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illa.aronsson\Desktop\"/>
    </mc:Choice>
  </mc:AlternateContent>
  <bookViews>
    <workbookView xWindow="0" yWindow="0" windowWidth="28800" windowHeight="12210" tabRatio="689" firstSheet="1" activeTab="1"/>
  </bookViews>
  <sheets>
    <sheet name="Slutligt" sheetId="6" state="hidden" r:id="rId1"/>
    <sheet name="Kostnadskalkyl" sheetId="7" r:id="rId2"/>
    <sheet name="Uppföljning" sheetId="13" r:id="rId3"/>
    <sheet name="Värdelista" sheetId="9" r:id="rId4"/>
    <sheet name="Utfall" sheetId="10" state="hidden" r:id="rId5"/>
    <sheet name="Manual" sheetId="14" r:id="rId6"/>
  </sheets>
  <definedNames>
    <definedName name="_Toc317151773" localSheetId="5">Manual!$A$153</definedName>
    <definedName name="_Toc317151774" localSheetId="5">Manual!$A$159</definedName>
    <definedName name="_Toc317151775" localSheetId="5">Manual!$A$160</definedName>
    <definedName name="_Toc317151776" localSheetId="5">Manual!$A$162</definedName>
    <definedName name="_Toc317151777" localSheetId="5">Manual!$A$169</definedName>
    <definedName name="_Toc317151779" localSheetId="5">Manual!$A$178</definedName>
    <definedName name="Detaljer">Värdelista!$E$2:$E$5</definedName>
    <definedName name="Dim">Värdelista!$B$2:$B$29</definedName>
    <definedName name="Fördyrande_omständigheter">Värdelista!$D$3:$D$10</definedName>
    <definedName name="LednTyp">Värdelista!$C$2:$C$5</definedName>
    <definedName name="Tillkommande">Värdelista!$D$2:$D$29</definedName>
    <definedName name="TypAvLedn">Värdelista!$C$2:$C$7</definedName>
    <definedName name="_xlnm.Print_Area" localSheetId="1">Kostnadskalkyl!$A$3:$J$42</definedName>
    <definedName name="_xlnm.Print_Area" localSheetId="2">Uppföljning!$A$1:$J$37</definedName>
  </definedNames>
  <calcPr calcId="171027"/>
</workbook>
</file>

<file path=xl/calcChain.xml><?xml version="1.0" encoding="utf-8"?>
<calcChain xmlns="http://schemas.openxmlformats.org/spreadsheetml/2006/main">
  <c r="M56" i="9" l="1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K56" i="9"/>
  <c r="K57" i="9"/>
  <c r="N57" i="9" s="1"/>
  <c r="K58" i="9"/>
  <c r="N58" i="9" s="1"/>
  <c r="K59" i="9"/>
  <c r="N59" i="9" s="1"/>
  <c r="K60" i="9"/>
  <c r="K61" i="9"/>
  <c r="N61" i="9" s="1"/>
  <c r="K62" i="9"/>
  <c r="N62" i="9" s="1"/>
  <c r="K63" i="9"/>
  <c r="N63" i="9" s="1"/>
  <c r="K64" i="9"/>
  <c r="K65" i="9"/>
  <c r="N65" i="9" s="1"/>
  <c r="K66" i="9"/>
  <c r="N66" i="9" s="1"/>
  <c r="K67" i="9"/>
  <c r="N67" i="9" s="1"/>
  <c r="K68" i="9"/>
  <c r="K69" i="9"/>
  <c r="N69" i="9" s="1"/>
  <c r="K70" i="9"/>
  <c r="N70" i="9" s="1"/>
  <c r="K71" i="9"/>
  <c r="N71" i="9" s="1"/>
  <c r="K72" i="9"/>
  <c r="K73" i="9"/>
  <c r="N73" i="9" s="1"/>
  <c r="K74" i="9"/>
  <c r="N74" i="9" s="1"/>
  <c r="K75" i="9"/>
  <c r="N75" i="9" s="1"/>
  <c r="K76" i="9"/>
  <c r="K77" i="9"/>
  <c r="N77" i="9" s="1"/>
  <c r="K78" i="9"/>
  <c r="N78" i="9" s="1"/>
  <c r="K79" i="9"/>
  <c r="N79" i="9" s="1"/>
  <c r="K80" i="9"/>
  <c r="K81" i="9"/>
  <c r="N81" i="9" s="1"/>
  <c r="K82" i="9"/>
  <c r="N82" i="9" s="1"/>
  <c r="K83" i="9"/>
  <c r="N83" i="9" s="1"/>
  <c r="K84" i="9"/>
  <c r="K85" i="9"/>
  <c r="N85" i="9" s="1"/>
  <c r="K86" i="9"/>
  <c r="K87" i="9"/>
  <c r="N87" i="9" s="1"/>
  <c r="K88" i="9"/>
  <c r="K89" i="9"/>
  <c r="N89" i="9" s="1"/>
  <c r="K90" i="9"/>
  <c r="N90" i="9" s="1"/>
  <c r="K91" i="9"/>
  <c r="N91" i="9" s="1"/>
  <c r="K92" i="9"/>
  <c r="K93" i="9"/>
  <c r="N93" i="9" s="1"/>
  <c r="K94" i="9"/>
  <c r="N94" i="9" s="1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K5" i="9"/>
  <c r="K6" i="9"/>
  <c r="K7" i="9"/>
  <c r="K8" i="9"/>
  <c r="K9" i="9"/>
  <c r="N9" i="9" s="1"/>
  <c r="K10" i="9"/>
  <c r="K11" i="9"/>
  <c r="K12" i="9"/>
  <c r="K13" i="9"/>
  <c r="N13" i="9" s="1"/>
  <c r="K14" i="9"/>
  <c r="K15" i="9"/>
  <c r="K16" i="9"/>
  <c r="K17" i="9"/>
  <c r="N17" i="9" s="1"/>
  <c r="K18" i="9"/>
  <c r="K19" i="9"/>
  <c r="K20" i="9"/>
  <c r="K21" i="9"/>
  <c r="K22" i="9"/>
  <c r="K23" i="9"/>
  <c r="K24" i="9"/>
  <c r="K25" i="9"/>
  <c r="N25" i="9" s="1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N39" i="9" l="1"/>
  <c r="H40" i="7" s="1"/>
  <c r="N35" i="9"/>
  <c r="G36" i="7" s="1"/>
  <c r="N31" i="9"/>
  <c r="N27" i="9"/>
  <c r="I28" i="7" s="1"/>
  <c r="N23" i="9"/>
  <c r="I24" i="7" s="1"/>
  <c r="N19" i="9"/>
  <c r="H20" i="7" s="1"/>
  <c r="N15" i="9"/>
  <c r="N11" i="9"/>
  <c r="H12" i="7" s="1"/>
  <c r="N7" i="9"/>
  <c r="H8" i="7" s="1"/>
  <c r="N36" i="9"/>
  <c r="F37" i="7" s="1"/>
  <c r="N32" i="9"/>
  <c r="N28" i="9"/>
  <c r="H29" i="7" s="1"/>
  <c r="N24" i="9"/>
  <c r="H25" i="7" s="1"/>
  <c r="N20" i="9"/>
  <c r="G21" i="7" s="1"/>
  <c r="N16" i="9"/>
  <c r="N12" i="9"/>
  <c r="G13" i="7" s="1"/>
  <c r="N8" i="9"/>
  <c r="G9" i="7" s="1"/>
  <c r="N38" i="9"/>
  <c r="I39" i="7" s="1"/>
  <c r="N34" i="9"/>
  <c r="N30" i="9"/>
  <c r="G31" i="7" s="1"/>
  <c r="N26" i="9"/>
  <c r="F27" i="7" s="1"/>
  <c r="N22" i="9"/>
  <c r="F23" i="7" s="1"/>
  <c r="N18" i="9"/>
  <c r="N14" i="9"/>
  <c r="I15" i="7" s="1"/>
  <c r="N10" i="9"/>
  <c r="I11" i="7" s="1"/>
  <c r="N92" i="9"/>
  <c r="I81" i="7" s="1"/>
  <c r="N88" i="9"/>
  <c r="I77" i="7" s="1"/>
  <c r="N84" i="9"/>
  <c r="I73" i="7" s="1"/>
  <c r="N80" i="9"/>
  <c r="I69" i="7" s="1"/>
  <c r="N76" i="9"/>
  <c r="I65" i="7" s="1"/>
  <c r="N72" i="9"/>
  <c r="F61" i="7" s="1"/>
  <c r="N68" i="9"/>
  <c r="H57" i="7" s="1"/>
  <c r="N64" i="9"/>
  <c r="G53" i="7" s="1"/>
  <c r="N60" i="9"/>
  <c r="I49" i="7" s="1"/>
  <c r="N56" i="9"/>
  <c r="H45" i="7" s="1"/>
  <c r="N6" i="9"/>
  <c r="I7" i="7" s="1"/>
  <c r="I74" i="7"/>
  <c r="F74" i="7"/>
  <c r="G74" i="7"/>
  <c r="H74" i="7"/>
  <c r="G81" i="7"/>
  <c r="H81" i="7"/>
  <c r="F81" i="7"/>
  <c r="G77" i="7"/>
  <c r="H77" i="7"/>
  <c r="F77" i="7"/>
  <c r="H73" i="7"/>
  <c r="F69" i="7"/>
  <c r="F65" i="7"/>
  <c r="G65" i="7"/>
  <c r="H65" i="7"/>
  <c r="I61" i="7"/>
  <c r="G61" i="7"/>
  <c r="H61" i="7"/>
  <c r="F53" i="7"/>
  <c r="H53" i="7"/>
  <c r="F49" i="7"/>
  <c r="G49" i="7"/>
  <c r="H49" i="7"/>
  <c r="F45" i="7"/>
  <c r="G45" i="7"/>
  <c r="I45" i="7"/>
  <c r="F82" i="7"/>
  <c r="G82" i="7"/>
  <c r="I82" i="7"/>
  <c r="H82" i="7"/>
  <c r="I70" i="7"/>
  <c r="F70" i="7"/>
  <c r="G70" i="7"/>
  <c r="H70" i="7"/>
  <c r="I66" i="7"/>
  <c r="F66" i="7"/>
  <c r="G66" i="7"/>
  <c r="H66" i="7"/>
  <c r="I62" i="7"/>
  <c r="F62" i="7"/>
  <c r="G62" i="7"/>
  <c r="H62" i="7"/>
  <c r="I58" i="7"/>
  <c r="F58" i="7"/>
  <c r="G58" i="7"/>
  <c r="H58" i="7"/>
  <c r="I54" i="7"/>
  <c r="F54" i="7"/>
  <c r="G54" i="7"/>
  <c r="H54" i="7"/>
  <c r="I50" i="7"/>
  <c r="F50" i="7"/>
  <c r="G50" i="7"/>
  <c r="H50" i="7"/>
  <c r="I46" i="7"/>
  <c r="F46" i="7"/>
  <c r="H46" i="7"/>
  <c r="G46" i="7"/>
  <c r="H80" i="7"/>
  <c r="I80" i="7"/>
  <c r="F80" i="7"/>
  <c r="G80" i="7"/>
  <c r="H76" i="7"/>
  <c r="I76" i="7"/>
  <c r="F76" i="7"/>
  <c r="G76" i="7"/>
  <c r="G72" i="7"/>
  <c r="H72" i="7"/>
  <c r="I72" i="7"/>
  <c r="F72" i="7"/>
  <c r="G68" i="7"/>
  <c r="H68" i="7"/>
  <c r="I68" i="7"/>
  <c r="F68" i="7"/>
  <c r="G64" i="7"/>
  <c r="H64" i="7"/>
  <c r="I64" i="7"/>
  <c r="F64" i="7"/>
  <c r="G60" i="7"/>
  <c r="H60" i="7"/>
  <c r="I60" i="7"/>
  <c r="F60" i="7"/>
  <c r="G56" i="7"/>
  <c r="H56" i="7"/>
  <c r="I56" i="7"/>
  <c r="F56" i="7"/>
  <c r="G52" i="7"/>
  <c r="H52" i="7"/>
  <c r="I52" i="7"/>
  <c r="F52" i="7"/>
  <c r="G48" i="7"/>
  <c r="H48" i="7"/>
  <c r="I48" i="7"/>
  <c r="F48" i="7"/>
  <c r="F78" i="7"/>
  <c r="G78" i="7"/>
  <c r="I78" i="7"/>
  <c r="H78" i="7"/>
  <c r="I83" i="7"/>
  <c r="F83" i="7"/>
  <c r="G83" i="7"/>
  <c r="H83" i="7"/>
  <c r="I79" i="7"/>
  <c r="F79" i="7"/>
  <c r="G79" i="7"/>
  <c r="H79" i="7"/>
  <c r="H71" i="7"/>
  <c r="I71" i="7"/>
  <c r="F71" i="7"/>
  <c r="G71" i="7"/>
  <c r="H67" i="7"/>
  <c r="I67" i="7"/>
  <c r="F67" i="7"/>
  <c r="G67" i="7"/>
  <c r="H63" i="7"/>
  <c r="I63" i="7"/>
  <c r="F63" i="7"/>
  <c r="G63" i="7"/>
  <c r="H59" i="7"/>
  <c r="I59" i="7"/>
  <c r="F59" i="7"/>
  <c r="G59" i="7"/>
  <c r="H55" i="7"/>
  <c r="I55" i="7"/>
  <c r="F55" i="7"/>
  <c r="G55" i="7"/>
  <c r="H51" i="7"/>
  <c r="I51" i="7"/>
  <c r="F51" i="7"/>
  <c r="G51" i="7"/>
  <c r="H47" i="7"/>
  <c r="I47" i="7"/>
  <c r="F47" i="7"/>
  <c r="G47" i="7"/>
  <c r="H14" i="7"/>
  <c r="I14" i="7"/>
  <c r="F14" i="7"/>
  <c r="G14" i="7"/>
  <c r="H10" i="7"/>
  <c r="I10" i="7"/>
  <c r="F10" i="7"/>
  <c r="G10" i="7"/>
  <c r="I29" i="7"/>
  <c r="F40" i="7"/>
  <c r="I40" i="7"/>
  <c r="F20" i="7"/>
  <c r="G20" i="7"/>
  <c r="I20" i="7"/>
  <c r="F16" i="7"/>
  <c r="G16" i="7"/>
  <c r="H16" i="7"/>
  <c r="I16" i="7"/>
  <c r="I26" i="7"/>
  <c r="F26" i="7"/>
  <c r="G26" i="7"/>
  <c r="H26" i="7"/>
  <c r="H18" i="7"/>
  <c r="I18" i="7"/>
  <c r="F18" i="7"/>
  <c r="G18" i="7"/>
  <c r="F25" i="7"/>
  <c r="I25" i="7"/>
  <c r="I21" i="7"/>
  <c r="F21" i="7"/>
  <c r="H21" i="7"/>
  <c r="I17" i="7"/>
  <c r="F17" i="7"/>
  <c r="G17" i="7"/>
  <c r="H17" i="7"/>
  <c r="H13" i="7"/>
  <c r="I9" i="7"/>
  <c r="H9" i="7"/>
  <c r="I36" i="7"/>
  <c r="F36" i="7"/>
  <c r="H36" i="7"/>
  <c r="H32" i="7"/>
  <c r="I32" i="7"/>
  <c r="F32" i="7"/>
  <c r="G32" i="7"/>
  <c r="G24" i="7"/>
  <c r="F24" i="7"/>
  <c r="I12" i="7"/>
  <c r="F8" i="7"/>
  <c r="I8" i="7"/>
  <c r="H37" i="7"/>
  <c r="I37" i="7"/>
  <c r="G37" i="7"/>
  <c r="G33" i="7"/>
  <c r="H33" i="7"/>
  <c r="I33" i="7"/>
  <c r="F33" i="7"/>
  <c r="G39" i="7"/>
  <c r="H39" i="7"/>
  <c r="F39" i="7"/>
  <c r="F35" i="7"/>
  <c r="G35" i="7"/>
  <c r="H35" i="7"/>
  <c r="I35" i="7"/>
  <c r="H31" i="7"/>
  <c r="H27" i="7"/>
  <c r="G27" i="7"/>
  <c r="H23" i="7"/>
  <c r="I23" i="7"/>
  <c r="G23" i="7"/>
  <c r="G19" i="7"/>
  <c r="H19" i="7"/>
  <c r="I19" i="7"/>
  <c r="F19" i="7"/>
  <c r="G11" i="7"/>
  <c r="F11" i="7"/>
  <c r="N86" i="9"/>
  <c r="H75" i="7" s="1"/>
  <c r="N37" i="9"/>
  <c r="H38" i="7" s="1"/>
  <c r="N33" i="9"/>
  <c r="I34" i="7" s="1"/>
  <c r="N29" i="9"/>
  <c r="G30" i="7" s="1"/>
  <c r="N21" i="9"/>
  <c r="H22" i="7" s="1"/>
  <c r="F15" i="7" l="1"/>
  <c r="B48" i="7"/>
  <c r="B56" i="7"/>
  <c r="B64" i="7"/>
  <c r="B72" i="7"/>
  <c r="B77" i="7"/>
  <c r="F28" i="7"/>
  <c r="B52" i="7"/>
  <c r="B60" i="7"/>
  <c r="B68" i="7"/>
  <c r="F7" i="7"/>
  <c r="I57" i="7"/>
  <c r="H69" i="7"/>
  <c r="B32" i="7"/>
  <c r="B81" i="7"/>
  <c r="G7" i="7"/>
  <c r="G15" i="7"/>
  <c r="I31" i="7"/>
  <c r="F12" i="7"/>
  <c r="I13" i="7"/>
  <c r="G28" i="7"/>
  <c r="F29" i="7"/>
  <c r="F57" i="7"/>
  <c r="F73" i="7"/>
  <c r="B73" i="7" s="1"/>
  <c r="H7" i="7"/>
  <c r="H11" i="7"/>
  <c r="H15" i="7"/>
  <c r="I27" i="7"/>
  <c r="B27" i="7" s="1"/>
  <c r="F31" i="7"/>
  <c r="B31" i="7" s="1"/>
  <c r="G8" i="7"/>
  <c r="G12" i="7"/>
  <c r="H24" i="7"/>
  <c r="F9" i="7"/>
  <c r="F13" i="7"/>
  <c r="G25" i="7"/>
  <c r="B25" i="7" s="1"/>
  <c r="H28" i="7"/>
  <c r="G40" i="7"/>
  <c r="G29" i="7"/>
  <c r="I53" i="7"/>
  <c r="B53" i="7" s="1"/>
  <c r="G57" i="7"/>
  <c r="G69" i="7"/>
  <c r="B69" i="7" s="1"/>
  <c r="G73" i="7"/>
  <c r="I22" i="7"/>
  <c r="I38" i="7"/>
  <c r="G34" i="7"/>
  <c r="B47" i="7"/>
  <c r="B51" i="7"/>
  <c r="B55" i="7"/>
  <c r="B59" i="7"/>
  <c r="B63" i="7"/>
  <c r="B67" i="7"/>
  <c r="B71" i="7"/>
  <c r="B76" i="7"/>
  <c r="B80" i="7"/>
  <c r="F34" i="7"/>
  <c r="I75" i="7"/>
  <c r="B79" i="7"/>
  <c r="B83" i="7"/>
  <c r="B46" i="7"/>
  <c r="B50" i="7"/>
  <c r="B54" i="7"/>
  <c r="B58" i="7"/>
  <c r="B62" i="7"/>
  <c r="B66" i="7"/>
  <c r="B70" i="7"/>
  <c r="B74" i="7"/>
  <c r="F30" i="7"/>
  <c r="B78" i="7"/>
  <c r="B82" i="7"/>
  <c r="B45" i="7"/>
  <c r="B49" i="7"/>
  <c r="B57" i="7"/>
  <c r="B61" i="7"/>
  <c r="B65" i="7"/>
  <c r="F75" i="7"/>
  <c r="F38" i="7"/>
  <c r="G75" i="7"/>
  <c r="G38" i="7"/>
  <c r="H34" i="7"/>
  <c r="I30" i="7"/>
  <c r="H30" i="7"/>
  <c r="F22" i="7"/>
  <c r="G22" i="7"/>
  <c r="D84" i="7"/>
  <c r="B28" i="7" l="1"/>
  <c r="B75" i="7"/>
  <c r="B34" i="13"/>
  <c r="B29" i="7" l="1"/>
  <c r="B33" i="7" l="1"/>
  <c r="M99" i="9"/>
  <c r="M100" i="9"/>
  <c r="M101" i="9"/>
  <c r="M102" i="9"/>
  <c r="M103" i="9"/>
  <c r="M104" i="9"/>
  <c r="M105" i="9"/>
  <c r="M98" i="9"/>
  <c r="L99" i="9"/>
  <c r="L100" i="9"/>
  <c r="L101" i="9"/>
  <c r="L102" i="9"/>
  <c r="L103" i="9"/>
  <c r="L104" i="9"/>
  <c r="L105" i="9"/>
  <c r="L98" i="9"/>
  <c r="K99" i="9"/>
  <c r="K100" i="9"/>
  <c r="N100" i="9" s="1"/>
  <c r="K101" i="9"/>
  <c r="K102" i="9"/>
  <c r="K103" i="9"/>
  <c r="N103" i="9" s="1"/>
  <c r="K104" i="9"/>
  <c r="N104" i="9" s="1"/>
  <c r="K105" i="9"/>
  <c r="K98" i="9"/>
  <c r="M44" i="9"/>
  <c r="M45" i="9"/>
  <c r="M46" i="9"/>
  <c r="M47" i="9"/>
  <c r="M48" i="9"/>
  <c r="M49" i="9"/>
  <c r="M43" i="9"/>
  <c r="L44" i="9"/>
  <c r="L45" i="9"/>
  <c r="L46" i="9"/>
  <c r="L47" i="9"/>
  <c r="L48" i="9"/>
  <c r="L49" i="9"/>
  <c r="L43" i="9"/>
  <c r="K45" i="9"/>
  <c r="K46" i="9"/>
  <c r="K47" i="9"/>
  <c r="K48" i="9"/>
  <c r="K49" i="9"/>
  <c r="K44" i="9"/>
  <c r="K43" i="9"/>
  <c r="N45" i="9" l="1"/>
  <c r="G5" i="13" s="1"/>
  <c r="N47" i="9"/>
  <c r="I7" i="13" s="1"/>
  <c r="N101" i="9"/>
  <c r="G16" i="13" s="1"/>
  <c r="N49" i="9"/>
  <c r="H9" i="13" s="1"/>
  <c r="N102" i="9"/>
  <c r="H17" i="13" s="1"/>
  <c r="I5" i="13"/>
  <c r="H5" i="13"/>
  <c r="F5" i="13"/>
  <c r="I17" i="13"/>
  <c r="I15" i="13"/>
  <c r="H15" i="13"/>
  <c r="G15" i="13"/>
  <c r="F15" i="13"/>
  <c r="I18" i="13"/>
  <c r="H18" i="13"/>
  <c r="G18" i="13"/>
  <c r="F18" i="13"/>
  <c r="B26" i="7"/>
  <c r="N105" i="9"/>
  <c r="H19" i="13"/>
  <c r="F19" i="13"/>
  <c r="I19" i="13"/>
  <c r="G19" i="13"/>
  <c r="N99" i="9"/>
  <c r="N98" i="9"/>
  <c r="N48" i="9"/>
  <c r="N44" i="9"/>
  <c r="N43" i="9"/>
  <c r="N46" i="9"/>
  <c r="M55" i="9"/>
  <c r="L55" i="9"/>
  <c r="K55" i="9"/>
  <c r="F9" i="13" l="1"/>
  <c r="I9" i="13"/>
  <c r="G7" i="13"/>
  <c r="H7" i="13"/>
  <c r="F7" i="13"/>
  <c r="F17" i="13"/>
  <c r="G9" i="13"/>
  <c r="F16" i="13"/>
  <c r="H16" i="13"/>
  <c r="I16" i="13"/>
  <c r="G17" i="13"/>
  <c r="H6" i="13"/>
  <c r="G6" i="13"/>
  <c r="F6" i="13"/>
  <c r="I6" i="13"/>
  <c r="F8" i="13"/>
  <c r="I8" i="13"/>
  <c r="H8" i="13"/>
  <c r="G8" i="13"/>
  <c r="G20" i="13"/>
  <c r="F20" i="13"/>
  <c r="I20" i="13"/>
  <c r="H20" i="13"/>
  <c r="H14" i="13"/>
  <c r="G14" i="13"/>
  <c r="I14" i="13"/>
  <c r="F14" i="13"/>
  <c r="I13" i="13"/>
  <c r="H13" i="13"/>
  <c r="G13" i="13"/>
  <c r="F13" i="13"/>
  <c r="I4" i="13"/>
  <c r="G4" i="13"/>
  <c r="H4" i="13"/>
  <c r="F4" i="13"/>
  <c r="I3" i="13"/>
  <c r="F3" i="13"/>
  <c r="G3" i="13"/>
  <c r="H3" i="13"/>
  <c r="N55" i="9"/>
  <c r="M5" i="9"/>
  <c r="M4" i="9"/>
  <c r="L5" i="9"/>
  <c r="N5" i="9" s="1"/>
  <c r="L4" i="9"/>
  <c r="K4" i="9"/>
  <c r="H44" i="7" l="1"/>
  <c r="I44" i="7"/>
  <c r="F44" i="7"/>
  <c r="G44" i="7"/>
  <c r="H6" i="7"/>
  <c r="I6" i="7"/>
  <c r="F6" i="7"/>
  <c r="G6" i="7"/>
  <c r="B30" i="7"/>
  <c r="B15" i="13"/>
  <c r="B19" i="13"/>
  <c r="N4" i="9"/>
  <c r="I5" i="7" l="1"/>
  <c r="I41" i="7" s="1"/>
  <c r="G5" i="7"/>
  <c r="G41" i="7" s="1"/>
  <c r="H5" i="7"/>
  <c r="H41" i="7" s="1"/>
  <c r="F5" i="7"/>
  <c r="F41" i="7" s="1"/>
  <c r="B40" i="7"/>
  <c r="B16" i="13"/>
  <c r="B20" i="13"/>
  <c r="B17" i="13"/>
  <c r="H84" i="7"/>
  <c r="G21" i="13"/>
  <c r="G84" i="7"/>
  <c r="B18" i="13"/>
  <c r="B39" i="7"/>
  <c r="H21" i="13"/>
  <c r="F21" i="13"/>
  <c r="B7" i="13"/>
  <c r="B6" i="13"/>
  <c r="I21" i="13"/>
  <c r="I84" i="7"/>
  <c r="B9" i="13"/>
  <c r="F84" i="7"/>
  <c r="B14" i="13"/>
  <c r="B36" i="7"/>
  <c r="B44" i="7"/>
  <c r="B13" i="13"/>
  <c r="D10" i="13"/>
  <c r="B10" i="7" l="1"/>
  <c r="B7" i="7"/>
  <c r="B8" i="7"/>
  <c r="B9" i="7"/>
  <c r="B35" i="7"/>
  <c r="B38" i="7"/>
  <c r="B37" i="7"/>
  <c r="I10" i="13"/>
  <c r="B37" i="13" s="1"/>
  <c r="B8" i="13"/>
  <c r="B6" i="7"/>
  <c r="H10" i="13"/>
  <c r="B4" i="13"/>
  <c r="B5" i="13"/>
  <c r="G10" i="13"/>
  <c r="B34" i="7"/>
  <c r="F10" i="13"/>
  <c r="B3" i="13"/>
  <c r="B5" i="7"/>
  <c r="D41" i="7"/>
  <c r="B13" i="7" l="1"/>
  <c r="B11" i="7"/>
  <c r="B14" i="7"/>
  <c r="B12" i="7"/>
  <c r="B124" i="7"/>
  <c r="B15" i="7" l="1"/>
  <c r="B16" i="7"/>
  <c r="B22" i="7"/>
  <c r="B18" i="7"/>
  <c r="B17" i="7"/>
  <c r="B21" i="7"/>
  <c r="B120" i="7"/>
  <c r="B24" i="7" l="1"/>
  <c r="B20" i="7"/>
  <c r="B23" i="7"/>
  <c r="B19" i="7"/>
  <c r="B84" i="7"/>
  <c r="B10" i="13"/>
  <c r="B21" i="13"/>
  <c r="B41" i="7" l="1"/>
  <c r="B122" i="7" s="1"/>
  <c r="B38" i="13"/>
  <c r="B125" i="7" l="1"/>
  <c r="B127" i="7" s="1"/>
  <c r="B36" i="13" s="1"/>
  <c r="B39" i="13" s="1"/>
  <c r="C14" i="6"/>
  <c r="D39" i="13" l="1"/>
  <c r="D11" i="6"/>
  <c r="D13" i="6"/>
  <c r="D10" i="6"/>
  <c r="D12" i="6"/>
  <c r="D9" i="6"/>
  <c r="D14" i="6" l="1"/>
</calcChain>
</file>

<file path=xl/comments1.xml><?xml version="1.0" encoding="utf-8"?>
<comments xmlns="http://schemas.openxmlformats.org/spreadsheetml/2006/main">
  <authors>
    <author>Larsson Lennart</author>
    <author>Näsström Henrik</author>
  </authors>
  <commentList>
    <comment ref="F4" authorId="0" shapeId="0">
      <text>
        <r>
          <rPr>
            <sz val="9"/>
            <color indexed="81"/>
            <rFont val="Tahoma"/>
            <family val="2"/>
          </rPr>
          <t>Serie 2</t>
        </r>
      </text>
    </comment>
    <comment ref="F43" authorId="0" shapeId="0">
      <text>
        <r>
          <rPr>
            <sz val="9"/>
            <color indexed="81"/>
            <rFont val="Tahoma"/>
            <family val="2"/>
          </rPr>
          <t>Serie 2</t>
        </r>
      </text>
    </comment>
    <comment ref="A124" authorId="1" shapeId="0">
      <text>
        <r>
          <rPr>
            <sz val="9"/>
            <color indexed="81"/>
            <rFont val="Tahoma"/>
            <family val="2"/>
          </rPr>
          <t xml:space="preserve">De generella markpriserna är ett medelpris för schaktarbeten i en svensk  medelstor stad. I fältet "Ökade markpriser" kan ett procentuellt påslag anges som  motsvarar de lokala förutsättningarna som exempelvis restider i storstäder och kostnader för markintrång. Omvänt kan städer med lägre kostnader för markarbeten än medelpriset ange ett negativt värde.
</t>
        </r>
      </text>
    </comment>
  </commentList>
</comments>
</file>

<file path=xl/comments2.xml><?xml version="1.0" encoding="utf-8"?>
<comments xmlns="http://schemas.openxmlformats.org/spreadsheetml/2006/main">
  <authors>
    <author>Näsström Henrik</author>
  </authors>
  <commentList>
    <comment ref="A37" authorId="0" shapeId="0">
      <text>
        <r>
          <rPr>
            <sz val="9"/>
            <color indexed="81"/>
            <rFont val="Tahoma"/>
            <family val="2"/>
          </rPr>
          <t xml:space="preserve">De generella markpriserna är ett medelpris för schaktarbeten i en svensk  medelstor stad. I fältet "Ökade markpriser" kan ett procentuellt påslag anges som  motsvarar de lokala förutsättningarna som exempelvis restider i storstäder och kostnader för markintrång. Omvänt kan städer med lägre kostnader för markarbeten än medelpriset ange ett negativt värde.
</t>
        </r>
      </text>
    </comment>
  </commentList>
</comments>
</file>

<file path=xl/sharedStrings.xml><?xml version="1.0" encoding="utf-8"?>
<sst xmlns="http://schemas.openxmlformats.org/spreadsheetml/2006/main" count="3196" uniqueCount="197">
  <si>
    <t>kr</t>
  </si>
  <si>
    <t>Index</t>
  </si>
  <si>
    <t>Dim</t>
  </si>
  <si>
    <t>Rörarb</t>
  </si>
  <si>
    <t>Kulvertlängd:</t>
  </si>
  <si>
    <t>m</t>
  </si>
  <si>
    <t>Kulvertdimension:</t>
  </si>
  <si>
    <t>Rörmaterial:</t>
  </si>
  <si>
    <t>kr/m</t>
  </si>
  <si>
    <t>Rörentreprenör:</t>
  </si>
  <si>
    <t>Muffning/Skumning:</t>
  </si>
  <si>
    <t>Markentreprenör:</t>
  </si>
  <si>
    <t>Projektering:</t>
  </si>
  <si>
    <t>Totalt för dimension</t>
  </si>
  <si>
    <t>RÖR 1</t>
  </si>
  <si>
    <t>Val</t>
  </si>
  <si>
    <t>Kategori</t>
  </si>
  <si>
    <t>Kulv.längd</t>
  </si>
  <si>
    <t>Rörmtrl</t>
  </si>
  <si>
    <t>Svetsning</t>
  </si>
  <si>
    <t>Mark</t>
  </si>
  <si>
    <t>X</t>
  </si>
  <si>
    <t>Ledn.Typ</t>
  </si>
  <si>
    <t>LednTyp</t>
  </si>
  <si>
    <t>Summa kr</t>
  </si>
  <si>
    <t>Konsult</t>
  </si>
  <si>
    <t>Kammararbeten</t>
  </si>
  <si>
    <t>Ace-sanering</t>
  </si>
  <si>
    <t>Inkopplingsarbeten</t>
  </si>
  <si>
    <t>Inmätning</t>
  </si>
  <si>
    <t>Trafikanordningar/avspärrningar</t>
  </si>
  <si>
    <t>Etablering</t>
  </si>
  <si>
    <t>Deponiavgifter</t>
  </si>
  <si>
    <t>Dokumentation</t>
  </si>
  <si>
    <t>Kostnad</t>
  </si>
  <si>
    <t>Förtätning av bef områden</t>
  </si>
  <si>
    <t>Arkeologi &amp; geotekniska undersökningar</t>
  </si>
  <si>
    <t>Vinterkostnader</t>
  </si>
  <si>
    <t>Bergssprängning</t>
  </si>
  <si>
    <t xml:space="preserve">Besiktning av fastigheter </t>
  </si>
  <si>
    <t>Påtvingande etappindelning</t>
  </si>
  <si>
    <t>Revision av kammare</t>
  </si>
  <si>
    <t>Korsning av annan infrastruktur</t>
  </si>
  <si>
    <t>Totalsumma kalkyl:</t>
  </si>
  <si>
    <t>Ledn.längd</t>
  </si>
  <si>
    <t>Detaljer</t>
  </si>
  <si>
    <t>T-rör</t>
  </si>
  <si>
    <t>Böjar</t>
  </si>
  <si>
    <t>Markventiler</t>
  </si>
  <si>
    <t>Antal</t>
  </si>
  <si>
    <t>Dim.H-rör</t>
  </si>
  <si>
    <t>Gångbroar/Körbroar</t>
  </si>
  <si>
    <t>Marknadsföring</t>
  </si>
  <si>
    <t>Fjärrövervakningsutrustning</t>
  </si>
  <si>
    <t>Håltagningar</t>
  </si>
  <si>
    <t>Summa detaljer:</t>
  </si>
  <si>
    <t>F-rör/byxrör/övergångsrör</t>
  </si>
  <si>
    <t>Summa tillkommande detaljer:</t>
  </si>
  <si>
    <t>AQW enkel</t>
  </si>
  <si>
    <t>AQW twin</t>
  </si>
  <si>
    <t>PUR enkel</t>
  </si>
  <si>
    <t>PUR twin</t>
  </si>
  <si>
    <t>FLEX enkel</t>
  </si>
  <si>
    <t>FLEX twin</t>
  </si>
  <si>
    <t>Provisoriska panncentraler</t>
  </si>
  <si>
    <t>Övriga kostnader</t>
  </si>
  <si>
    <t>Övriga kostnader:</t>
  </si>
  <si>
    <t>%</t>
  </si>
  <si>
    <t>Muffmontage</t>
  </si>
  <si>
    <t>Extra materialkostnader</t>
  </si>
  <si>
    <t>Fogberedning</t>
  </si>
  <si>
    <t>Summa övriga kostnader:</t>
  </si>
  <si>
    <t>Övrigt</t>
  </si>
  <si>
    <t>Spont</t>
  </si>
  <si>
    <t>Ändrade detaljer</t>
  </si>
  <si>
    <t>Ändrade övriga kostnader:</t>
  </si>
  <si>
    <t>Summa:</t>
  </si>
  <si>
    <t>Baskostnader:</t>
  </si>
  <si>
    <t>Ändrade baskostnader:</t>
  </si>
  <si>
    <t>Summa tillkommande baskostnader:</t>
  </si>
  <si>
    <t>Summa baskostnader:</t>
  </si>
  <si>
    <t>Planering/projektering/samordning</t>
  </si>
  <si>
    <t>Kontroll/byggledning/projektledning</t>
  </si>
  <si>
    <t>Datum</t>
  </si>
  <si>
    <t>Ursprungskalkyl:</t>
  </si>
  <si>
    <t>Ökade markpriser:</t>
  </si>
  <si>
    <t>Ändringar:</t>
  </si>
  <si>
    <t>Nytt slutbelopp:</t>
  </si>
  <si>
    <t>"Oförutsett" X % på totsumma:</t>
  </si>
  <si>
    <t>Grönyta</t>
  </si>
  <si>
    <t>Material</t>
  </si>
  <si>
    <t>Muffmont</t>
  </si>
  <si>
    <t>Rad 1</t>
  </si>
  <si>
    <t>Rad 2</t>
  </si>
  <si>
    <t>Rad 3</t>
  </si>
  <si>
    <t>Rad 4</t>
  </si>
  <si>
    <t>Rad 5</t>
  </si>
  <si>
    <t>Rad 6</t>
  </si>
  <si>
    <t>Rad 7</t>
  </si>
  <si>
    <t>Rad 8</t>
  </si>
  <si>
    <t>Gatumark</t>
  </si>
  <si>
    <t>Sökkod</t>
  </si>
  <si>
    <t>dim</t>
  </si>
  <si>
    <t>mtrl</t>
  </si>
  <si>
    <t>mark</t>
  </si>
  <si>
    <t>del</t>
  </si>
  <si>
    <t>Rad 9</t>
  </si>
  <si>
    <t>AQW enkel [11]</t>
  </si>
  <si>
    <t>AQW enkel [21]</t>
  </si>
  <si>
    <t>AQW enkel [31]</t>
  </si>
  <si>
    <t>AQW enkel [41]</t>
  </si>
  <si>
    <t>Finns ej</t>
  </si>
  <si>
    <t>Summa kalkylerad kostnad</t>
  </si>
  <si>
    <t>Baskostnader</t>
  </si>
  <si>
    <t>Uppföljning</t>
  </si>
  <si>
    <t>AQW twin [12]</t>
  </si>
  <si>
    <t>PUR enkel [13]</t>
  </si>
  <si>
    <t>PUR twin [14]</t>
  </si>
  <si>
    <t>Flex enkel [15]</t>
  </si>
  <si>
    <t>Flex twin [16]</t>
  </si>
  <si>
    <t>Flex twin [26]</t>
  </si>
  <si>
    <t>Flex enkel [25]</t>
  </si>
  <si>
    <t>PUR twin [24]</t>
  </si>
  <si>
    <t>PUR enkel [23]</t>
  </si>
  <si>
    <t>AQW twin [22]</t>
  </si>
  <si>
    <t>AQW twin [32]</t>
  </si>
  <si>
    <t>PUR enkel [33]</t>
  </si>
  <si>
    <t>PUR twin [34]</t>
  </si>
  <si>
    <t>Flex enkel [35]</t>
  </si>
  <si>
    <t>Flex twin [36]</t>
  </si>
  <si>
    <t>Flex twin [46]</t>
  </si>
  <si>
    <t>Flex enkel [45]</t>
  </si>
  <si>
    <t>PUR twin [44]</t>
  </si>
  <si>
    <t>PUR enkel [43]</t>
  </si>
  <si>
    <t>AQW twin [42]</t>
  </si>
  <si>
    <t>Kostnadskalkyl</t>
  </si>
  <si>
    <t xml:space="preserve">Här anger du vilken markkategori som gäller, ledningstyp som ska läggas och vilken dimension som mediaröret har med hjälp av förinställda </t>
  </si>
  <si>
    <t>Fliken är indelad i tre olika kategorier av indata; baskostnader, detaljer och övriga kostnader.</t>
  </si>
  <si>
    <t>I området för detaljer arbetar du enligt samma modell för baskostnaderna med skillnaden att du istället anger vilka och hur många detaljer som</t>
  </si>
  <si>
    <t>du planerar att använda. Noterbart är att prisuppgifter för respektive rördel bara går upp till och med DN100 i det här fallet eftersom prisskillnaden</t>
  </si>
  <si>
    <t>mellan olika leverantörer och detaljernas olika funktioner skiljer sig för mycket med större dimensioner. För projekt med detaljer över DN100</t>
  </si>
  <si>
    <t>skrivs prisuppgifter för dessa in manuellt under "övriga kostnader".</t>
  </si>
  <si>
    <t>Det finns en mängd kostnader som inte går att härleda till ledningslängd eller dimension och som man själv måste ange i varje specifikt fall.</t>
  </si>
  <si>
    <r>
      <t xml:space="preserve">Under </t>
    </r>
    <r>
      <rPr>
        <i/>
        <sz val="10"/>
        <rFont val="Arial"/>
        <family val="2"/>
      </rPr>
      <t>Övriga kostnader</t>
    </r>
    <r>
      <rPr>
        <sz val="10"/>
        <rFont val="Arial"/>
        <family val="2"/>
      </rPr>
      <t xml:space="preserve"> finns möjligheten att själv skriva in antagna kostnader som läggs till den totala kalkylsumman för projektet.</t>
    </r>
  </si>
  <si>
    <r>
      <t xml:space="preserve">När alla tre basuppgifterna är inmatade med uppgifter hämtas prisuppgifter från fliken </t>
    </r>
    <r>
      <rPr>
        <i/>
        <sz val="10"/>
        <rFont val="Arial"/>
        <family val="2"/>
      </rPr>
      <t xml:space="preserve">Värdelista </t>
    </r>
    <r>
      <rPr>
        <sz val="10"/>
        <rFont val="Arial"/>
        <family val="2"/>
      </rPr>
      <t>och genererar en totalsumma. Dessutom finns</t>
    </r>
  </si>
  <si>
    <t>möjligheten att ange "ökade markpriser" manuellt om man vid något fall jobbar vid trafikerade områden eller andra förhållanden som påverkar</t>
  </si>
  <si>
    <t>markpriserna att bli högre än normalt. Även oförutsedda kostnader kan anges manuellt.</t>
  </si>
  <si>
    <t>Denna kostnadskalkyl är ett hjälpmedel och verktyg för att ta fram en uppskattad kostnad för ett projekt som planeras att byggas. Användaren</t>
  </si>
  <si>
    <t>fyller enkelt in givna uppgifter som sedermera ligger till grund för den totalsumma som genereras. Priserna för respektive del är medelvärden från</t>
  </si>
  <si>
    <t>kommuner runt om i landet och passar kanske inte just din kommun eller de avtal som ni har, men tanken är att respektive användare kan fylla</t>
  </si>
  <si>
    <t>i egna kostnader i värdelistan som gäller där du verkar.</t>
  </si>
  <si>
    <r>
      <rPr>
        <b/>
        <sz val="10"/>
        <rFont val="Arial"/>
        <family val="2"/>
      </rPr>
      <t xml:space="preserve">I fliken </t>
    </r>
    <r>
      <rPr>
        <b/>
        <i/>
        <sz val="10"/>
        <rFont val="Arial"/>
        <family val="2"/>
      </rPr>
      <t>Kostnadskalkyl</t>
    </r>
    <r>
      <rPr>
        <sz val="10"/>
        <rFont val="Arial"/>
        <family val="2"/>
      </rPr>
      <t xml:space="preserve"> anger du de basuppgifter som är relevanta för det projekt som du arbetar med.</t>
    </r>
  </si>
  <si>
    <t>förändras i projektets gång. Den ursprungliga "Totalsumma kalkyl" finns alltid angivet för att visa hur det såg ut initialt innan bygget kördes igång.</t>
  </si>
  <si>
    <t>Vi kan därmed se att med ovan givna tillägg har projektets kostnader ökat med 19% under byggtiden.</t>
  </si>
  <si>
    <r>
      <rPr>
        <b/>
        <sz val="10"/>
        <rFont val="Arial"/>
        <family val="2"/>
      </rPr>
      <t xml:space="preserve">I fliken </t>
    </r>
    <r>
      <rPr>
        <b/>
        <i/>
        <sz val="10"/>
        <rFont val="Arial"/>
        <family val="2"/>
      </rPr>
      <t>Uppföljning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kan man på samma sätt som i kalkylen ange tillkommande eller avgående mängder för att på så sätt se hur kostnadsbilden</t>
    </r>
  </si>
  <si>
    <r>
      <t xml:space="preserve">I fliken </t>
    </r>
    <r>
      <rPr>
        <b/>
        <i/>
        <sz val="10"/>
        <rFont val="Arial"/>
        <family val="2"/>
      </rPr>
      <t xml:space="preserve">Värdelista </t>
    </r>
    <r>
      <rPr>
        <sz val="10"/>
        <rFont val="Arial"/>
        <family val="2"/>
      </rPr>
      <t>finns de koder och prisuppgifter som kan regleras av respektive användare. Har man väl fyllt i priserna rätt en gång kan man</t>
    </r>
  </si>
  <si>
    <t>få mycket stor nytta av kalkylbladet. Prisuppgifterna kan därefter indexregleras i fliken "Kostnadskalkyl" för respektive entreprenadgrupp.</t>
  </si>
  <si>
    <t>Regleringen är förinställd på grundtalet 1 vilket innebär att man skriver 1,1 om priset för den angivna kategorin generellt har gått upp 10%.</t>
  </si>
  <si>
    <t>Värdelistorna är sorterade efter dess materialtyp. Den första kollumnen är till för att spåra rätt värdelista, medan den andra kollumnen anger</t>
  </si>
  <si>
    <t>respektive dimension. Därefter följer alla ingående prisuppgifter för den valda materialtypen. Där dimensioner inte finns för en viss materialtyp</t>
  </si>
  <si>
    <t>anges "Finns ej".</t>
  </si>
  <si>
    <t>thomas.lummi@svenskfjarrvarme.se</t>
  </si>
  <si>
    <t xml:space="preserve">Vid frågor eller synpunkter kontakta </t>
  </si>
  <si>
    <t xml:space="preserve">rullgardinsmenyer. I kollumnen "Ledn.längd" skriver du in hur lång sträcka respektive rad innefattar. Rörlängderna på PUR-kulvert är beräknade </t>
  </si>
  <si>
    <t>enligt 12-meterslängder. Därigenom genereras en kostnad för rörmaterial, svetsning, muffmontage och markarbeten i enheten kr/m.</t>
  </si>
  <si>
    <t>Längst ner summeras ledningslängd och kostnader.</t>
  </si>
  <si>
    <t>Rad 10</t>
  </si>
  <si>
    <t>Rad 11</t>
  </si>
  <si>
    <t>Rad 12</t>
  </si>
  <si>
    <t>Rad 13</t>
  </si>
  <si>
    <t>Rad 14</t>
  </si>
  <si>
    <t>Rad 15</t>
  </si>
  <si>
    <t>Rad 16</t>
  </si>
  <si>
    <t>Rad 17</t>
  </si>
  <si>
    <t>Rad 18</t>
  </si>
  <si>
    <t>Rad 19</t>
  </si>
  <si>
    <t>Rad 20</t>
  </si>
  <si>
    <t>Rad 21</t>
  </si>
  <si>
    <t>Rad 22</t>
  </si>
  <si>
    <t>Rad 23</t>
  </si>
  <si>
    <t>Rad 24</t>
  </si>
  <si>
    <t>Rad 25</t>
  </si>
  <si>
    <t>Rad 26</t>
  </si>
  <si>
    <t>Rad 27</t>
  </si>
  <si>
    <t>Rad 28</t>
  </si>
  <si>
    <t>Rad 29</t>
  </si>
  <si>
    <t>Rad 30</t>
  </si>
  <si>
    <t>Rad 31</t>
  </si>
  <si>
    <t>Rad 32</t>
  </si>
  <si>
    <t>Rad 33</t>
  </si>
  <si>
    <t>Rad 34</t>
  </si>
  <si>
    <t>Rad 35</t>
  </si>
  <si>
    <t>Rad 36</t>
  </si>
  <si>
    <t>Rad 37</t>
  </si>
  <si>
    <t>Rad 38</t>
  </si>
  <si>
    <t>Rad 39</t>
  </si>
  <si>
    <t>Rad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</si>
</sst>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r_-;\-* #,##0.00\ _k_r_-;_-* &quot;-&quot;??\ _k_r_-;_-@_-"/>
    <numFmt numFmtId="164" formatCode="#,##0\ &quot;kr&quot;"/>
  </numFmts>
  <fonts count="1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MS Sans"/>
    </font>
    <font>
      <sz val="11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i/>
      <sz val="11"/>
      <name val="Arial"/>
      <family val="2"/>
    </font>
    <font>
      <b/>
      <sz val="20"/>
      <name val="Arial"/>
      <family val="2"/>
    </font>
    <font>
      <b/>
      <sz val="18"/>
      <name val="Arial Black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0" fillId="2" borderId="0" xfId="0" applyFill="1" applyBorder="1"/>
    <xf numFmtId="0" fontId="0" fillId="0" borderId="0" xfId="0" applyFill="1" applyBorder="1"/>
    <xf numFmtId="1" fontId="0" fillId="0" borderId="0" xfId="0" applyNumberFormat="1" applyFill="1" applyBorder="1"/>
    <xf numFmtId="0" fontId="4" fillId="0" borderId="0" xfId="0" applyFont="1" applyFill="1" applyBorder="1" applyAlignment="1">
      <alignment horizontal="left"/>
    </xf>
    <xf numFmtId="3" fontId="4" fillId="0" borderId="0" xfId="2" applyNumberFormat="1" applyFont="1" applyFill="1" applyBorder="1"/>
    <xf numFmtId="3" fontId="0" fillId="0" borderId="0" xfId="0" applyNumberFormat="1" applyFill="1" applyBorder="1"/>
    <xf numFmtId="0" fontId="3" fillId="0" borderId="0" xfId="0" applyFont="1" applyFill="1" applyBorder="1"/>
    <xf numFmtId="0" fontId="7" fillId="0" borderId="0" xfId="0" applyFont="1"/>
    <xf numFmtId="0" fontId="3" fillId="2" borderId="0" xfId="0" applyFont="1" applyFill="1" applyBorder="1"/>
    <xf numFmtId="0" fontId="4" fillId="0" borderId="0" xfId="0" applyFont="1" applyFill="1" applyBorder="1"/>
    <xf numFmtId="0" fontId="0" fillId="0" borderId="0" xfId="0" applyFill="1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9" fontId="5" fillId="0" borderId="0" xfId="1" applyFont="1" applyAlignment="1">
      <alignment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0" fillId="0" borderId="6" xfId="0" applyBorder="1"/>
    <xf numFmtId="0" fontId="1" fillId="0" borderId="0" xfId="0" applyFont="1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1" xfId="0" applyFill="1" applyBorder="1"/>
    <xf numFmtId="0" fontId="0" fillId="0" borderId="0" xfId="0" applyFont="1" applyFill="1" applyBorder="1"/>
    <xf numFmtId="0" fontId="1" fillId="0" borderId="0" xfId="0" applyFont="1" applyFill="1" applyBorder="1"/>
    <xf numFmtId="3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9" xfId="0" applyFont="1" applyBorder="1"/>
    <xf numFmtId="0" fontId="0" fillId="3" borderId="0" xfId="0" applyFill="1"/>
    <xf numFmtId="0" fontId="0" fillId="4" borderId="0" xfId="0" applyFill="1"/>
    <xf numFmtId="0" fontId="1" fillId="3" borderId="0" xfId="0" applyFont="1" applyFill="1"/>
    <xf numFmtId="0" fontId="2" fillId="0" borderId="0" xfId="0" applyFont="1" applyFill="1" applyBorder="1"/>
    <xf numFmtId="0" fontId="0" fillId="5" borderId="0" xfId="0" applyFill="1"/>
    <xf numFmtId="0" fontId="0" fillId="0" borderId="7" xfId="0" applyFont="1" applyFill="1" applyBorder="1"/>
    <xf numFmtId="0" fontId="2" fillId="3" borderId="0" xfId="0" applyFont="1" applyFill="1"/>
    <xf numFmtId="0" fontId="11" fillId="3" borderId="0" xfId="0" applyFont="1" applyFill="1"/>
    <xf numFmtId="14" fontId="5" fillId="0" borderId="0" xfId="0" applyNumberFormat="1" applyFont="1" applyFill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1" fillId="0" borderId="2" xfId="0" applyFont="1" applyBorder="1" applyAlignment="1">
      <alignment vertical="center"/>
    </xf>
    <xf numFmtId="0" fontId="13" fillId="3" borderId="0" xfId="3" applyFill="1"/>
    <xf numFmtId="0" fontId="14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</cellXfs>
  <cellStyles count="4">
    <cellStyle name="Hyperlänk" xfId="3" builtinId="8"/>
    <cellStyle name="Normal" xfId="0" builtinId="0"/>
    <cellStyle name="Procent" xfId="1" builtinId="5"/>
    <cellStyle name="Tusental" xfId="2" builtinId="3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aaaa\-mm\-dd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yyyy/mm/dd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/>
        <i val="0"/>
        <color rgb="FF00B050"/>
      </font>
    </dxf>
    <dxf>
      <font>
        <b/>
        <i val="0"/>
        <color rgb="FFFF0000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\ &quot;k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6" dropStyle="combo" dx="15" fmlaLink="#REF!" fmlaRange="#REF!" noThreeD="1" sel="0" val="0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5124" name="Nedrullningsbar listruta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-6528</xdr:colOff>
      <xdr:row>0</xdr:row>
      <xdr:rowOff>15876</xdr:rowOff>
    </xdr:from>
    <xdr:to>
      <xdr:col>13</xdr:col>
      <xdr:colOff>19293</xdr:colOff>
      <xdr:row>66</xdr:row>
      <xdr:rowOff>15876</xdr:rowOff>
    </xdr:to>
    <xdr:grpSp>
      <xdr:nvGrpSpPr>
        <xdr:cNvPr id="22529" name="Group 4241">
          <a:extLst>
            <a:ext uri="{FF2B5EF4-FFF2-40B4-BE49-F238E27FC236}">
              <a16:creationId xmlns:a16="http://schemas.microsoft.com/office/drawing/2014/main" id="{00000000-0008-0000-0500-000001580000}"/>
            </a:ext>
          </a:extLst>
        </xdr:cNvPr>
        <xdr:cNvGrpSpPr>
          <a:grpSpLocks/>
        </xdr:cNvGrpSpPr>
      </xdr:nvGrpSpPr>
      <xdr:grpSpPr bwMode="auto">
        <a:xfrm>
          <a:off x="-6528" y="15876"/>
          <a:ext cx="8160171" cy="10687050"/>
          <a:chOff x="-10" y="20"/>
          <a:chExt cx="12500" cy="16828"/>
        </a:xfrm>
      </xdr:grpSpPr>
      <xdr:pic>
        <xdr:nvPicPr>
          <xdr:cNvPr id="3" name="Picture 425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0" y="3391"/>
            <a:ext cx="266" cy="134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22531" name="Group 4249">
            <a:extLst>
              <a:ext uri="{FF2B5EF4-FFF2-40B4-BE49-F238E27FC236}">
                <a16:creationId xmlns:a16="http://schemas.microsoft.com/office/drawing/2014/main" id="{00000000-0008-0000-0500-0000035800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12475" cy="3403"/>
            <a:chOff x="0" y="20"/>
            <a:chExt cx="12475" cy="3403"/>
          </a:xfrm>
        </xdr:grpSpPr>
        <xdr:sp macro="" textlink="">
          <xdr:nvSpPr>
            <xdr:cNvPr id="22532" name="Freeform 4251">
              <a:extLst>
                <a:ext uri="{FF2B5EF4-FFF2-40B4-BE49-F238E27FC236}">
                  <a16:creationId xmlns:a16="http://schemas.microsoft.com/office/drawing/2014/main" id="{00000000-0008-0000-0500-000004580000}"/>
                </a:ext>
              </a:extLst>
            </xdr:cNvPr>
            <xdr:cNvSpPr>
              <a:spLocks/>
            </xdr:cNvSpPr>
          </xdr:nvSpPr>
          <xdr:spPr bwMode="auto">
            <a:xfrm>
              <a:off x="0" y="20"/>
              <a:ext cx="12475" cy="3403"/>
            </a:xfrm>
            <a:custGeom>
              <a:avLst/>
              <a:gdLst>
                <a:gd name="T0" fmla="*/ 0 w 11865"/>
                <a:gd name="T1" fmla="*/ 3423 h 3403"/>
                <a:gd name="T2" fmla="*/ 11865 w 11865"/>
                <a:gd name="T3" fmla="*/ 3423 h 3403"/>
                <a:gd name="T4" fmla="*/ 11865 w 11865"/>
                <a:gd name="T5" fmla="*/ 20 h 3403"/>
                <a:gd name="T6" fmla="*/ 0 w 11865"/>
                <a:gd name="T7" fmla="*/ 20 h 3403"/>
                <a:gd name="T8" fmla="*/ 0 w 11865"/>
                <a:gd name="T9" fmla="*/ 3423 h 340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865" h="3403">
                  <a:moveTo>
                    <a:pt x="0" y="3403"/>
                  </a:moveTo>
                  <a:lnTo>
                    <a:pt x="11865" y="3403"/>
                  </a:lnTo>
                  <a:lnTo>
                    <a:pt x="11865" y="0"/>
                  </a:lnTo>
                  <a:lnTo>
                    <a:pt x="0" y="0"/>
                  </a:lnTo>
                  <a:lnTo>
                    <a:pt x="0" y="3403"/>
                  </a:lnTo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pic>
          <xdr:nvPicPr>
            <xdr:cNvPr id="13" name="Picture 4250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50" y="1155"/>
              <a:ext cx="2565" cy="81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22534" name="Group 4247">
            <a:extLst>
              <a:ext uri="{FF2B5EF4-FFF2-40B4-BE49-F238E27FC236}">
                <a16:creationId xmlns:a16="http://schemas.microsoft.com/office/drawing/2014/main" id="{00000000-0008-0000-0500-000006580000}"/>
              </a:ext>
            </a:extLst>
          </xdr:cNvPr>
          <xdr:cNvGrpSpPr>
            <a:grpSpLocks/>
          </xdr:cNvGrpSpPr>
        </xdr:nvGrpSpPr>
        <xdr:grpSpPr bwMode="auto">
          <a:xfrm>
            <a:off x="0" y="3423"/>
            <a:ext cx="11906" cy="564"/>
            <a:chOff x="0" y="3423"/>
            <a:chExt cx="11906" cy="564"/>
          </a:xfrm>
        </xdr:grpSpPr>
        <xdr:sp macro="" textlink="">
          <xdr:nvSpPr>
            <xdr:cNvPr id="22535" name="Freeform 4248">
              <a:extLst>
                <a:ext uri="{FF2B5EF4-FFF2-40B4-BE49-F238E27FC236}">
                  <a16:creationId xmlns:a16="http://schemas.microsoft.com/office/drawing/2014/main" id="{00000000-0008-0000-0500-000007580000}"/>
                </a:ext>
              </a:extLst>
            </xdr:cNvPr>
            <xdr:cNvSpPr>
              <a:spLocks/>
            </xdr:cNvSpPr>
          </xdr:nvSpPr>
          <xdr:spPr bwMode="auto">
            <a:xfrm>
              <a:off x="0" y="3423"/>
              <a:ext cx="11906" cy="564"/>
            </a:xfrm>
            <a:custGeom>
              <a:avLst/>
              <a:gdLst>
                <a:gd name="T0" fmla="*/ 0 w 11906"/>
                <a:gd name="T1" fmla="*/ 3987 h 564"/>
                <a:gd name="T2" fmla="*/ 11906 w 11906"/>
                <a:gd name="T3" fmla="*/ 3987 h 564"/>
                <a:gd name="T4" fmla="*/ 11906 w 11906"/>
                <a:gd name="T5" fmla="*/ 3423 h 564"/>
                <a:gd name="T6" fmla="*/ 0 w 11906"/>
                <a:gd name="T7" fmla="*/ 3423 h 564"/>
                <a:gd name="T8" fmla="*/ 0 w 11906"/>
                <a:gd name="T9" fmla="*/ 3987 h 56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906" h="564">
                  <a:moveTo>
                    <a:pt x="0" y="564"/>
                  </a:moveTo>
                  <a:lnTo>
                    <a:pt x="11906" y="564"/>
                  </a:lnTo>
                  <a:lnTo>
                    <a:pt x="11906" y="0"/>
                  </a:lnTo>
                  <a:lnTo>
                    <a:pt x="0" y="0"/>
                  </a:lnTo>
                  <a:lnTo>
                    <a:pt x="0" y="564"/>
                  </a:lnTo>
                  <a:close/>
                </a:path>
              </a:pathLst>
            </a:custGeom>
            <a:solidFill>
              <a:srgbClr val="0096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grpSp>
        <xdr:nvGrpSpPr>
          <xdr:cNvPr id="22536" name="Group 4244">
            <a:extLst>
              <a:ext uri="{FF2B5EF4-FFF2-40B4-BE49-F238E27FC236}">
                <a16:creationId xmlns:a16="http://schemas.microsoft.com/office/drawing/2014/main" id="{00000000-0008-0000-0500-000008580000}"/>
              </a:ext>
            </a:extLst>
          </xdr:cNvPr>
          <xdr:cNvGrpSpPr>
            <a:grpSpLocks/>
          </xdr:cNvGrpSpPr>
        </xdr:nvGrpSpPr>
        <xdr:grpSpPr bwMode="auto">
          <a:xfrm>
            <a:off x="0" y="3413"/>
            <a:ext cx="12490" cy="13435"/>
            <a:chOff x="0" y="3413"/>
            <a:chExt cx="12490" cy="13435"/>
          </a:xfrm>
        </xdr:grpSpPr>
        <xdr:sp macro="" textlink="">
          <xdr:nvSpPr>
            <xdr:cNvPr id="22537" name="Freeform 4246">
              <a:extLst>
                <a:ext uri="{FF2B5EF4-FFF2-40B4-BE49-F238E27FC236}">
                  <a16:creationId xmlns:a16="http://schemas.microsoft.com/office/drawing/2014/main" id="{00000000-0008-0000-0500-000009580000}"/>
                </a:ext>
              </a:extLst>
            </xdr:cNvPr>
            <xdr:cNvSpPr>
              <a:spLocks/>
            </xdr:cNvSpPr>
          </xdr:nvSpPr>
          <xdr:spPr bwMode="auto">
            <a:xfrm>
              <a:off x="0" y="4723"/>
              <a:ext cx="11906" cy="12114"/>
            </a:xfrm>
            <a:custGeom>
              <a:avLst/>
              <a:gdLst>
                <a:gd name="T0" fmla="*/ 0 w 11906"/>
                <a:gd name="T1" fmla="*/ 16838 h 12114"/>
                <a:gd name="T2" fmla="*/ 11906 w 11906"/>
                <a:gd name="T3" fmla="*/ 16838 h 12114"/>
                <a:gd name="T4" fmla="*/ 11906 w 11906"/>
                <a:gd name="T5" fmla="*/ 4723 h 12114"/>
                <a:gd name="T6" fmla="*/ 0 w 11906"/>
                <a:gd name="T7" fmla="*/ 4723 h 12114"/>
                <a:gd name="T8" fmla="*/ 0 w 11906"/>
                <a:gd name="T9" fmla="*/ 16838 h 121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906" h="12114">
                  <a:moveTo>
                    <a:pt x="0" y="12115"/>
                  </a:moveTo>
                  <a:lnTo>
                    <a:pt x="11906" y="12115"/>
                  </a:lnTo>
                  <a:lnTo>
                    <a:pt x="11906" y="0"/>
                  </a:lnTo>
                  <a:lnTo>
                    <a:pt x="0" y="0"/>
                  </a:lnTo>
                  <a:lnTo>
                    <a:pt x="0" y="12115"/>
                  </a:lnTo>
                  <a:close/>
                </a:path>
              </a:pathLst>
            </a:custGeom>
            <a:solidFill>
              <a:srgbClr val="0096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pic>
          <xdr:nvPicPr>
            <xdr:cNvPr id="10" name="Picture 4245">
              <a:extLst>
                <a:ext uri="{FF2B5EF4-FFF2-40B4-BE49-F238E27FC236}">
                  <a16:creationId xmlns:a16="http://schemas.microsoft.com/office/drawing/2014/main" id="{00000000-0008-0000-0500-00000A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413"/>
              <a:ext cx="12490" cy="134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22539" name="Group 4242">
            <a:extLst>
              <a:ext uri="{FF2B5EF4-FFF2-40B4-BE49-F238E27FC236}">
                <a16:creationId xmlns:a16="http://schemas.microsoft.com/office/drawing/2014/main" id="{00000000-0008-0000-0500-00000B580000}"/>
              </a:ext>
            </a:extLst>
          </xdr:cNvPr>
          <xdr:cNvGrpSpPr>
            <a:grpSpLocks/>
          </xdr:cNvGrpSpPr>
        </xdr:nvGrpSpPr>
        <xdr:grpSpPr bwMode="auto">
          <a:xfrm>
            <a:off x="0" y="3987"/>
            <a:ext cx="11906" cy="737"/>
            <a:chOff x="0" y="3987"/>
            <a:chExt cx="11906" cy="737"/>
          </a:xfrm>
        </xdr:grpSpPr>
        <xdr:sp macro="" textlink="">
          <xdr:nvSpPr>
            <xdr:cNvPr id="22540" name="Freeform 4243">
              <a:extLst>
                <a:ext uri="{FF2B5EF4-FFF2-40B4-BE49-F238E27FC236}">
                  <a16:creationId xmlns:a16="http://schemas.microsoft.com/office/drawing/2014/main" id="{00000000-0008-0000-0500-00000C580000}"/>
                </a:ext>
              </a:extLst>
            </xdr:cNvPr>
            <xdr:cNvSpPr>
              <a:spLocks/>
            </xdr:cNvSpPr>
          </xdr:nvSpPr>
          <xdr:spPr bwMode="auto">
            <a:xfrm>
              <a:off x="0" y="3987"/>
              <a:ext cx="11906" cy="737"/>
            </a:xfrm>
            <a:custGeom>
              <a:avLst/>
              <a:gdLst>
                <a:gd name="T0" fmla="*/ 0 w 11906"/>
                <a:gd name="T1" fmla="*/ 4723 h 737"/>
                <a:gd name="T2" fmla="*/ 0 w 11906"/>
                <a:gd name="T3" fmla="*/ 3987 h 737"/>
                <a:gd name="T4" fmla="*/ 11906 w 11906"/>
                <a:gd name="T5" fmla="*/ 3987 h 737"/>
                <a:gd name="T6" fmla="*/ 11906 w 11906"/>
                <a:gd name="T7" fmla="*/ 4723 h 737"/>
                <a:gd name="T8" fmla="*/ 0 w 11906"/>
                <a:gd name="T9" fmla="*/ 4723 h 73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906" h="737">
                  <a:moveTo>
                    <a:pt x="0" y="736"/>
                  </a:moveTo>
                  <a:lnTo>
                    <a:pt x="0" y="0"/>
                  </a:lnTo>
                  <a:lnTo>
                    <a:pt x="11906" y="0"/>
                  </a:lnTo>
                  <a:lnTo>
                    <a:pt x="11906" y="736"/>
                  </a:lnTo>
                  <a:lnTo>
                    <a:pt x="0" y="736"/>
                  </a:lnTo>
                </a:path>
              </a:pathLst>
            </a:custGeom>
            <a:solidFill>
              <a:srgbClr val="0096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419100</xdr:colOff>
      <xdr:row>4</xdr:row>
      <xdr:rowOff>28575</xdr:rowOff>
    </xdr:from>
    <xdr:to>
      <xdr:col>7</xdr:col>
      <xdr:colOff>209550</xdr:colOff>
      <xdr:row>10</xdr:row>
      <xdr:rowOff>38100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19100" y="676275"/>
          <a:ext cx="4057650" cy="981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3200"/>
            <a:t>Manual</a:t>
          </a:r>
        </a:p>
      </xdr:txBody>
    </xdr:sp>
    <xdr:clientData/>
  </xdr:twoCellAnchor>
  <xdr:twoCellAnchor editAs="oneCell">
    <xdr:from>
      <xdr:col>0</xdr:col>
      <xdr:colOff>28576</xdr:colOff>
      <xdr:row>82</xdr:row>
      <xdr:rowOff>76200</xdr:rowOff>
    </xdr:from>
    <xdr:to>
      <xdr:col>12</xdr:col>
      <xdr:colOff>483586</xdr:colOff>
      <xdr:row>92</xdr:row>
      <xdr:rowOff>66675</xdr:rowOff>
    </xdr:to>
    <xdr:pic>
      <xdr:nvPicPr>
        <xdr:cNvPr id="16" name="Bildobjekt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2077700"/>
          <a:ext cx="7979760" cy="1609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99</xdr:row>
      <xdr:rowOff>76200</xdr:rowOff>
    </xdr:from>
    <xdr:to>
      <xdr:col>12</xdr:col>
      <xdr:colOff>466725</xdr:colOff>
      <xdr:row>109</xdr:row>
      <xdr:rowOff>75542</xdr:rowOff>
    </xdr:to>
    <xdr:pic>
      <xdr:nvPicPr>
        <xdr:cNvPr id="17" name="Bildobjekt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830425"/>
          <a:ext cx="7972425" cy="1618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116</xdr:row>
      <xdr:rowOff>66675</xdr:rowOff>
    </xdr:from>
    <xdr:to>
      <xdr:col>5</xdr:col>
      <xdr:colOff>371475</xdr:colOff>
      <xdr:row>125</xdr:row>
      <xdr:rowOff>57150</xdr:rowOff>
    </xdr:to>
    <xdr:pic>
      <xdr:nvPicPr>
        <xdr:cNvPr id="18" name="Bildobjekt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7573625"/>
          <a:ext cx="33909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133</xdr:row>
      <xdr:rowOff>19050</xdr:rowOff>
    </xdr:from>
    <xdr:to>
      <xdr:col>7</xdr:col>
      <xdr:colOff>161925</xdr:colOff>
      <xdr:row>139</xdr:row>
      <xdr:rowOff>57150</xdr:rowOff>
    </xdr:to>
    <xdr:pic>
      <xdr:nvPicPr>
        <xdr:cNvPr id="19" name="Bildobjekt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278725"/>
          <a:ext cx="439102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144</xdr:row>
      <xdr:rowOff>133350</xdr:rowOff>
    </xdr:from>
    <xdr:to>
      <xdr:col>12</xdr:col>
      <xdr:colOff>495300</xdr:colOff>
      <xdr:row>175</xdr:row>
      <xdr:rowOff>12072</xdr:rowOff>
    </xdr:to>
    <xdr:pic>
      <xdr:nvPicPr>
        <xdr:cNvPr id="20" name="Bildobjekt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3469600"/>
          <a:ext cx="7981950" cy="4898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184</xdr:row>
      <xdr:rowOff>0</xdr:rowOff>
    </xdr:from>
    <xdr:to>
      <xdr:col>6</xdr:col>
      <xdr:colOff>295275</xdr:colOff>
      <xdr:row>185</xdr:row>
      <xdr:rowOff>123825</xdr:rowOff>
    </xdr:to>
    <xdr:pic>
      <xdr:nvPicPr>
        <xdr:cNvPr id="21" name="Bildobjekt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9660850"/>
          <a:ext cx="38766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191</xdr:row>
      <xdr:rowOff>9525</xdr:rowOff>
    </xdr:from>
    <xdr:to>
      <xdr:col>5</xdr:col>
      <xdr:colOff>409575</xdr:colOff>
      <xdr:row>218</xdr:row>
      <xdr:rowOff>57150</xdr:rowOff>
    </xdr:to>
    <xdr:pic>
      <xdr:nvPicPr>
        <xdr:cNvPr id="22" name="Bildobjekt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0803850"/>
          <a:ext cx="3286125" cy="441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5" name="Tabell15" displayName="Tabell15" ref="A4:I41" totalsRowShown="0" headerRowDxfId="55" dataDxfId="54">
  <tableColumns count="9">
    <tableColumn id="1" name="Kategori" dataDxfId="53"/>
    <tableColumn id="2" name="Summa kr" dataDxfId="52"/>
    <tableColumn id="3" name="Ledn.Typ" dataDxfId="51"/>
    <tableColumn id="4" name="Ledn.längd" dataDxfId="50"/>
    <tableColumn id="5" name="Dim" dataDxfId="49"/>
    <tableColumn id="6" name="Rörmtrl" dataDxfId="48"/>
    <tableColumn id="7" name="Svetsning" dataDxfId="47"/>
    <tableColumn id="8" name="Muffmontage" dataDxfId="46"/>
    <tableColumn id="9" name="Mark" dataDxfId="45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id="16" name="Tabell16" displayName="Tabell16" ref="A43:I84" totalsRowShown="0" headerRowDxfId="44" dataDxfId="43">
  <tableColumns count="9">
    <tableColumn id="1" name="Detaljer" dataDxfId="42"/>
    <tableColumn id="2" name="Summa kr" dataDxfId="41"/>
    <tableColumn id="3" name="Ledn.Typ" dataDxfId="40"/>
    <tableColumn id="4" name="Antal" dataDxfId="39"/>
    <tableColumn id="5" name="Dim.H-rör" dataDxfId="38"/>
    <tableColumn id="6" name="Rörmtrl" dataDxfId="37"/>
    <tableColumn id="7" name="Svetsning" dataDxfId="36"/>
    <tableColumn id="8" name="Muffmontage" dataDxfId="35"/>
    <tableColumn id="9" name="Mark" dataDxfId="34"/>
  </tableColumns>
  <tableStyleInfo name="TableStyleMedium8" showFirstColumn="0" showLastColumn="0" showRowStripes="1" showColumnStripes="0"/>
</table>
</file>

<file path=xl/tables/table3.xml><?xml version="1.0" encoding="utf-8"?>
<table xmlns="http://schemas.openxmlformats.org/spreadsheetml/2006/main" id="17" name="Tabell17" displayName="Tabell17" ref="A86:B120" totalsRowShown="0" headerRowDxfId="33" dataDxfId="32">
  <tableColumns count="2">
    <tableColumn id="1" name="Övriga kostnader:" dataDxfId="31"/>
    <tableColumn id="2" name="Kostnad" dataDxfId="30"/>
  </tableColumns>
  <tableStyleInfo name="TableStyleMedium8" showFirstColumn="0" showLastColumn="0" showRowStripes="1" showColumnStripes="0"/>
</table>
</file>

<file path=xl/tables/table4.xml><?xml version="1.0" encoding="utf-8"?>
<table xmlns="http://schemas.openxmlformats.org/spreadsheetml/2006/main" id="18" name="Tabell18" displayName="Tabell18" ref="A2:J10" totalsRowShown="0" headerRowDxfId="27" dataDxfId="26">
  <tableColumns count="10">
    <tableColumn id="1" name="Kategori" dataDxfId="25"/>
    <tableColumn id="2" name="Summa kr" dataDxfId="24"/>
    <tableColumn id="3" name="Ledn.Typ" dataDxfId="23"/>
    <tableColumn id="4" name="Kulv.längd" dataDxfId="22"/>
    <tableColumn id="5" name="Dim" dataDxfId="21"/>
    <tableColumn id="6" name="Rörmtrl" dataDxfId="20"/>
    <tableColumn id="7" name="Svetsning" dataDxfId="19"/>
    <tableColumn id="8" name="Muffmontage" dataDxfId="18"/>
    <tableColumn id="9" name="Mark" dataDxfId="17"/>
    <tableColumn id="10" name="Datum" dataDxfId="16"/>
  </tableColumns>
  <tableStyleInfo name="TableStyleMedium8" showFirstColumn="0" showLastColumn="0" showRowStripes="1" showColumnStripes="0"/>
</table>
</file>

<file path=xl/tables/table5.xml><?xml version="1.0" encoding="utf-8"?>
<table xmlns="http://schemas.openxmlformats.org/spreadsheetml/2006/main" id="19" name="Tabell19" displayName="Tabell19" ref="A12:J21" totalsRowShown="0" headerRowDxfId="15" dataDxfId="14">
  <tableColumns count="10">
    <tableColumn id="1" name="Ändrade detaljer" dataDxfId="13"/>
    <tableColumn id="2" name="Summa kr" dataDxfId="12"/>
    <tableColumn id="3" name="Ledn.Typ" dataDxfId="11"/>
    <tableColumn id="4" name="Antal" dataDxfId="10"/>
    <tableColumn id="5" name="Dim.H-rör" dataDxfId="9"/>
    <tableColumn id="6" name="Rörmtrl" dataDxfId="8"/>
    <tableColumn id="7" name="Svetsning" dataDxfId="7"/>
    <tableColumn id="8" name="Muffmontage" dataDxfId="6"/>
    <tableColumn id="9" name="Mark" dataDxfId="5"/>
    <tableColumn id="10" name="Datum" dataDxfId="4"/>
  </tableColumns>
  <tableStyleInfo name="TableStyleMedium8" showFirstColumn="0" showLastColumn="0" showRowStripes="1" showColumnStripes="0"/>
</table>
</file>

<file path=xl/tables/table6.xml><?xml version="1.0" encoding="utf-8"?>
<table xmlns="http://schemas.openxmlformats.org/spreadsheetml/2006/main" id="22" name="Tabell22" displayName="Tabell22" ref="A25:B34" totalsRowShown="0" headerRowDxfId="3" dataDxfId="2">
  <tableColumns count="2">
    <tableColumn id="1" name="Ändrade övriga kostnader:" dataDxfId="1"/>
    <tableColumn id="2" name="Summa kr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homas.lummi@svenskfjarrvarme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/>
  <dimension ref="B1:K44"/>
  <sheetViews>
    <sheetView zoomScale="96" zoomScaleNormal="96" workbookViewId="0">
      <selection activeCell="E21" sqref="E21"/>
    </sheetView>
  </sheetViews>
  <sheetFormatPr defaultRowHeight="12.75"/>
  <cols>
    <col min="2" max="2" width="19.42578125" bestFit="1" customWidth="1"/>
    <col min="3" max="3" width="4.42578125" customWidth="1"/>
  </cols>
  <sheetData>
    <row r="1" spans="2:11" ht="15.75" customHeight="1"/>
    <row r="2" spans="2:11" ht="15.75" customHeight="1"/>
    <row r="3" spans="2:11" ht="15.75" customHeight="1"/>
    <row r="4" spans="2:11" ht="15.75" customHeight="1"/>
    <row r="5" spans="2:11" ht="15.75" customHeight="1"/>
    <row r="6" spans="2:11" ht="15.75" customHeight="1">
      <c r="B6" s="11" t="s">
        <v>14</v>
      </c>
    </row>
    <row r="7" spans="2:11" ht="15.75" customHeight="1">
      <c r="B7" s="10" t="s">
        <v>4</v>
      </c>
      <c r="C7" s="5"/>
      <c r="D7" s="5">
        <v>12</v>
      </c>
      <c r="E7" s="5" t="s">
        <v>5</v>
      </c>
      <c r="G7" s="5"/>
      <c r="H7" s="5"/>
      <c r="I7" s="5"/>
      <c r="J7" s="5"/>
      <c r="K7" s="5"/>
    </row>
    <row r="8" spans="2:11" ht="15.75" customHeight="1">
      <c r="B8" s="5" t="s">
        <v>6</v>
      </c>
      <c r="C8" s="5"/>
      <c r="D8" s="12"/>
      <c r="E8" s="5"/>
      <c r="G8" s="5"/>
      <c r="H8" s="5"/>
      <c r="I8" s="5"/>
      <c r="J8" s="5"/>
      <c r="K8" s="5"/>
    </row>
    <row r="9" spans="2:11" ht="15.75" customHeight="1">
      <c r="B9" s="5" t="s">
        <v>7</v>
      </c>
      <c r="C9" s="5"/>
      <c r="D9" s="9" t="e">
        <f>IF(#REF!=1,VLOOKUP(#REF!,#REF!,2),IF(#REF!=2,VLOOKUP(#REF!,#REF!,2),IF(#REF!=3,VLOOKUP(#REF!,#REF!,2),IF(#REF!=4,VLOOKUP(#REF!,#REF!,2)))))</f>
        <v>#REF!</v>
      </c>
      <c r="E9" s="5" t="s">
        <v>8</v>
      </c>
      <c r="G9" s="5"/>
      <c r="H9" s="5"/>
      <c r="I9" s="5"/>
      <c r="J9" s="5"/>
      <c r="K9" s="5"/>
    </row>
    <row r="10" spans="2:11" ht="15.75" customHeight="1">
      <c r="B10" s="5" t="s">
        <v>9</v>
      </c>
      <c r="C10" s="5"/>
      <c r="D10" s="9" t="e">
        <f>IF(#REF!=1,VLOOKUP(#REF!,#REF!,6),IF(#REF!=2,VLOOKUP(#REF!,#REF!,6),IF(#REF!=3,VLOOKUP(#REF!,#REF!,6),IF(#REF!=4,VLOOKUP(#REF!,#REF!,6)))))</f>
        <v>#REF!</v>
      </c>
      <c r="E10" s="5" t="s">
        <v>8</v>
      </c>
      <c r="G10" s="5"/>
      <c r="H10" s="5"/>
      <c r="I10" s="5"/>
      <c r="J10" s="5"/>
      <c r="K10" s="5"/>
    </row>
    <row r="11" spans="2:11" ht="15.75" customHeight="1">
      <c r="B11" s="5" t="s">
        <v>10</v>
      </c>
      <c r="C11" s="5"/>
      <c r="D11" s="9" t="e">
        <f>IF(#REF!=1,VLOOKUP(#REF!,#REF!,7),IF(#REF!=2,VLOOKUP(#REF!,#REF!,7),IF(#REF!=3,VLOOKUP(#REF!,#REF!,7),IF(#REF!=4,VLOOKUP(#REF!,#REF!,7)))))</f>
        <v>#REF!</v>
      </c>
      <c r="E11" s="5" t="s">
        <v>8</v>
      </c>
      <c r="G11" s="5"/>
      <c r="H11" s="5"/>
      <c r="I11" s="5"/>
      <c r="J11" s="5"/>
      <c r="K11" s="5"/>
    </row>
    <row r="12" spans="2:11" ht="15.75" customHeight="1">
      <c r="B12" s="5" t="s">
        <v>11</v>
      </c>
      <c r="C12" s="5"/>
      <c r="D12" s="9" t="e">
        <f>IF(#REF!=1,VLOOKUP(#REF!,#REF!,4),IF(#REF!=2,VLOOKUP(#REF!,#REF!,4),IF(#REF!=3,VLOOKUP(#REF!,#REF!,4),IF(#REF!=4,VLOOKUP(#REF!,#REF!,4)))))</f>
        <v>#REF!</v>
      </c>
      <c r="E12" s="5" t="s">
        <v>8</v>
      </c>
      <c r="G12" s="5"/>
      <c r="H12" s="5"/>
      <c r="I12" s="5"/>
      <c r="J12" s="5"/>
      <c r="K12" s="5"/>
    </row>
    <row r="13" spans="2:11" ht="15.75" customHeight="1">
      <c r="B13" s="5" t="s">
        <v>12</v>
      </c>
      <c r="C13" s="5"/>
      <c r="D13" s="9" t="e">
        <f>IF(#REF!=1,VLOOKUP(#REF!,#REF!,5),IF(#REF!=2,VLOOKUP(#REF!,#REF!,5),IF(#REF!=3,VLOOKUP(#REF!,#REF!,5),IF(#REF!=4,VLOOKUP(#REF!,#REF!,5)))))</f>
        <v>#REF!</v>
      </c>
      <c r="E13" s="5" t="s">
        <v>8</v>
      </c>
      <c r="G13" s="5"/>
      <c r="H13" s="5"/>
      <c r="I13" s="5"/>
      <c r="J13" s="5"/>
      <c r="K13" s="5"/>
    </row>
    <row r="14" spans="2:11" ht="15.75" customHeight="1">
      <c r="B14" s="7" t="s">
        <v>13</v>
      </c>
      <c r="C14" s="7" t="e">
        <f>VLOOKUP(#REF!,#REF!,3)</f>
        <v>#REF!</v>
      </c>
      <c r="D14" s="8" t="e">
        <f>SUM(D9:D13)*D7</f>
        <v>#REF!</v>
      </c>
      <c r="E14" s="7" t="s">
        <v>0</v>
      </c>
      <c r="G14" s="5"/>
      <c r="H14" s="5"/>
      <c r="I14" s="5"/>
      <c r="J14" s="5"/>
      <c r="K14" s="5"/>
    </row>
    <row r="15" spans="2:11" ht="15.75" customHeight="1">
      <c r="G15" s="5"/>
      <c r="H15" s="5"/>
      <c r="I15" s="5"/>
      <c r="J15" s="6"/>
      <c r="K15" s="5"/>
    </row>
    <row r="16" spans="2:11" ht="15.75" customHeight="1">
      <c r="G16" s="5"/>
      <c r="H16" s="5"/>
      <c r="I16" s="5"/>
      <c r="J16" s="5"/>
      <c r="K16" s="5"/>
    </row>
    <row r="17" spans="2:11" ht="15.75" customHeight="1">
      <c r="D17" s="4"/>
      <c r="G17" s="5"/>
      <c r="H17" s="5"/>
      <c r="I17" s="5"/>
      <c r="J17" s="5"/>
      <c r="K17" s="5"/>
    </row>
    <row r="18" spans="2:11" ht="15.75" customHeight="1">
      <c r="B18" s="11"/>
      <c r="G18" s="5"/>
      <c r="H18" s="5"/>
      <c r="I18" s="5"/>
      <c r="J18" s="5"/>
      <c r="K18" s="5"/>
    </row>
    <row r="19" spans="2:11" ht="15.75" customHeight="1">
      <c r="B19" s="10"/>
      <c r="C19" s="5"/>
      <c r="D19" s="5"/>
      <c r="E19" s="5"/>
      <c r="G19" s="5"/>
      <c r="H19" s="5"/>
      <c r="I19" s="5"/>
      <c r="J19" s="5"/>
      <c r="K19" s="5"/>
    </row>
    <row r="20" spans="2:11" ht="15.75" customHeight="1">
      <c r="B20" s="5"/>
      <c r="C20" s="5"/>
      <c r="D20" s="5"/>
      <c r="E20" s="5"/>
      <c r="G20" s="5"/>
      <c r="H20" s="5"/>
      <c r="I20" s="5"/>
      <c r="J20" s="5"/>
      <c r="K20" s="5"/>
    </row>
    <row r="21" spans="2:11" ht="15.75" customHeight="1">
      <c r="B21" s="5"/>
      <c r="C21" s="5"/>
      <c r="D21" s="9"/>
      <c r="E21" s="5"/>
      <c r="G21" s="7"/>
      <c r="H21" s="5"/>
      <c r="I21" s="7"/>
      <c r="J21" s="8"/>
      <c r="K21" s="13"/>
    </row>
    <row r="22" spans="2:11" ht="15.75" customHeight="1">
      <c r="B22" s="5"/>
      <c r="C22" s="5"/>
      <c r="D22" s="9"/>
      <c r="E22" s="5"/>
    </row>
    <row r="23" spans="2:11" ht="15.75" customHeight="1">
      <c r="B23" s="5"/>
      <c r="C23" s="5"/>
      <c r="D23" s="9"/>
      <c r="E23" s="5"/>
    </row>
    <row r="24" spans="2:11" ht="15.75" customHeight="1">
      <c r="B24" s="5"/>
      <c r="C24" s="5"/>
      <c r="D24" s="9"/>
      <c r="E24" s="5"/>
    </row>
    <row r="25" spans="2:11" ht="15.75" customHeight="1">
      <c r="B25" s="5"/>
      <c r="C25" s="5"/>
      <c r="D25" s="9"/>
      <c r="E25" s="5"/>
    </row>
    <row r="26" spans="2:11" ht="15.75" customHeight="1">
      <c r="B26" s="7"/>
      <c r="C26" s="7"/>
      <c r="D26" s="8"/>
      <c r="E26" s="7"/>
    </row>
    <row r="27" spans="2:11" ht="15.75" customHeight="1"/>
    <row r="28" spans="2:11" ht="15.75" customHeight="1"/>
    <row r="29" spans="2:11" ht="15.75" customHeight="1"/>
    <row r="30" spans="2:11" ht="15.75" customHeight="1"/>
    <row r="31" spans="2:11" ht="15.75" customHeight="1"/>
    <row r="32" spans="2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</sheetData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Drop Down 4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tabColor theme="1" tint="4.9989318521683403E-2"/>
    <pageSetUpPr fitToPage="1"/>
  </sheetPr>
  <dimension ref="A1:K127"/>
  <sheetViews>
    <sheetView tabSelected="1" zoomScale="90" zoomScaleNormal="90" workbookViewId="0">
      <selection activeCell="E7" sqref="E7"/>
    </sheetView>
  </sheetViews>
  <sheetFormatPr defaultRowHeight="12.75"/>
  <cols>
    <col min="1" max="1" width="37.28515625" style="15" bestFit="1" customWidth="1"/>
    <col min="2" max="2" width="18.42578125" style="21" customWidth="1"/>
    <col min="3" max="3" width="12.5703125" style="15" bestFit="1" customWidth="1"/>
    <col min="4" max="4" width="13.42578125" style="15" customWidth="1"/>
    <col min="5" max="5" width="11.85546875" style="15" customWidth="1"/>
    <col min="6" max="7" width="15.7109375" style="15" customWidth="1"/>
    <col min="8" max="8" width="15.5703125" style="15" customWidth="1"/>
    <col min="9" max="9" width="15.7109375" style="15" customWidth="1"/>
    <col min="10" max="10" width="11.85546875" style="15" customWidth="1"/>
    <col min="11" max="16384" width="9.140625" style="15"/>
  </cols>
  <sheetData>
    <row r="1" spans="1:11" s="56" customFormat="1">
      <c r="E1" s="17" t="s">
        <v>1</v>
      </c>
      <c r="F1" s="17" t="s">
        <v>18</v>
      </c>
      <c r="G1" s="17" t="s">
        <v>19</v>
      </c>
      <c r="H1" s="17" t="s">
        <v>68</v>
      </c>
      <c r="I1" s="17" t="s">
        <v>20</v>
      </c>
    </row>
    <row r="2" spans="1:11" s="56" customFormat="1">
      <c r="F2" s="71">
        <v>1</v>
      </c>
      <c r="G2" s="19">
        <v>1</v>
      </c>
      <c r="H2" s="19">
        <v>1</v>
      </c>
      <c r="I2" s="19">
        <v>1</v>
      </c>
    </row>
    <row r="3" spans="1:11" ht="15">
      <c r="A3" s="29" t="s">
        <v>77</v>
      </c>
      <c r="B3" s="29"/>
      <c r="C3" s="26"/>
      <c r="D3" s="26"/>
      <c r="E3" s="26"/>
      <c r="F3" s="26"/>
      <c r="G3" s="26"/>
      <c r="H3" s="26"/>
      <c r="I3" s="26"/>
      <c r="J3" s="26"/>
      <c r="K3" s="26"/>
    </row>
    <row r="4" spans="1:11" s="17" customFormat="1" ht="15">
      <c r="A4" s="29" t="s">
        <v>16</v>
      </c>
      <c r="B4" s="29" t="s">
        <v>24</v>
      </c>
      <c r="C4" s="29" t="s">
        <v>22</v>
      </c>
      <c r="D4" s="29" t="s">
        <v>44</v>
      </c>
      <c r="E4" s="29" t="s">
        <v>2</v>
      </c>
      <c r="F4" s="29" t="s">
        <v>18</v>
      </c>
      <c r="G4" s="29" t="s">
        <v>19</v>
      </c>
      <c r="H4" s="29" t="s">
        <v>68</v>
      </c>
      <c r="I4" s="29" t="s">
        <v>20</v>
      </c>
      <c r="J4" s="29"/>
    </row>
    <row r="5" spans="1:11" ht="14.25">
      <c r="A5" s="26" t="s">
        <v>100</v>
      </c>
      <c r="B5" s="28">
        <f>Tabell15[[#This Row],[Ledn.längd]]*(Tabell15[[#This Row],[Rörmtrl]]+Tabell15[[#This Row],[Svetsning]]+Tabell15[[#This Row],[Muffmontage]]+Tabell15[[#This Row],[Mark]])</f>
        <v>21695700</v>
      </c>
      <c r="C5" s="26" t="s">
        <v>60</v>
      </c>
      <c r="D5" s="26">
        <v>1950</v>
      </c>
      <c r="E5" s="26">
        <v>500</v>
      </c>
      <c r="F5" s="44">
        <f>$F$2*IF(Värdelista!N4=11,VLOOKUP(Värdelista!M4,Värdelista!$P$4:$U$31,3),IF(Värdelista!N4=21,VLOOKUP(Värdelista!M4,Värdelista!$P$35:$U$62,3),IF(Värdelista!N4=12,VLOOKUP(Värdelista!M4,Värdelista!$V$4:$AA$31,3),IF(Värdelista!N4=22,VLOOKUP(Värdelista!M4,Värdelista!$V$35:$AA$62,3),IF(Värdelista!N4=13,VLOOKUP(Värdelista!M4,Värdelista!$AB$4:$AG$31,3),IF(Värdelista!N4=23,VLOOKUP(Värdelista!M4,Värdelista!$AB$35:$AG$62,3),IF(Värdelista!N4=14,VLOOKUP(Värdelista!M4,Värdelista!$AH$4:$AM$31,3),IF(Värdelista!N4=24,VLOOKUP(Värdelista!M4,Värdelista!$AH$35:$AM$62,3),IF(Värdelista!N4=15,VLOOKUP(Värdelista!M4,Värdelista!$AN$4:$AS$31,3),IF(Värdelista!N4=25,VLOOKUP(Värdelista!M4,Värdelista!$AN$35:$AS$62,3),IF(Värdelista!N4=16,VLOOKUP(Värdelista!M4,Värdelista!$AT$4:$AY$31,3),IF(Värdelista!N4=26,VLOOKUP(Värdelista!M4,Värdelista!$AT$35:$AY$62,3),0))))))))))))</f>
        <v>2460</v>
      </c>
      <c r="G5" s="27">
        <f>$G$2*IF(Värdelista!N4=11,VLOOKUP(Värdelista!M4,Värdelista!$P$4:$U$31,4),IF(Värdelista!N4=21,VLOOKUP(Värdelista!M4,Värdelista!$P$35:$U$62,4),IF(Värdelista!N4=12,VLOOKUP(Värdelista!M4,Värdelista!$V$4:$AA$31,4),IF(Värdelista!N4=22,VLOOKUP(Värdelista!M4,Värdelista!$V$35:$AA$62,4),IF(Värdelista!N4=13,VLOOKUP(Värdelista!M4,Värdelista!$AB$4:$AG$31,4),IF(Värdelista!N4=23,VLOOKUP(Värdelista!M4,Värdelista!$AB$35:$AG$62,4),IF(Värdelista!N4=14,VLOOKUP(Värdelista!M4,Värdelista!$AH$4:$AM$31,4),IF(Värdelista!N4=24,VLOOKUP(Värdelista!M4,Värdelista!$AH$35:$AM$62,4),IF(Värdelista!N4=15,VLOOKUP(Värdelista!M4,Värdelista!$AN$4:$AS$31,4),IF(Värdelista!N4=25,VLOOKUP(Värdelista!M4,Värdelista!$AN$35:$AS$62,4),IF(Värdelista!N4=16,VLOOKUP(Värdelista!M4,Värdelista!$AT$4:$AY$31,4),IF(Värdelista!N4=26,VLOOKUP(Värdelista!M4,Värdelista!$AT$35:$AY$62,4),0))))))))))))</f>
        <v>1230</v>
      </c>
      <c r="H5" s="27">
        <f>$H$2*IF(Värdelista!N4=11,VLOOKUP(Värdelista!M4,Värdelista!$P$4:$U$31,5),IF(Värdelista!N4=21,VLOOKUP(Värdelista!M4,Värdelista!$P$35:$U$62,5),IF(Värdelista!N4=12,VLOOKUP(Värdelista!M4,Värdelista!$V$4:$AA$31,5),IF(Värdelista!N4=22,VLOOKUP(Värdelista!M4,Värdelista!$V$35:$AA$62,5),IF(Värdelista!N4=13,VLOOKUP(Värdelista!M4,Värdelista!$AB$4:$AG$31,5),IF(Värdelista!N4=23,VLOOKUP(Värdelista!M4,Värdelista!$AB$35:$AG$62,5),IF(Värdelista!N4=14,VLOOKUP(Värdelista!M4,Värdelista!$AH$4:$AM$31,5),IF(Värdelista!N4=24,VLOOKUP(Värdelista!M4,Värdelista!$AH$35:$AM$62,5),IF(Värdelista!N4=15,VLOOKUP(Värdelista!M4,Värdelista!$AN$4:$AS$31,5),IF(Värdelista!N4=25,VLOOKUP(Värdelista!M4,Värdelista!$AN$35:$AS$62,5),IF(Värdelista!N4=16,VLOOKUP(Värdelista!M4,Värdelista!$AT$4:$AY$31,5),IF(Värdelista!N4=26,VLOOKUP(Värdelista!M4,Värdelista!$AT$35:$AY$62,5),0))))))))))))</f>
        <v>215</v>
      </c>
      <c r="I5" s="27">
        <f>$I$2*IF(Värdelista!N4=11,VLOOKUP(Värdelista!M4,Värdelista!$P$4:$U$31,6),IF(Värdelista!N4=21,VLOOKUP(Värdelista!M4,Värdelista!$P$35:$U$62,6),IF(Värdelista!N4=12,VLOOKUP(Värdelista!M4,Värdelista!$V$4:$AA$31,6),IF(Värdelista!N4=22,VLOOKUP(Värdelista!M4,Värdelista!$V$35:$AA$62,6),IF(Värdelista!N4=13,VLOOKUP(Värdelista!M4,Värdelista!$AB$4:$AG$31,6),IF(Värdelista!N4=23,VLOOKUP(Värdelista!M4,Värdelista!$AB$35:$AG$62,6),IF(Värdelista!N4=14,VLOOKUP(Värdelista!M4,Värdelista!$AH$4:$AM$31,6),IF(Värdelista!N4=24,VLOOKUP(Värdelista!M4,Värdelista!$AH$35:$AM$62,6),IF(Värdelista!N4=15,VLOOKUP(Värdelista!M4,Värdelista!$AN$4:$AS$31,6),IF(Värdelista!N4=25,VLOOKUP(Värdelista!M4,Värdelista!$AN$35:$AS$62,6),IF(Värdelista!N4=16,VLOOKUP(Värdelista!M4,Värdelista!$AT$4:$AY$31,6),IF(Värdelista!N4=26,VLOOKUP(Värdelista!M4,Värdelista!$AT$35:$AY$62,6),0))))))))))))</f>
        <v>7221</v>
      </c>
      <c r="J5" s="26"/>
    </row>
    <row r="6" spans="1:11" s="22" customFormat="1" ht="14.25">
      <c r="A6" s="26" t="s">
        <v>100</v>
      </c>
      <c r="B6" s="28">
        <f>Tabell15[[#This Row],[Ledn.längd]]*(Tabell15[[#This Row],[Rörmtrl]]+Tabell15[[#This Row],[Svetsning]]+Tabell15[[#This Row],[Muffmontage]]+Tabell15[[#This Row],[Mark]])</f>
        <v>7257750</v>
      </c>
      <c r="C6" s="26" t="s">
        <v>60</v>
      </c>
      <c r="D6" s="26">
        <v>750</v>
      </c>
      <c r="E6" s="26">
        <v>400</v>
      </c>
      <c r="F6" s="44">
        <f>$F$2*IF(Värdelista!N5=11,VLOOKUP(Värdelista!M5,Värdelista!$P$4:$U$31,3),IF(Värdelista!N5=21,VLOOKUP(Värdelista!M5,Värdelista!$P$35:$U$62,3),IF(Värdelista!N5=12,VLOOKUP(Värdelista!M5,Värdelista!$V$4:$AA$31,3),IF(Värdelista!N5=22,VLOOKUP(Värdelista!M5,Värdelista!$V$35:$AA$62,3),IF(Värdelista!N5=13,VLOOKUP(Värdelista!M5,Värdelista!$AB$4:$AG$31,3),IF(Värdelista!N5=23,VLOOKUP(Värdelista!M5,Värdelista!$AB$35:$AG$62,3),IF(Värdelista!N5=14,VLOOKUP(Värdelista!M5,Värdelista!$AH$4:$AM$31,3),IF(Värdelista!N5=24,VLOOKUP(Värdelista!M5,Värdelista!$AH$35:$AM$62,3),IF(Värdelista!N5=15,VLOOKUP(Värdelista!M5,Värdelista!$AN$4:$AS$31,3),IF(Värdelista!N5=25,VLOOKUP(Värdelista!M5,Värdelista!$AN$35:$AS$62,3),IF(Värdelista!N5=16,VLOOKUP(Värdelista!M5,Värdelista!$AT$4:$AY$31,3),IF(Värdelista!N5=26,VLOOKUP(Värdelista!M5,Värdelista!$AT$35:$AY$62,3),0))))))))))))</f>
        <v>2013</v>
      </c>
      <c r="G6" s="27">
        <f>$G$2*IF(Värdelista!N5=11,VLOOKUP(Värdelista!M5,Värdelista!$P$4:$U$31,4),IF(Värdelista!N5=21,VLOOKUP(Värdelista!M5,Värdelista!$P$35:$U$62,4),IF(Värdelista!N5=12,VLOOKUP(Värdelista!M5,Värdelista!$V$4:$AA$31,4),IF(Värdelista!N5=22,VLOOKUP(Värdelista!M5,Värdelista!$V$35:$AA$62,4),IF(Värdelista!N5=13,VLOOKUP(Värdelista!M5,Värdelista!$AB$4:$AG$31,4),IF(Värdelista!N5=23,VLOOKUP(Värdelista!M5,Värdelista!$AB$35:$AG$62,4),IF(Värdelista!N5=14,VLOOKUP(Värdelista!M5,Värdelista!$AH$4:$AM$31,4),IF(Värdelista!N5=24,VLOOKUP(Värdelista!M5,Värdelista!$AH$35:$AM$62,4),IF(Värdelista!N5=15,VLOOKUP(Värdelista!M5,Värdelista!$AN$4:$AS$31,4),IF(Värdelista!N5=25,VLOOKUP(Värdelista!M5,Värdelista!$AN$35:$AS$62,4),IF(Värdelista!N5=16,VLOOKUP(Värdelista!M5,Värdelista!$AT$4:$AY$31,4),IF(Värdelista!N5=26,VLOOKUP(Värdelista!M5,Värdelista!$AT$35:$AY$62,4),0))))))))))))</f>
        <v>1025</v>
      </c>
      <c r="H6" s="27">
        <f>$H$2*IF(Värdelista!N5=11,VLOOKUP(Värdelista!M5,Värdelista!$P$4:$U$31,5),IF(Värdelista!N5=21,VLOOKUP(Värdelista!M5,Värdelista!$P$35:$U$62,5),IF(Värdelista!N5=12,VLOOKUP(Värdelista!M5,Värdelista!$V$4:$AA$31,5),IF(Värdelista!N5=22,VLOOKUP(Värdelista!M5,Värdelista!$V$35:$AA$62,5),IF(Värdelista!N5=13,VLOOKUP(Värdelista!M5,Värdelista!$AB$4:$AG$31,5),IF(Värdelista!N5=23,VLOOKUP(Värdelista!M5,Värdelista!$AB$35:$AG$62,5),IF(Värdelista!N5=14,VLOOKUP(Värdelista!M5,Värdelista!$AH$4:$AM$31,5),IF(Värdelista!N5=24,VLOOKUP(Värdelista!M5,Värdelista!$AH$35:$AM$62,5),IF(Värdelista!N5=15,VLOOKUP(Värdelista!M5,Värdelista!$AN$4:$AS$31,5),IF(Värdelista!N5=25,VLOOKUP(Värdelista!M5,Värdelista!$AN$35:$AS$62,5),IF(Värdelista!N5=16,VLOOKUP(Värdelista!M5,Värdelista!$AT$4:$AY$31,5),IF(Värdelista!N5=26,VLOOKUP(Värdelista!M5,Värdelista!$AT$35:$AY$62,5),0))))))))))))</f>
        <v>215</v>
      </c>
      <c r="I6" s="27">
        <f>$I$2*IF(Värdelista!N5=11,VLOOKUP(Värdelista!M5,Värdelista!$P$4:$U$31,6),IF(Värdelista!N5=21,VLOOKUP(Värdelista!M5,Värdelista!$P$35:$U$62,6),IF(Värdelista!N5=12,VLOOKUP(Värdelista!M5,Värdelista!$V$4:$AA$31,6),IF(Värdelista!N5=22,VLOOKUP(Värdelista!M5,Värdelista!$V$35:$AA$62,6),IF(Värdelista!N5=13,VLOOKUP(Värdelista!M5,Värdelista!$AB$4:$AG$31,6),IF(Värdelista!N5=23,VLOOKUP(Värdelista!M5,Värdelista!$AB$35:$AG$62,6),IF(Värdelista!N5=14,VLOOKUP(Värdelista!M5,Värdelista!$AH$4:$AM$31,6),IF(Värdelista!N5=24,VLOOKUP(Värdelista!M5,Värdelista!$AH$35:$AM$62,6),IF(Värdelista!N5=15,VLOOKUP(Värdelista!M5,Värdelista!$AN$4:$AS$31,6),IF(Värdelista!N5=25,VLOOKUP(Värdelista!M5,Värdelista!$AN$35:$AS$62,6),IF(Värdelista!N5=16,VLOOKUP(Värdelista!M5,Värdelista!$AT$4:$AY$31,6),IF(Värdelista!N5=26,VLOOKUP(Värdelista!M5,Värdelista!$AT$35:$AY$62,6),0))))))))))))</f>
        <v>6424</v>
      </c>
      <c r="J6" s="26"/>
    </row>
    <row r="7" spans="1:11" s="22" customFormat="1" ht="14.25">
      <c r="A7" s="73" t="s">
        <v>100</v>
      </c>
      <c r="B7" s="28">
        <f>Tabell15[[#This Row],[Ledn.längd]]*(Tabell15[[#This Row],[Rörmtrl]]+Tabell15[[#This Row],[Svetsning]]+Tabell15[[#This Row],[Muffmontage]]+Tabell15[[#This Row],[Mark]])</f>
        <v>1880120</v>
      </c>
      <c r="C7" s="73" t="s">
        <v>60</v>
      </c>
      <c r="D7" s="73">
        <v>220</v>
      </c>
      <c r="E7" s="73">
        <v>300</v>
      </c>
      <c r="F7" s="44">
        <f>$F$2*IF(Värdelista!N6=11,VLOOKUP(Värdelista!M6,Värdelista!$P$4:$U$31,3),IF(Värdelista!N6=21,VLOOKUP(Värdelista!M6,Värdelista!$P$35:$U$62,3),IF(Värdelista!N6=12,VLOOKUP(Värdelista!M6,Värdelista!$V$4:$AA$31,3),IF(Värdelista!N6=22,VLOOKUP(Värdelista!M6,Värdelista!$V$35:$AA$62,3),IF(Värdelista!N6=13,VLOOKUP(Värdelista!M6,Värdelista!$AB$4:$AG$31,3),IF(Värdelista!N6=23,VLOOKUP(Värdelista!M6,Värdelista!$AB$35:$AG$62,3),IF(Värdelista!N6=14,VLOOKUP(Värdelista!M6,Värdelista!$AH$4:$AM$31,3),IF(Värdelista!N6=24,VLOOKUP(Värdelista!M6,Värdelista!$AH$35:$AM$62,3),IF(Värdelista!N6=15,VLOOKUP(Värdelista!M6,Värdelista!$AN$4:$AS$31,3),IF(Värdelista!N6=25,VLOOKUP(Värdelista!M6,Värdelista!$AN$35:$AS$62,3),IF(Värdelista!N6=16,VLOOKUP(Värdelista!M6,Värdelista!$AT$4:$AY$31,3),IF(Värdelista!N6=26,VLOOKUP(Värdelista!M6,Värdelista!$AT$35:$AY$62,3),0))))))))))))</f>
        <v>1750</v>
      </c>
      <c r="G7" s="27">
        <f>$G$2*IF(Värdelista!N6=11,VLOOKUP(Värdelista!M6,Värdelista!$P$4:$U$31,4),IF(Värdelista!N6=21,VLOOKUP(Värdelista!M6,Värdelista!$P$35:$U$62,4),IF(Värdelista!N6=12,VLOOKUP(Värdelista!M6,Värdelista!$V$4:$AA$31,4),IF(Värdelista!N6=22,VLOOKUP(Värdelista!M6,Värdelista!$V$35:$AA$62,4),IF(Värdelista!N6=13,VLOOKUP(Värdelista!M6,Värdelista!$AB$4:$AG$31,4),IF(Värdelista!N6=23,VLOOKUP(Värdelista!M6,Värdelista!$AB$35:$AG$62,4),IF(Värdelista!N6=14,VLOOKUP(Värdelista!M6,Värdelista!$AH$4:$AM$31,4),IF(Värdelista!N6=24,VLOOKUP(Värdelista!M6,Värdelista!$AH$35:$AM$62,4),IF(Värdelista!N6=15,VLOOKUP(Värdelista!M6,Värdelista!$AN$4:$AS$31,4),IF(Värdelista!N6=25,VLOOKUP(Värdelista!M6,Värdelista!$AN$35:$AS$62,4),IF(Värdelista!N6=16,VLOOKUP(Värdelista!M6,Värdelista!$AT$4:$AY$31,4),IF(Värdelista!N6=26,VLOOKUP(Värdelista!M6,Värdelista!$AT$35:$AY$62,4),0))))))))))))</f>
        <v>869</v>
      </c>
      <c r="H7" s="27">
        <f>$H$2*IF(Värdelista!N6=11,VLOOKUP(Värdelista!M6,Värdelista!$P$4:$U$31,5),IF(Värdelista!N6=21,VLOOKUP(Värdelista!M6,Värdelista!$P$35:$U$62,5),IF(Värdelista!N6=12,VLOOKUP(Värdelista!M6,Värdelista!$V$4:$AA$31,5),IF(Värdelista!N6=22,VLOOKUP(Värdelista!M6,Värdelista!$V$35:$AA$62,5),IF(Värdelista!N6=13,VLOOKUP(Värdelista!M6,Värdelista!$AB$4:$AG$31,5),IF(Värdelista!N6=23,VLOOKUP(Värdelista!M6,Värdelista!$AB$35:$AG$62,5),IF(Värdelista!N6=14,VLOOKUP(Värdelista!M6,Värdelista!$AH$4:$AM$31,5),IF(Värdelista!N6=24,VLOOKUP(Värdelista!M6,Värdelista!$AH$35:$AM$62,5),IF(Värdelista!N6=15,VLOOKUP(Värdelista!M6,Värdelista!$AN$4:$AS$31,5),IF(Värdelista!N6=25,VLOOKUP(Värdelista!M6,Värdelista!$AN$35:$AS$62,5),IF(Värdelista!N6=16,VLOOKUP(Värdelista!M6,Värdelista!$AT$4:$AY$31,5),IF(Värdelista!N6=26,VLOOKUP(Värdelista!M6,Värdelista!$AT$35:$AY$62,5),0))))))))))))</f>
        <v>135</v>
      </c>
      <c r="I7" s="27">
        <f>$I$2*IF(Värdelista!N6=11,VLOOKUP(Värdelista!M6,Värdelista!$P$4:$U$31,6),IF(Värdelista!N6=21,VLOOKUP(Värdelista!M6,Värdelista!$P$35:$U$62,6),IF(Värdelista!N6=12,VLOOKUP(Värdelista!M6,Värdelista!$V$4:$AA$31,6),IF(Värdelista!N6=22,VLOOKUP(Värdelista!M6,Värdelista!$V$35:$AA$62,6),IF(Värdelista!N6=13,VLOOKUP(Värdelista!M6,Värdelista!$AB$4:$AG$31,6),IF(Värdelista!N6=23,VLOOKUP(Värdelista!M6,Värdelista!$AB$35:$AG$62,6),IF(Värdelista!N6=14,VLOOKUP(Värdelista!M6,Värdelista!$AH$4:$AM$31,6),IF(Värdelista!N6=24,VLOOKUP(Värdelista!M6,Värdelista!$AH$35:$AM$62,6),IF(Värdelista!N6=15,VLOOKUP(Värdelista!M6,Värdelista!$AN$4:$AS$31,6),IF(Värdelista!N6=25,VLOOKUP(Värdelista!M6,Värdelista!$AN$35:$AS$62,6),IF(Värdelista!N6=16,VLOOKUP(Värdelista!M6,Värdelista!$AT$4:$AY$31,6),IF(Värdelista!N6=26,VLOOKUP(Värdelista!M6,Värdelista!$AT$35:$AY$62,6),0))))))))))))</f>
        <v>5792</v>
      </c>
      <c r="J7" s="26"/>
    </row>
    <row r="8" spans="1:11" s="22" customFormat="1" ht="14.25">
      <c r="A8" s="73"/>
      <c r="B8" s="28">
        <f>Tabell15[[#This Row],[Ledn.längd]]*(Tabell15[[#This Row],[Rörmtrl]]+Tabell15[[#This Row],[Svetsning]]+Tabell15[[#This Row],[Muffmontage]]+Tabell15[[#This Row],[Mark]])</f>
        <v>0</v>
      </c>
      <c r="C8" s="73"/>
      <c r="D8" s="73"/>
      <c r="E8" s="73"/>
      <c r="F8" s="44">
        <f>$F$2*IF(Värdelista!N7=11,VLOOKUP(Värdelista!M7,Värdelista!$P$4:$U$31,3),IF(Värdelista!N7=21,VLOOKUP(Värdelista!M7,Värdelista!$P$35:$U$62,3),IF(Värdelista!N7=12,VLOOKUP(Värdelista!M7,Värdelista!$V$4:$AA$31,3),IF(Värdelista!N7=22,VLOOKUP(Värdelista!M7,Värdelista!$V$35:$AA$62,3),IF(Värdelista!N7=13,VLOOKUP(Värdelista!M7,Värdelista!$AB$4:$AG$31,3),IF(Värdelista!N7=23,VLOOKUP(Värdelista!M7,Värdelista!$AB$35:$AG$62,3),IF(Värdelista!N7=14,VLOOKUP(Värdelista!M7,Värdelista!$AH$4:$AM$31,3),IF(Värdelista!N7=24,VLOOKUP(Värdelista!M7,Värdelista!$AH$35:$AM$62,3),IF(Värdelista!N7=15,VLOOKUP(Värdelista!M7,Värdelista!$AN$4:$AS$31,3),IF(Värdelista!N7=25,VLOOKUP(Värdelista!M7,Värdelista!$AN$35:$AS$62,3),IF(Värdelista!N7=16,VLOOKUP(Värdelista!M7,Värdelista!$AT$4:$AY$31,3),IF(Värdelista!N7=26,VLOOKUP(Värdelista!M7,Värdelista!$AT$35:$AY$62,3),0))))))))))))</f>
        <v>0</v>
      </c>
      <c r="G8" s="27">
        <f>$G$2*IF(Värdelista!N7=11,VLOOKUP(Värdelista!M7,Värdelista!$P$4:$U$31,4),IF(Värdelista!N7=21,VLOOKUP(Värdelista!M7,Värdelista!$P$35:$U$62,4),IF(Värdelista!N7=12,VLOOKUP(Värdelista!M7,Värdelista!$V$4:$AA$31,4),IF(Värdelista!N7=22,VLOOKUP(Värdelista!M7,Värdelista!$V$35:$AA$62,4),IF(Värdelista!N7=13,VLOOKUP(Värdelista!M7,Värdelista!$AB$4:$AG$31,4),IF(Värdelista!N7=23,VLOOKUP(Värdelista!M7,Värdelista!$AB$35:$AG$62,4),IF(Värdelista!N7=14,VLOOKUP(Värdelista!M7,Värdelista!$AH$4:$AM$31,4),IF(Värdelista!N7=24,VLOOKUP(Värdelista!M7,Värdelista!$AH$35:$AM$62,4),IF(Värdelista!N7=15,VLOOKUP(Värdelista!M7,Värdelista!$AN$4:$AS$31,4),IF(Värdelista!N7=25,VLOOKUP(Värdelista!M7,Värdelista!$AN$35:$AS$62,4),IF(Värdelista!N7=16,VLOOKUP(Värdelista!M7,Värdelista!$AT$4:$AY$31,4),IF(Värdelista!N7=26,VLOOKUP(Värdelista!M7,Värdelista!$AT$35:$AY$62,4),0))))))))))))</f>
        <v>0</v>
      </c>
      <c r="H8" s="27">
        <f>$H$2*IF(Värdelista!N7=11,VLOOKUP(Värdelista!M7,Värdelista!$P$4:$U$31,5),IF(Värdelista!N7=21,VLOOKUP(Värdelista!M7,Värdelista!$P$35:$U$62,5),IF(Värdelista!N7=12,VLOOKUP(Värdelista!M7,Värdelista!$V$4:$AA$31,5),IF(Värdelista!N7=22,VLOOKUP(Värdelista!M7,Värdelista!$V$35:$AA$62,5),IF(Värdelista!N7=13,VLOOKUP(Värdelista!M7,Värdelista!$AB$4:$AG$31,5),IF(Värdelista!N7=23,VLOOKUP(Värdelista!M7,Värdelista!$AB$35:$AG$62,5),IF(Värdelista!N7=14,VLOOKUP(Värdelista!M7,Värdelista!$AH$4:$AM$31,5),IF(Värdelista!N7=24,VLOOKUP(Värdelista!M7,Värdelista!$AH$35:$AM$62,5),IF(Värdelista!N7=15,VLOOKUP(Värdelista!M7,Värdelista!$AN$4:$AS$31,5),IF(Värdelista!N7=25,VLOOKUP(Värdelista!M7,Värdelista!$AN$35:$AS$62,5),IF(Värdelista!N7=16,VLOOKUP(Värdelista!M7,Värdelista!$AT$4:$AY$31,5),IF(Värdelista!N7=26,VLOOKUP(Värdelista!M7,Värdelista!$AT$35:$AY$62,5),0))))))))))))</f>
        <v>0</v>
      </c>
      <c r="I8" s="27">
        <f>$I$2*IF(Värdelista!N7=11,VLOOKUP(Värdelista!M7,Värdelista!$P$4:$U$31,6),IF(Värdelista!N7=21,VLOOKUP(Värdelista!M7,Värdelista!$P$35:$U$62,6),IF(Värdelista!N7=12,VLOOKUP(Värdelista!M7,Värdelista!$V$4:$AA$31,6),IF(Värdelista!N7=22,VLOOKUP(Värdelista!M7,Värdelista!$V$35:$AA$62,6),IF(Värdelista!N7=13,VLOOKUP(Värdelista!M7,Värdelista!$AB$4:$AG$31,6),IF(Värdelista!N7=23,VLOOKUP(Värdelista!M7,Värdelista!$AB$35:$AG$62,6),IF(Värdelista!N7=14,VLOOKUP(Värdelista!M7,Värdelista!$AH$4:$AM$31,6),IF(Värdelista!N7=24,VLOOKUP(Värdelista!M7,Värdelista!$AH$35:$AM$62,6),IF(Värdelista!N7=15,VLOOKUP(Värdelista!M7,Värdelista!$AN$4:$AS$31,6),IF(Värdelista!N7=25,VLOOKUP(Värdelista!M7,Värdelista!$AN$35:$AS$62,6),IF(Värdelista!N7=16,VLOOKUP(Värdelista!M7,Värdelista!$AT$4:$AY$31,6),IF(Värdelista!N7=26,VLOOKUP(Värdelista!M7,Värdelista!$AT$35:$AY$62,6),0))))))))))))</f>
        <v>0</v>
      </c>
      <c r="J8" s="26"/>
    </row>
    <row r="9" spans="1:11" ht="14.25">
      <c r="A9" s="73"/>
      <c r="B9" s="28">
        <f>Tabell15[[#This Row],[Ledn.längd]]*(Tabell15[[#This Row],[Rörmtrl]]+Tabell15[[#This Row],[Svetsning]]+Tabell15[[#This Row],[Muffmontage]]+Tabell15[[#This Row],[Mark]])</f>
        <v>0</v>
      </c>
      <c r="C9" s="73"/>
      <c r="D9" s="73"/>
      <c r="E9" s="73"/>
      <c r="F9" s="44">
        <f>$F$2*IF(Värdelista!N8=11,VLOOKUP(Värdelista!M8,Värdelista!$P$4:$U$31,3),IF(Värdelista!N8=21,VLOOKUP(Värdelista!M8,Värdelista!$P$35:$U$62,3),IF(Värdelista!N8=12,VLOOKUP(Värdelista!M8,Värdelista!$V$4:$AA$31,3),IF(Värdelista!N8=22,VLOOKUP(Värdelista!M8,Värdelista!$V$35:$AA$62,3),IF(Värdelista!N8=13,VLOOKUP(Värdelista!M8,Värdelista!$AB$4:$AG$31,3),IF(Värdelista!N8=23,VLOOKUP(Värdelista!M8,Värdelista!$AB$35:$AG$62,3),IF(Värdelista!N8=14,VLOOKUP(Värdelista!M8,Värdelista!$AH$4:$AM$31,3),IF(Värdelista!N8=24,VLOOKUP(Värdelista!M8,Värdelista!$AH$35:$AM$62,3),IF(Värdelista!N8=15,VLOOKUP(Värdelista!M8,Värdelista!$AN$4:$AS$31,3),IF(Värdelista!N8=25,VLOOKUP(Värdelista!M8,Värdelista!$AN$35:$AS$62,3),IF(Värdelista!N8=16,VLOOKUP(Värdelista!M8,Värdelista!$AT$4:$AY$31,3),IF(Värdelista!N8=26,VLOOKUP(Värdelista!M8,Värdelista!$AT$35:$AY$62,3),0))))))))))))</f>
        <v>0</v>
      </c>
      <c r="G9" s="27">
        <f>$G$2*IF(Värdelista!N8=11,VLOOKUP(Värdelista!M8,Värdelista!$P$4:$U$31,4),IF(Värdelista!N8=21,VLOOKUP(Värdelista!M8,Värdelista!$P$35:$U$62,4),IF(Värdelista!N8=12,VLOOKUP(Värdelista!M8,Värdelista!$V$4:$AA$31,4),IF(Värdelista!N8=22,VLOOKUP(Värdelista!M8,Värdelista!$V$35:$AA$62,4),IF(Värdelista!N8=13,VLOOKUP(Värdelista!M8,Värdelista!$AB$4:$AG$31,4),IF(Värdelista!N8=23,VLOOKUP(Värdelista!M8,Värdelista!$AB$35:$AG$62,4),IF(Värdelista!N8=14,VLOOKUP(Värdelista!M8,Värdelista!$AH$4:$AM$31,4),IF(Värdelista!N8=24,VLOOKUP(Värdelista!M8,Värdelista!$AH$35:$AM$62,4),IF(Värdelista!N8=15,VLOOKUP(Värdelista!M8,Värdelista!$AN$4:$AS$31,4),IF(Värdelista!N8=25,VLOOKUP(Värdelista!M8,Värdelista!$AN$35:$AS$62,4),IF(Värdelista!N8=16,VLOOKUP(Värdelista!M8,Värdelista!$AT$4:$AY$31,4),IF(Värdelista!N8=26,VLOOKUP(Värdelista!M8,Värdelista!$AT$35:$AY$62,4),0))))))))))))</f>
        <v>0</v>
      </c>
      <c r="H9" s="27">
        <f>$H$2*IF(Värdelista!N8=11,VLOOKUP(Värdelista!M8,Värdelista!$P$4:$U$31,5),IF(Värdelista!N8=21,VLOOKUP(Värdelista!M8,Värdelista!$P$35:$U$62,5),IF(Värdelista!N8=12,VLOOKUP(Värdelista!M8,Värdelista!$V$4:$AA$31,5),IF(Värdelista!N8=22,VLOOKUP(Värdelista!M8,Värdelista!$V$35:$AA$62,5),IF(Värdelista!N8=13,VLOOKUP(Värdelista!M8,Värdelista!$AB$4:$AG$31,5),IF(Värdelista!N8=23,VLOOKUP(Värdelista!M8,Värdelista!$AB$35:$AG$62,5),IF(Värdelista!N8=14,VLOOKUP(Värdelista!M8,Värdelista!$AH$4:$AM$31,5),IF(Värdelista!N8=24,VLOOKUP(Värdelista!M8,Värdelista!$AH$35:$AM$62,5),IF(Värdelista!N8=15,VLOOKUP(Värdelista!M8,Värdelista!$AN$4:$AS$31,5),IF(Värdelista!N8=25,VLOOKUP(Värdelista!M8,Värdelista!$AN$35:$AS$62,5),IF(Värdelista!N8=16,VLOOKUP(Värdelista!M8,Värdelista!$AT$4:$AY$31,5),IF(Värdelista!N8=26,VLOOKUP(Värdelista!M8,Värdelista!$AT$35:$AY$62,5),0))))))))))))</f>
        <v>0</v>
      </c>
      <c r="I9" s="27">
        <f>$I$2*IF(Värdelista!N8=11,VLOOKUP(Värdelista!M8,Värdelista!$P$4:$U$31,6),IF(Värdelista!N8=21,VLOOKUP(Värdelista!M8,Värdelista!$P$35:$U$62,6),IF(Värdelista!N8=12,VLOOKUP(Värdelista!M8,Värdelista!$V$4:$AA$31,6),IF(Värdelista!N8=22,VLOOKUP(Värdelista!M8,Värdelista!$V$35:$AA$62,6),IF(Värdelista!N8=13,VLOOKUP(Värdelista!M8,Värdelista!$AB$4:$AG$31,6),IF(Värdelista!N8=23,VLOOKUP(Värdelista!M8,Värdelista!$AB$35:$AG$62,6),IF(Värdelista!N8=14,VLOOKUP(Värdelista!M8,Värdelista!$AH$4:$AM$31,6),IF(Värdelista!N8=24,VLOOKUP(Värdelista!M8,Värdelista!$AH$35:$AM$62,6),IF(Värdelista!N8=15,VLOOKUP(Värdelista!M8,Värdelista!$AN$4:$AS$31,6),IF(Värdelista!N8=25,VLOOKUP(Värdelista!M8,Värdelista!$AN$35:$AS$62,6),IF(Värdelista!N8=16,VLOOKUP(Värdelista!M8,Värdelista!$AT$4:$AY$31,6),IF(Värdelista!N8=26,VLOOKUP(Värdelista!M8,Värdelista!$AT$35:$AY$62,6),0))))))))))))</f>
        <v>0</v>
      </c>
      <c r="J9" s="26"/>
    </row>
    <row r="10" spans="1:11" ht="14.25">
      <c r="A10" s="73"/>
      <c r="B10" s="28">
        <f>Tabell15[[#This Row],[Ledn.längd]]*(Tabell15[[#This Row],[Rörmtrl]]+Tabell15[[#This Row],[Svetsning]]+Tabell15[[#This Row],[Muffmontage]]+Tabell15[[#This Row],[Mark]])</f>
        <v>0</v>
      </c>
      <c r="C10" s="73"/>
      <c r="D10" s="73"/>
      <c r="E10" s="73"/>
      <c r="F10" s="44">
        <f>$F$2*IF(Värdelista!N9=11,VLOOKUP(Värdelista!M9,Värdelista!$P$4:$U$31,3),IF(Värdelista!N9=21,VLOOKUP(Värdelista!M9,Värdelista!$P$35:$U$62,3),IF(Värdelista!N9=12,VLOOKUP(Värdelista!M9,Värdelista!$V$4:$AA$31,3),IF(Värdelista!N9=22,VLOOKUP(Värdelista!M9,Värdelista!$V$35:$AA$62,3),IF(Värdelista!N9=13,VLOOKUP(Värdelista!M9,Värdelista!$AB$4:$AG$31,3),IF(Värdelista!N9=23,VLOOKUP(Värdelista!M9,Värdelista!$AB$35:$AG$62,3),IF(Värdelista!N9=14,VLOOKUP(Värdelista!M9,Värdelista!$AH$4:$AM$31,3),IF(Värdelista!N9=24,VLOOKUP(Värdelista!M9,Värdelista!$AH$35:$AM$62,3),IF(Värdelista!N9=15,VLOOKUP(Värdelista!M9,Värdelista!$AN$4:$AS$31,3),IF(Värdelista!N9=25,VLOOKUP(Värdelista!M9,Värdelista!$AN$35:$AS$62,3),IF(Värdelista!N9=16,VLOOKUP(Värdelista!M9,Värdelista!$AT$4:$AY$31,3),IF(Värdelista!N9=26,VLOOKUP(Värdelista!M9,Värdelista!$AT$35:$AY$62,3),0))))))))))))</f>
        <v>0</v>
      </c>
      <c r="G10" s="27">
        <f>$G$2*IF(Värdelista!N9=11,VLOOKUP(Värdelista!M9,Värdelista!$P$4:$U$31,4),IF(Värdelista!N9=21,VLOOKUP(Värdelista!M9,Värdelista!$P$35:$U$62,4),IF(Värdelista!N9=12,VLOOKUP(Värdelista!M9,Värdelista!$V$4:$AA$31,4),IF(Värdelista!N9=22,VLOOKUP(Värdelista!M9,Värdelista!$V$35:$AA$62,4),IF(Värdelista!N9=13,VLOOKUP(Värdelista!M9,Värdelista!$AB$4:$AG$31,4),IF(Värdelista!N9=23,VLOOKUP(Värdelista!M9,Värdelista!$AB$35:$AG$62,4),IF(Värdelista!N9=14,VLOOKUP(Värdelista!M9,Värdelista!$AH$4:$AM$31,4),IF(Värdelista!N9=24,VLOOKUP(Värdelista!M9,Värdelista!$AH$35:$AM$62,4),IF(Värdelista!N9=15,VLOOKUP(Värdelista!M9,Värdelista!$AN$4:$AS$31,4),IF(Värdelista!N9=25,VLOOKUP(Värdelista!M9,Värdelista!$AN$35:$AS$62,4),IF(Värdelista!N9=16,VLOOKUP(Värdelista!M9,Värdelista!$AT$4:$AY$31,4),IF(Värdelista!N9=26,VLOOKUP(Värdelista!M9,Värdelista!$AT$35:$AY$62,4),0))))))))))))</f>
        <v>0</v>
      </c>
      <c r="H10" s="27">
        <f>$H$2*IF(Värdelista!N9=11,VLOOKUP(Värdelista!M9,Värdelista!$P$4:$U$31,5),IF(Värdelista!N9=21,VLOOKUP(Värdelista!M9,Värdelista!$P$35:$U$62,5),IF(Värdelista!N9=12,VLOOKUP(Värdelista!M9,Värdelista!$V$4:$AA$31,5),IF(Värdelista!N9=22,VLOOKUP(Värdelista!M9,Värdelista!$V$35:$AA$62,5),IF(Värdelista!N9=13,VLOOKUP(Värdelista!M9,Värdelista!$AB$4:$AG$31,5),IF(Värdelista!N9=23,VLOOKUP(Värdelista!M9,Värdelista!$AB$35:$AG$62,5),IF(Värdelista!N9=14,VLOOKUP(Värdelista!M9,Värdelista!$AH$4:$AM$31,5),IF(Värdelista!N9=24,VLOOKUP(Värdelista!M9,Värdelista!$AH$35:$AM$62,5),IF(Värdelista!N9=15,VLOOKUP(Värdelista!M9,Värdelista!$AN$4:$AS$31,5),IF(Värdelista!N9=25,VLOOKUP(Värdelista!M9,Värdelista!$AN$35:$AS$62,5),IF(Värdelista!N9=16,VLOOKUP(Värdelista!M9,Värdelista!$AT$4:$AY$31,5),IF(Värdelista!N9=26,VLOOKUP(Värdelista!M9,Värdelista!$AT$35:$AY$62,5),0))))))))))))</f>
        <v>0</v>
      </c>
      <c r="I10" s="27">
        <f>$I$2*IF(Värdelista!N9=11,VLOOKUP(Värdelista!M9,Värdelista!$P$4:$U$31,6),IF(Värdelista!N9=21,VLOOKUP(Värdelista!M9,Värdelista!$P$35:$U$62,6),IF(Värdelista!N9=12,VLOOKUP(Värdelista!M9,Värdelista!$V$4:$AA$31,6),IF(Värdelista!N9=22,VLOOKUP(Värdelista!M9,Värdelista!$V$35:$AA$62,6),IF(Värdelista!N9=13,VLOOKUP(Värdelista!M9,Värdelista!$AB$4:$AG$31,6),IF(Värdelista!N9=23,VLOOKUP(Värdelista!M9,Värdelista!$AB$35:$AG$62,6),IF(Värdelista!N9=14,VLOOKUP(Värdelista!M9,Värdelista!$AH$4:$AM$31,6),IF(Värdelista!N9=24,VLOOKUP(Värdelista!M9,Värdelista!$AH$35:$AM$62,6),IF(Värdelista!N9=15,VLOOKUP(Värdelista!M9,Värdelista!$AN$4:$AS$31,6),IF(Värdelista!N9=25,VLOOKUP(Värdelista!M9,Värdelista!$AN$35:$AS$62,6),IF(Värdelista!N9=16,VLOOKUP(Värdelista!M9,Värdelista!$AT$4:$AY$31,6),IF(Värdelista!N9=26,VLOOKUP(Värdelista!M9,Värdelista!$AT$35:$AY$62,6),0))))))))))))</f>
        <v>0</v>
      </c>
      <c r="J10" s="26"/>
    </row>
    <row r="11" spans="1:11" s="20" customFormat="1" ht="14.25">
      <c r="A11" s="73"/>
      <c r="B11" s="28">
        <f>Tabell15[[#This Row],[Ledn.längd]]*(Tabell15[[#This Row],[Rörmtrl]]+Tabell15[[#This Row],[Svetsning]]+Tabell15[[#This Row],[Muffmontage]]+Tabell15[[#This Row],[Mark]])</f>
        <v>0</v>
      </c>
      <c r="C11" s="73"/>
      <c r="D11" s="73"/>
      <c r="E11" s="73"/>
      <c r="F11" s="44">
        <f>$F$2*IF(Värdelista!N10=11,VLOOKUP(Värdelista!M10,Värdelista!$P$4:$U$31,3),IF(Värdelista!N10=21,VLOOKUP(Värdelista!M10,Värdelista!$P$35:$U$62,3),IF(Värdelista!N10=12,VLOOKUP(Värdelista!M10,Värdelista!$V$4:$AA$31,3),IF(Värdelista!N10=22,VLOOKUP(Värdelista!M10,Värdelista!$V$35:$AA$62,3),IF(Värdelista!N10=13,VLOOKUP(Värdelista!M10,Värdelista!$AB$4:$AG$31,3),IF(Värdelista!N10=23,VLOOKUP(Värdelista!M10,Värdelista!$AB$35:$AG$62,3),IF(Värdelista!N10=14,VLOOKUP(Värdelista!M10,Värdelista!$AH$4:$AM$31,3),IF(Värdelista!N10=24,VLOOKUP(Värdelista!M10,Värdelista!$AH$35:$AM$62,3),IF(Värdelista!N10=15,VLOOKUP(Värdelista!M10,Värdelista!$AN$4:$AS$31,3),IF(Värdelista!N10=25,VLOOKUP(Värdelista!M10,Värdelista!$AN$35:$AS$62,3),IF(Värdelista!N10=16,VLOOKUP(Värdelista!M10,Värdelista!$AT$4:$AY$31,3),IF(Värdelista!N10=26,VLOOKUP(Värdelista!M10,Värdelista!$AT$35:$AY$62,3),0))))))))))))</f>
        <v>0</v>
      </c>
      <c r="G11" s="27">
        <f>$G$2*IF(Värdelista!N10=11,VLOOKUP(Värdelista!M10,Värdelista!$P$4:$U$31,4),IF(Värdelista!N10=21,VLOOKUP(Värdelista!M10,Värdelista!$P$35:$U$62,4),IF(Värdelista!N10=12,VLOOKUP(Värdelista!M10,Värdelista!$V$4:$AA$31,4),IF(Värdelista!N10=22,VLOOKUP(Värdelista!M10,Värdelista!$V$35:$AA$62,4),IF(Värdelista!N10=13,VLOOKUP(Värdelista!M10,Värdelista!$AB$4:$AG$31,4),IF(Värdelista!N10=23,VLOOKUP(Värdelista!M10,Värdelista!$AB$35:$AG$62,4),IF(Värdelista!N10=14,VLOOKUP(Värdelista!M10,Värdelista!$AH$4:$AM$31,4),IF(Värdelista!N10=24,VLOOKUP(Värdelista!M10,Värdelista!$AH$35:$AM$62,4),IF(Värdelista!N10=15,VLOOKUP(Värdelista!M10,Värdelista!$AN$4:$AS$31,4),IF(Värdelista!N10=25,VLOOKUP(Värdelista!M10,Värdelista!$AN$35:$AS$62,4),IF(Värdelista!N10=16,VLOOKUP(Värdelista!M10,Värdelista!$AT$4:$AY$31,4),IF(Värdelista!N10=26,VLOOKUP(Värdelista!M10,Värdelista!$AT$35:$AY$62,4),0))))))))))))</f>
        <v>0</v>
      </c>
      <c r="H11" s="27">
        <f>$H$2*IF(Värdelista!N10=11,VLOOKUP(Värdelista!M10,Värdelista!$P$4:$U$31,5),IF(Värdelista!N10=21,VLOOKUP(Värdelista!M10,Värdelista!$P$35:$U$62,5),IF(Värdelista!N10=12,VLOOKUP(Värdelista!M10,Värdelista!$V$4:$AA$31,5),IF(Värdelista!N10=22,VLOOKUP(Värdelista!M10,Värdelista!$V$35:$AA$62,5),IF(Värdelista!N10=13,VLOOKUP(Värdelista!M10,Värdelista!$AB$4:$AG$31,5),IF(Värdelista!N10=23,VLOOKUP(Värdelista!M10,Värdelista!$AB$35:$AG$62,5),IF(Värdelista!N10=14,VLOOKUP(Värdelista!M10,Värdelista!$AH$4:$AM$31,5),IF(Värdelista!N10=24,VLOOKUP(Värdelista!M10,Värdelista!$AH$35:$AM$62,5),IF(Värdelista!N10=15,VLOOKUP(Värdelista!M10,Värdelista!$AN$4:$AS$31,5),IF(Värdelista!N10=25,VLOOKUP(Värdelista!M10,Värdelista!$AN$35:$AS$62,5),IF(Värdelista!N10=16,VLOOKUP(Värdelista!M10,Värdelista!$AT$4:$AY$31,5),IF(Värdelista!N10=26,VLOOKUP(Värdelista!M10,Värdelista!$AT$35:$AY$62,5),0))))))))))))</f>
        <v>0</v>
      </c>
      <c r="I11" s="27">
        <f>$I$2*IF(Värdelista!N10=11,VLOOKUP(Värdelista!M10,Värdelista!$P$4:$U$31,6),IF(Värdelista!N10=21,VLOOKUP(Värdelista!M10,Värdelista!$P$35:$U$62,6),IF(Värdelista!N10=12,VLOOKUP(Värdelista!M10,Värdelista!$V$4:$AA$31,6),IF(Värdelista!N10=22,VLOOKUP(Värdelista!M10,Värdelista!$V$35:$AA$62,6),IF(Värdelista!N10=13,VLOOKUP(Värdelista!M10,Värdelista!$AB$4:$AG$31,6),IF(Värdelista!N10=23,VLOOKUP(Värdelista!M10,Värdelista!$AB$35:$AG$62,6),IF(Värdelista!N10=14,VLOOKUP(Värdelista!M10,Värdelista!$AH$4:$AM$31,6),IF(Värdelista!N10=24,VLOOKUP(Värdelista!M10,Värdelista!$AH$35:$AM$62,6),IF(Värdelista!N10=15,VLOOKUP(Värdelista!M10,Värdelista!$AN$4:$AS$31,6),IF(Värdelista!N10=25,VLOOKUP(Värdelista!M10,Värdelista!$AN$35:$AS$62,6),IF(Värdelista!N10=16,VLOOKUP(Värdelista!M10,Värdelista!$AT$4:$AY$31,6),IF(Värdelista!N10=26,VLOOKUP(Värdelista!M10,Värdelista!$AT$35:$AY$62,6),0))))))))))))</f>
        <v>0</v>
      </c>
      <c r="J11" s="26"/>
    </row>
    <row r="12" spans="1:11" s="20" customFormat="1" ht="14.25">
      <c r="A12" s="73"/>
      <c r="B12" s="28">
        <f>Tabell15[[#This Row],[Ledn.längd]]*(Tabell15[[#This Row],[Rörmtrl]]+Tabell15[[#This Row],[Svetsning]]+Tabell15[[#This Row],[Muffmontage]]+Tabell15[[#This Row],[Mark]])</f>
        <v>0</v>
      </c>
      <c r="C12" s="73"/>
      <c r="D12" s="73"/>
      <c r="E12" s="73"/>
      <c r="F12" s="44">
        <f>$F$2*IF(Värdelista!N11=11,VLOOKUP(Värdelista!M11,Värdelista!$P$4:$U$31,3),IF(Värdelista!N11=21,VLOOKUP(Värdelista!M11,Värdelista!$P$35:$U$62,3),IF(Värdelista!N11=12,VLOOKUP(Värdelista!M11,Värdelista!$V$4:$AA$31,3),IF(Värdelista!N11=22,VLOOKUP(Värdelista!M11,Värdelista!$V$35:$AA$62,3),IF(Värdelista!N11=13,VLOOKUP(Värdelista!M11,Värdelista!$AB$4:$AG$31,3),IF(Värdelista!N11=23,VLOOKUP(Värdelista!M11,Värdelista!$AB$35:$AG$62,3),IF(Värdelista!N11=14,VLOOKUP(Värdelista!M11,Värdelista!$AH$4:$AM$31,3),IF(Värdelista!N11=24,VLOOKUP(Värdelista!M11,Värdelista!$AH$35:$AM$62,3),IF(Värdelista!N11=15,VLOOKUP(Värdelista!M11,Värdelista!$AN$4:$AS$31,3),IF(Värdelista!N11=25,VLOOKUP(Värdelista!M11,Värdelista!$AN$35:$AS$62,3),IF(Värdelista!N11=16,VLOOKUP(Värdelista!M11,Värdelista!$AT$4:$AY$31,3),IF(Värdelista!N11=26,VLOOKUP(Värdelista!M11,Värdelista!$AT$35:$AY$62,3),0))))))))))))</f>
        <v>0</v>
      </c>
      <c r="G12" s="27">
        <f>$G$2*IF(Värdelista!N11=11,VLOOKUP(Värdelista!M11,Värdelista!$P$4:$U$31,4),IF(Värdelista!N11=21,VLOOKUP(Värdelista!M11,Värdelista!$P$35:$U$62,4),IF(Värdelista!N11=12,VLOOKUP(Värdelista!M11,Värdelista!$V$4:$AA$31,4),IF(Värdelista!N11=22,VLOOKUP(Värdelista!M11,Värdelista!$V$35:$AA$62,4),IF(Värdelista!N11=13,VLOOKUP(Värdelista!M11,Värdelista!$AB$4:$AG$31,4),IF(Värdelista!N11=23,VLOOKUP(Värdelista!M11,Värdelista!$AB$35:$AG$62,4),IF(Värdelista!N11=14,VLOOKUP(Värdelista!M11,Värdelista!$AH$4:$AM$31,4),IF(Värdelista!N11=24,VLOOKUP(Värdelista!M11,Värdelista!$AH$35:$AM$62,4),IF(Värdelista!N11=15,VLOOKUP(Värdelista!M11,Värdelista!$AN$4:$AS$31,4),IF(Värdelista!N11=25,VLOOKUP(Värdelista!M11,Värdelista!$AN$35:$AS$62,4),IF(Värdelista!N11=16,VLOOKUP(Värdelista!M11,Värdelista!$AT$4:$AY$31,4),IF(Värdelista!N11=26,VLOOKUP(Värdelista!M11,Värdelista!$AT$35:$AY$62,4),0))))))))))))</f>
        <v>0</v>
      </c>
      <c r="H12" s="27">
        <f>$H$2*IF(Värdelista!N11=11,VLOOKUP(Värdelista!M11,Värdelista!$P$4:$U$31,5),IF(Värdelista!N11=21,VLOOKUP(Värdelista!M11,Värdelista!$P$35:$U$62,5),IF(Värdelista!N11=12,VLOOKUP(Värdelista!M11,Värdelista!$V$4:$AA$31,5),IF(Värdelista!N11=22,VLOOKUP(Värdelista!M11,Värdelista!$V$35:$AA$62,5),IF(Värdelista!N11=13,VLOOKUP(Värdelista!M11,Värdelista!$AB$4:$AG$31,5),IF(Värdelista!N11=23,VLOOKUP(Värdelista!M11,Värdelista!$AB$35:$AG$62,5),IF(Värdelista!N11=14,VLOOKUP(Värdelista!M11,Värdelista!$AH$4:$AM$31,5),IF(Värdelista!N11=24,VLOOKUP(Värdelista!M11,Värdelista!$AH$35:$AM$62,5),IF(Värdelista!N11=15,VLOOKUP(Värdelista!M11,Värdelista!$AN$4:$AS$31,5),IF(Värdelista!N11=25,VLOOKUP(Värdelista!M11,Värdelista!$AN$35:$AS$62,5),IF(Värdelista!N11=16,VLOOKUP(Värdelista!M11,Värdelista!$AT$4:$AY$31,5),IF(Värdelista!N11=26,VLOOKUP(Värdelista!M11,Värdelista!$AT$35:$AY$62,5),0))))))))))))</f>
        <v>0</v>
      </c>
      <c r="I12" s="27">
        <f>$I$2*IF(Värdelista!N11=11,VLOOKUP(Värdelista!M11,Värdelista!$P$4:$U$31,6),IF(Värdelista!N11=21,VLOOKUP(Värdelista!M11,Värdelista!$P$35:$U$62,6),IF(Värdelista!N11=12,VLOOKUP(Värdelista!M11,Värdelista!$V$4:$AA$31,6),IF(Värdelista!N11=22,VLOOKUP(Värdelista!M11,Värdelista!$V$35:$AA$62,6),IF(Värdelista!N11=13,VLOOKUP(Värdelista!M11,Värdelista!$AB$4:$AG$31,6),IF(Värdelista!N11=23,VLOOKUP(Värdelista!M11,Värdelista!$AB$35:$AG$62,6),IF(Värdelista!N11=14,VLOOKUP(Värdelista!M11,Värdelista!$AH$4:$AM$31,6),IF(Värdelista!N11=24,VLOOKUP(Värdelista!M11,Värdelista!$AH$35:$AM$62,6),IF(Värdelista!N11=15,VLOOKUP(Värdelista!M11,Värdelista!$AN$4:$AS$31,6),IF(Värdelista!N11=25,VLOOKUP(Värdelista!M11,Värdelista!$AN$35:$AS$62,6),IF(Värdelista!N11=16,VLOOKUP(Värdelista!M11,Värdelista!$AT$4:$AY$31,6),IF(Värdelista!N11=26,VLOOKUP(Värdelista!M11,Värdelista!$AT$35:$AY$62,6),0))))))))))))</f>
        <v>0</v>
      </c>
      <c r="J12" s="26"/>
    </row>
    <row r="13" spans="1:11" s="21" customFormat="1" ht="14.25">
      <c r="A13" s="73"/>
      <c r="B13" s="28">
        <f>Tabell15[[#This Row],[Ledn.längd]]*(Tabell15[[#This Row],[Rörmtrl]]+Tabell15[[#This Row],[Svetsning]]+Tabell15[[#This Row],[Muffmontage]]+Tabell15[[#This Row],[Mark]])</f>
        <v>0</v>
      </c>
      <c r="C13" s="73"/>
      <c r="D13" s="73"/>
      <c r="E13" s="73"/>
      <c r="F13" s="44">
        <f>$F$2*IF(Värdelista!N12=11,VLOOKUP(Värdelista!M12,Värdelista!$P$4:$U$31,3),IF(Värdelista!N12=21,VLOOKUP(Värdelista!M12,Värdelista!$P$35:$U$62,3),IF(Värdelista!N12=12,VLOOKUP(Värdelista!M12,Värdelista!$V$4:$AA$31,3),IF(Värdelista!N12=22,VLOOKUP(Värdelista!M12,Värdelista!$V$35:$AA$62,3),IF(Värdelista!N12=13,VLOOKUP(Värdelista!M12,Värdelista!$AB$4:$AG$31,3),IF(Värdelista!N12=23,VLOOKUP(Värdelista!M12,Värdelista!$AB$35:$AG$62,3),IF(Värdelista!N12=14,VLOOKUP(Värdelista!M12,Värdelista!$AH$4:$AM$31,3),IF(Värdelista!N12=24,VLOOKUP(Värdelista!M12,Värdelista!$AH$35:$AM$62,3),IF(Värdelista!N12=15,VLOOKUP(Värdelista!M12,Värdelista!$AN$4:$AS$31,3),IF(Värdelista!N12=25,VLOOKUP(Värdelista!M12,Värdelista!$AN$35:$AS$62,3),IF(Värdelista!N12=16,VLOOKUP(Värdelista!M12,Värdelista!$AT$4:$AY$31,3),IF(Värdelista!N12=26,VLOOKUP(Värdelista!M12,Värdelista!$AT$35:$AY$62,3),0))))))))))))</f>
        <v>0</v>
      </c>
      <c r="G13" s="27">
        <f>$G$2*IF(Värdelista!N12=11,VLOOKUP(Värdelista!M12,Värdelista!$P$4:$U$31,4),IF(Värdelista!N12=21,VLOOKUP(Värdelista!M12,Värdelista!$P$35:$U$62,4),IF(Värdelista!N12=12,VLOOKUP(Värdelista!M12,Värdelista!$V$4:$AA$31,4),IF(Värdelista!N12=22,VLOOKUP(Värdelista!M12,Värdelista!$V$35:$AA$62,4),IF(Värdelista!N12=13,VLOOKUP(Värdelista!M12,Värdelista!$AB$4:$AG$31,4),IF(Värdelista!N12=23,VLOOKUP(Värdelista!M12,Värdelista!$AB$35:$AG$62,4),IF(Värdelista!N12=14,VLOOKUP(Värdelista!M12,Värdelista!$AH$4:$AM$31,4),IF(Värdelista!N12=24,VLOOKUP(Värdelista!M12,Värdelista!$AH$35:$AM$62,4),IF(Värdelista!N12=15,VLOOKUP(Värdelista!M12,Värdelista!$AN$4:$AS$31,4),IF(Värdelista!N12=25,VLOOKUP(Värdelista!M12,Värdelista!$AN$35:$AS$62,4),IF(Värdelista!N12=16,VLOOKUP(Värdelista!M12,Värdelista!$AT$4:$AY$31,4),IF(Värdelista!N12=26,VLOOKUP(Värdelista!M12,Värdelista!$AT$35:$AY$62,4),0))))))))))))</f>
        <v>0</v>
      </c>
      <c r="H13" s="27">
        <f>$H$2*IF(Värdelista!N12=11,VLOOKUP(Värdelista!M12,Värdelista!$P$4:$U$31,5),IF(Värdelista!N12=21,VLOOKUP(Värdelista!M12,Värdelista!$P$35:$U$62,5),IF(Värdelista!N12=12,VLOOKUP(Värdelista!M12,Värdelista!$V$4:$AA$31,5),IF(Värdelista!N12=22,VLOOKUP(Värdelista!M12,Värdelista!$V$35:$AA$62,5),IF(Värdelista!N12=13,VLOOKUP(Värdelista!M12,Värdelista!$AB$4:$AG$31,5),IF(Värdelista!N12=23,VLOOKUP(Värdelista!M12,Värdelista!$AB$35:$AG$62,5),IF(Värdelista!N12=14,VLOOKUP(Värdelista!M12,Värdelista!$AH$4:$AM$31,5),IF(Värdelista!N12=24,VLOOKUP(Värdelista!M12,Värdelista!$AH$35:$AM$62,5),IF(Värdelista!N12=15,VLOOKUP(Värdelista!M12,Värdelista!$AN$4:$AS$31,5),IF(Värdelista!N12=25,VLOOKUP(Värdelista!M12,Värdelista!$AN$35:$AS$62,5),IF(Värdelista!N12=16,VLOOKUP(Värdelista!M12,Värdelista!$AT$4:$AY$31,5),IF(Värdelista!N12=26,VLOOKUP(Värdelista!M12,Värdelista!$AT$35:$AY$62,5),0))))))))))))</f>
        <v>0</v>
      </c>
      <c r="I13" s="27">
        <f>$I$2*IF(Värdelista!N12=11,VLOOKUP(Värdelista!M12,Värdelista!$P$4:$U$31,6),IF(Värdelista!N12=21,VLOOKUP(Värdelista!M12,Värdelista!$P$35:$U$62,6),IF(Värdelista!N12=12,VLOOKUP(Värdelista!M12,Värdelista!$V$4:$AA$31,6),IF(Värdelista!N12=22,VLOOKUP(Värdelista!M12,Värdelista!$V$35:$AA$62,6),IF(Värdelista!N12=13,VLOOKUP(Värdelista!M12,Värdelista!$AB$4:$AG$31,6),IF(Värdelista!N12=23,VLOOKUP(Värdelista!M12,Värdelista!$AB$35:$AG$62,6),IF(Värdelista!N12=14,VLOOKUP(Värdelista!M12,Värdelista!$AH$4:$AM$31,6),IF(Värdelista!N12=24,VLOOKUP(Värdelista!M12,Värdelista!$AH$35:$AM$62,6),IF(Värdelista!N12=15,VLOOKUP(Värdelista!M12,Värdelista!$AN$4:$AS$31,6),IF(Värdelista!N12=25,VLOOKUP(Värdelista!M12,Värdelista!$AN$35:$AS$62,6),IF(Värdelista!N12=16,VLOOKUP(Värdelista!M12,Värdelista!$AT$4:$AY$31,6),IF(Värdelista!N12=26,VLOOKUP(Värdelista!M12,Värdelista!$AT$35:$AY$62,6),0))))))))))))</f>
        <v>0</v>
      </c>
      <c r="J13" s="26"/>
    </row>
    <row r="14" spans="1:11" s="24" customFormat="1" ht="14.25">
      <c r="A14" s="73"/>
      <c r="B14" s="28">
        <f>Tabell15[[#This Row],[Ledn.längd]]*(Tabell15[[#This Row],[Rörmtrl]]+Tabell15[[#This Row],[Svetsning]]+Tabell15[[#This Row],[Muffmontage]]+Tabell15[[#This Row],[Mark]])</f>
        <v>0</v>
      </c>
      <c r="C14" s="73"/>
      <c r="D14" s="73"/>
      <c r="E14" s="73"/>
      <c r="F14" s="44">
        <f>$F$2*IF(Värdelista!N13=11,VLOOKUP(Värdelista!M13,Värdelista!$P$4:$U$31,3),IF(Värdelista!N13=21,VLOOKUP(Värdelista!M13,Värdelista!$P$35:$U$62,3),IF(Värdelista!N13=12,VLOOKUP(Värdelista!M13,Värdelista!$V$4:$AA$31,3),IF(Värdelista!N13=22,VLOOKUP(Värdelista!M13,Värdelista!$V$35:$AA$62,3),IF(Värdelista!N13=13,VLOOKUP(Värdelista!M13,Värdelista!$AB$4:$AG$31,3),IF(Värdelista!N13=23,VLOOKUP(Värdelista!M13,Värdelista!$AB$35:$AG$62,3),IF(Värdelista!N13=14,VLOOKUP(Värdelista!M13,Värdelista!$AH$4:$AM$31,3),IF(Värdelista!N13=24,VLOOKUP(Värdelista!M13,Värdelista!$AH$35:$AM$62,3),IF(Värdelista!N13=15,VLOOKUP(Värdelista!M13,Värdelista!$AN$4:$AS$31,3),IF(Värdelista!N13=25,VLOOKUP(Värdelista!M13,Värdelista!$AN$35:$AS$62,3),IF(Värdelista!N13=16,VLOOKUP(Värdelista!M13,Värdelista!$AT$4:$AY$31,3),IF(Värdelista!N13=26,VLOOKUP(Värdelista!M13,Värdelista!$AT$35:$AY$62,3),0))))))))))))</f>
        <v>0</v>
      </c>
      <c r="G14" s="27">
        <f>$G$2*IF(Värdelista!N13=11,VLOOKUP(Värdelista!M13,Värdelista!$P$4:$U$31,4),IF(Värdelista!N13=21,VLOOKUP(Värdelista!M13,Värdelista!$P$35:$U$62,4),IF(Värdelista!N13=12,VLOOKUP(Värdelista!M13,Värdelista!$V$4:$AA$31,4),IF(Värdelista!N13=22,VLOOKUP(Värdelista!M13,Värdelista!$V$35:$AA$62,4),IF(Värdelista!N13=13,VLOOKUP(Värdelista!M13,Värdelista!$AB$4:$AG$31,4),IF(Värdelista!N13=23,VLOOKUP(Värdelista!M13,Värdelista!$AB$35:$AG$62,4),IF(Värdelista!N13=14,VLOOKUP(Värdelista!M13,Värdelista!$AH$4:$AM$31,4),IF(Värdelista!N13=24,VLOOKUP(Värdelista!M13,Värdelista!$AH$35:$AM$62,4),IF(Värdelista!N13=15,VLOOKUP(Värdelista!M13,Värdelista!$AN$4:$AS$31,4),IF(Värdelista!N13=25,VLOOKUP(Värdelista!M13,Värdelista!$AN$35:$AS$62,4),IF(Värdelista!N13=16,VLOOKUP(Värdelista!M13,Värdelista!$AT$4:$AY$31,4),IF(Värdelista!N13=26,VLOOKUP(Värdelista!M13,Värdelista!$AT$35:$AY$62,4),0))))))))))))</f>
        <v>0</v>
      </c>
      <c r="H14" s="27">
        <f>$H$2*IF(Värdelista!N13=11,VLOOKUP(Värdelista!M13,Värdelista!$P$4:$U$31,5),IF(Värdelista!N13=21,VLOOKUP(Värdelista!M13,Värdelista!$P$35:$U$62,5),IF(Värdelista!N13=12,VLOOKUP(Värdelista!M13,Värdelista!$V$4:$AA$31,5),IF(Värdelista!N13=22,VLOOKUP(Värdelista!M13,Värdelista!$V$35:$AA$62,5),IF(Värdelista!N13=13,VLOOKUP(Värdelista!M13,Värdelista!$AB$4:$AG$31,5),IF(Värdelista!N13=23,VLOOKUP(Värdelista!M13,Värdelista!$AB$35:$AG$62,5),IF(Värdelista!N13=14,VLOOKUP(Värdelista!M13,Värdelista!$AH$4:$AM$31,5),IF(Värdelista!N13=24,VLOOKUP(Värdelista!M13,Värdelista!$AH$35:$AM$62,5),IF(Värdelista!N13=15,VLOOKUP(Värdelista!M13,Värdelista!$AN$4:$AS$31,5),IF(Värdelista!N13=25,VLOOKUP(Värdelista!M13,Värdelista!$AN$35:$AS$62,5),IF(Värdelista!N13=16,VLOOKUP(Värdelista!M13,Värdelista!$AT$4:$AY$31,5),IF(Värdelista!N13=26,VLOOKUP(Värdelista!M13,Värdelista!$AT$35:$AY$62,5),0))))))))))))</f>
        <v>0</v>
      </c>
      <c r="I14" s="27">
        <f>$I$2*IF(Värdelista!N13=11,VLOOKUP(Värdelista!M13,Värdelista!$P$4:$U$31,6),IF(Värdelista!N13=21,VLOOKUP(Värdelista!M13,Värdelista!$P$35:$U$62,6),IF(Värdelista!N13=12,VLOOKUP(Värdelista!M13,Värdelista!$V$4:$AA$31,6),IF(Värdelista!N13=22,VLOOKUP(Värdelista!M13,Värdelista!$V$35:$AA$62,6),IF(Värdelista!N13=13,VLOOKUP(Värdelista!M13,Värdelista!$AB$4:$AG$31,6),IF(Värdelista!N13=23,VLOOKUP(Värdelista!M13,Värdelista!$AB$35:$AG$62,6),IF(Värdelista!N13=14,VLOOKUP(Värdelista!M13,Värdelista!$AH$4:$AM$31,6),IF(Värdelista!N13=24,VLOOKUP(Värdelista!M13,Värdelista!$AH$35:$AM$62,6),IF(Värdelista!N13=15,VLOOKUP(Värdelista!M13,Värdelista!$AN$4:$AS$31,6),IF(Värdelista!N13=25,VLOOKUP(Värdelista!M13,Värdelista!$AN$35:$AS$62,6),IF(Värdelista!N13=16,VLOOKUP(Värdelista!M13,Värdelista!$AT$4:$AY$31,6),IF(Värdelista!N13=26,VLOOKUP(Värdelista!M13,Värdelista!$AT$35:$AY$62,6),0))))))))))))</f>
        <v>0</v>
      </c>
      <c r="J14" s="26"/>
    </row>
    <row r="15" spans="1:11" s="20" customFormat="1" ht="14.25">
      <c r="A15" s="73"/>
      <c r="B15" s="28">
        <f>Tabell15[[#This Row],[Ledn.längd]]*(Tabell15[[#This Row],[Rörmtrl]]+Tabell15[[#This Row],[Svetsning]]+Tabell15[[#This Row],[Muffmontage]]+Tabell15[[#This Row],[Mark]])</f>
        <v>0</v>
      </c>
      <c r="C15" s="73"/>
      <c r="D15" s="73"/>
      <c r="E15" s="73"/>
      <c r="F15" s="44">
        <f>$F$2*IF(Värdelista!N14=11,VLOOKUP(Värdelista!M14,Värdelista!$P$4:$U$31,3),IF(Värdelista!N14=21,VLOOKUP(Värdelista!M14,Värdelista!$P$35:$U$62,3),IF(Värdelista!N14=12,VLOOKUP(Värdelista!M14,Värdelista!$V$4:$AA$31,3),IF(Värdelista!N14=22,VLOOKUP(Värdelista!M14,Värdelista!$V$35:$AA$62,3),IF(Värdelista!N14=13,VLOOKUP(Värdelista!M14,Värdelista!$AB$4:$AG$31,3),IF(Värdelista!N14=23,VLOOKUP(Värdelista!M14,Värdelista!$AB$35:$AG$62,3),IF(Värdelista!N14=14,VLOOKUP(Värdelista!M14,Värdelista!$AH$4:$AM$31,3),IF(Värdelista!N14=24,VLOOKUP(Värdelista!M14,Värdelista!$AH$35:$AM$62,3),IF(Värdelista!N14=15,VLOOKUP(Värdelista!M14,Värdelista!$AN$4:$AS$31,3),IF(Värdelista!N14=25,VLOOKUP(Värdelista!M14,Värdelista!$AN$35:$AS$62,3),IF(Värdelista!N14=16,VLOOKUP(Värdelista!M14,Värdelista!$AT$4:$AY$31,3),IF(Värdelista!N14=26,VLOOKUP(Värdelista!M14,Värdelista!$AT$35:$AY$62,3),0))))))))))))</f>
        <v>0</v>
      </c>
      <c r="G15" s="27">
        <f>$G$2*IF(Värdelista!N14=11,VLOOKUP(Värdelista!M14,Värdelista!$P$4:$U$31,4),IF(Värdelista!N14=21,VLOOKUP(Värdelista!M14,Värdelista!$P$35:$U$62,4),IF(Värdelista!N14=12,VLOOKUP(Värdelista!M14,Värdelista!$V$4:$AA$31,4),IF(Värdelista!N14=22,VLOOKUP(Värdelista!M14,Värdelista!$V$35:$AA$62,4),IF(Värdelista!N14=13,VLOOKUP(Värdelista!M14,Värdelista!$AB$4:$AG$31,4),IF(Värdelista!N14=23,VLOOKUP(Värdelista!M14,Värdelista!$AB$35:$AG$62,4),IF(Värdelista!N14=14,VLOOKUP(Värdelista!M14,Värdelista!$AH$4:$AM$31,4),IF(Värdelista!N14=24,VLOOKUP(Värdelista!M14,Värdelista!$AH$35:$AM$62,4),IF(Värdelista!N14=15,VLOOKUP(Värdelista!M14,Värdelista!$AN$4:$AS$31,4),IF(Värdelista!N14=25,VLOOKUP(Värdelista!M14,Värdelista!$AN$35:$AS$62,4),IF(Värdelista!N14=16,VLOOKUP(Värdelista!M14,Värdelista!$AT$4:$AY$31,4),IF(Värdelista!N14=26,VLOOKUP(Värdelista!M14,Värdelista!$AT$35:$AY$62,4),0))))))))))))</f>
        <v>0</v>
      </c>
      <c r="H15" s="27">
        <f>$H$2*IF(Värdelista!N14=11,VLOOKUP(Värdelista!M14,Värdelista!$P$4:$U$31,5),IF(Värdelista!N14=21,VLOOKUP(Värdelista!M14,Värdelista!$P$35:$U$62,5),IF(Värdelista!N14=12,VLOOKUP(Värdelista!M14,Värdelista!$V$4:$AA$31,5),IF(Värdelista!N14=22,VLOOKUP(Värdelista!M14,Värdelista!$V$35:$AA$62,5),IF(Värdelista!N14=13,VLOOKUP(Värdelista!M14,Värdelista!$AB$4:$AG$31,5),IF(Värdelista!N14=23,VLOOKUP(Värdelista!M14,Värdelista!$AB$35:$AG$62,5),IF(Värdelista!N14=14,VLOOKUP(Värdelista!M14,Värdelista!$AH$4:$AM$31,5),IF(Värdelista!N14=24,VLOOKUP(Värdelista!M14,Värdelista!$AH$35:$AM$62,5),IF(Värdelista!N14=15,VLOOKUP(Värdelista!M14,Värdelista!$AN$4:$AS$31,5),IF(Värdelista!N14=25,VLOOKUP(Värdelista!M14,Värdelista!$AN$35:$AS$62,5),IF(Värdelista!N14=16,VLOOKUP(Värdelista!M14,Värdelista!$AT$4:$AY$31,5),IF(Värdelista!N14=26,VLOOKUP(Värdelista!M14,Värdelista!$AT$35:$AY$62,5),0))))))))))))</f>
        <v>0</v>
      </c>
      <c r="I15" s="27">
        <f>$I$2*IF(Värdelista!N14=11,VLOOKUP(Värdelista!M14,Värdelista!$P$4:$U$31,6),IF(Värdelista!N14=21,VLOOKUP(Värdelista!M14,Värdelista!$P$35:$U$62,6),IF(Värdelista!N14=12,VLOOKUP(Värdelista!M14,Värdelista!$V$4:$AA$31,6),IF(Värdelista!N14=22,VLOOKUP(Värdelista!M14,Värdelista!$V$35:$AA$62,6),IF(Värdelista!N14=13,VLOOKUP(Värdelista!M14,Värdelista!$AB$4:$AG$31,6),IF(Värdelista!N14=23,VLOOKUP(Värdelista!M14,Värdelista!$AB$35:$AG$62,6),IF(Värdelista!N14=14,VLOOKUP(Värdelista!M14,Värdelista!$AH$4:$AM$31,6),IF(Värdelista!N14=24,VLOOKUP(Värdelista!M14,Värdelista!$AH$35:$AM$62,6),IF(Värdelista!N14=15,VLOOKUP(Värdelista!M14,Värdelista!$AN$4:$AS$31,6),IF(Värdelista!N14=25,VLOOKUP(Värdelista!M14,Värdelista!$AN$35:$AS$62,6),IF(Värdelista!N14=16,VLOOKUP(Värdelista!M14,Värdelista!$AT$4:$AY$31,6),IF(Värdelista!N14=26,VLOOKUP(Värdelista!M14,Värdelista!$AT$35:$AY$62,6),0))))))))))))</f>
        <v>0</v>
      </c>
      <c r="J15" s="26"/>
      <c r="K15" s="26"/>
    </row>
    <row r="16" spans="1:11" ht="14.25">
      <c r="A16" s="73"/>
      <c r="B16" s="28">
        <f>Tabell15[[#This Row],[Ledn.längd]]*(Tabell15[[#This Row],[Rörmtrl]]+Tabell15[[#This Row],[Svetsning]]+Tabell15[[#This Row],[Muffmontage]]+Tabell15[[#This Row],[Mark]])</f>
        <v>0</v>
      </c>
      <c r="C16" s="73"/>
      <c r="D16" s="73"/>
      <c r="E16" s="73"/>
      <c r="F16" s="44">
        <f>$F$2*IF(Värdelista!N15=11,VLOOKUP(Värdelista!M15,Värdelista!$P$4:$U$31,3),IF(Värdelista!N15=21,VLOOKUP(Värdelista!M15,Värdelista!$P$35:$U$62,3),IF(Värdelista!N15=12,VLOOKUP(Värdelista!M15,Värdelista!$V$4:$AA$31,3),IF(Värdelista!N15=22,VLOOKUP(Värdelista!M15,Värdelista!$V$35:$AA$62,3),IF(Värdelista!N15=13,VLOOKUP(Värdelista!M15,Värdelista!$AB$4:$AG$31,3),IF(Värdelista!N15=23,VLOOKUP(Värdelista!M15,Värdelista!$AB$35:$AG$62,3),IF(Värdelista!N15=14,VLOOKUP(Värdelista!M15,Värdelista!$AH$4:$AM$31,3),IF(Värdelista!N15=24,VLOOKUP(Värdelista!M15,Värdelista!$AH$35:$AM$62,3),IF(Värdelista!N15=15,VLOOKUP(Värdelista!M15,Värdelista!$AN$4:$AS$31,3),IF(Värdelista!N15=25,VLOOKUP(Värdelista!M15,Värdelista!$AN$35:$AS$62,3),IF(Värdelista!N15=16,VLOOKUP(Värdelista!M15,Värdelista!$AT$4:$AY$31,3),IF(Värdelista!N15=26,VLOOKUP(Värdelista!M15,Värdelista!$AT$35:$AY$62,3),0))))))))))))</f>
        <v>0</v>
      </c>
      <c r="G16" s="27">
        <f>$G$2*IF(Värdelista!N15=11,VLOOKUP(Värdelista!M15,Värdelista!$P$4:$U$31,4),IF(Värdelista!N15=21,VLOOKUP(Värdelista!M15,Värdelista!$P$35:$U$62,4),IF(Värdelista!N15=12,VLOOKUP(Värdelista!M15,Värdelista!$V$4:$AA$31,4),IF(Värdelista!N15=22,VLOOKUP(Värdelista!M15,Värdelista!$V$35:$AA$62,4),IF(Värdelista!N15=13,VLOOKUP(Värdelista!M15,Värdelista!$AB$4:$AG$31,4),IF(Värdelista!N15=23,VLOOKUP(Värdelista!M15,Värdelista!$AB$35:$AG$62,4),IF(Värdelista!N15=14,VLOOKUP(Värdelista!M15,Värdelista!$AH$4:$AM$31,4),IF(Värdelista!N15=24,VLOOKUP(Värdelista!M15,Värdelista!$AH$35:$AM$62,4),IF(Värdelista!N15=15,VLOOKUP(Värdelista!M15,Värdelista!$AN$4:$AS$31,4),IF(Värdelista!N15=25,VLOOKUP(Värdelista!M15,Värdelista!$AN$35:$AS$62,4),IF(Värdelista!N15=16,VLOOKUP(Värdelista!M15,Värdelista!$AT$4:$AY$31,4),IF(Värdelista!N15=26,VLOOKUP(Värdelista!M15,Värdelista!$AT$35:$AY$62,4),0))))))))))))</f>
        <v>0</v>
      </c>
      <c r="H16" s="27">
        <f>$H$2*IF(Värdelista!N15=11,VLOOKUP(Värdelista!M15,Värdelista!$P$4:$U$31,5),IF(Värdelista!N15=21,VLOOKUP(Värdelista!M15,Värdelista!$P$35:$U$62,5),IF(Värdelista!N15=12,VLOOKUP(Värdelista!M15,Värdelista!$V$4:$AA$31,5),IF(Värdelista!N15=22,VLOOKUP(Värdelista!M15,Värdelista!$V$35:$AA$62,5),IF(Värdelista!N15=13,VLOOKUP(Värdelista!M15,Värdelista!$AB$4:$AG$31,5),IF(Värdelista!N15=23,VLOOKUP(Värdelista!M15,Värdelista!$AB$35:$AG$62,5),IF(Värdelista!N15=14,VLOOKUP(Värdelista!M15,Värdelista!$AH$4:$AM$31,5),IF(Värdelista!N15=24,VLOOKUP(Värdelista!M15,Värdelista!$AH$35:$AM$62,5),IF(Värdelista!N15=15,VLOOKUP(Värdelista!M15,Värdelista!$AN$4:$AS$31,5),IF(Värdelista!N15=25,VLOOKUP(Värdelista!M15,Värdelista!$AN$35:$AS$62,5),IF(Värdelista!N15=16,VLOOKUP(Värdelista!M15,Värdelista!$AT$4:$AY$31,5),IF(Värdelista!N15=26,VLOOKUP(Värdelista!M15,Värdelista!$AT$35:$AY$62,5),0))))))))))))</f>
        <v>0</v>
      </c>
      <c r="I16" s="27">
        <f>$I$2*IF(Värdelista!N15=11,VLOOKUP(Värdelista!M15,Värdelista!$P$4:$U$31,6),IF(Värdelista!N15=21,VLOOKUP(Värdelista!M15,Värdelista!$P$35:$U$62,6),IF(Värdelista!N15=12,VLOOKUP(Värdelista!M15,Värdelista!$V$4:$AA$31,6),IF(Värdelista!N15=22,VLOOKUP(Värdelista!M15,Värdelista!$V$35:$AA$62,6),IF(Värdelista!N15=13,VLOOKUP(Värdelista!M15,Värdelista!$AB$4:$AG$31,6),IF(Värdelista!N15=23,VLOOKUP(Värdelista!M15,Värdelista!$AB$35:$AG$62,6),IF(Värdelista!N15=14,VLOOKUP(Värdelista!M15,Värdelista!$AH$4:$AM$31,6),IF(Värdelista!N15=24,VLOOKUP(Värdelista!M15,Värdelista!$AH$35:$AM$62,6),IF(Värdelista!N15=15,VLOOKUP(Värdelista!M15,Värdelista!$AN$4:$AS$31,6),IF(Värdelista!N15=25,VLOOKUP(Värdelista!M15,Värdelista!$AN$35:$AS$62,6),IF(Värdelista!N15=16,VLOOKUP(Värdelista!M15,Värdelista!$AT$4:$AY$31,6),IF(Värdelista!N15=26,VLOOKUP(Värdelista!M15,Värdelista!$AT$35:$AY$62,6),0))))))))))))</f>
        <v>0</v>
      </c>
      <c r="J16" s="26"/>
    </row>
    <row r="17" spans="1:11" s="20" customFormat="1" ht="14.25">
      <c r="A17" s="73"/>
      <c r="B17" s="28">
        <f>Tabell15[[#This Row],[Ledn.längd]]*(Tabell15[[#This Row],[Rörmtrl]]+Tabell15[[#This Row],[Svetsning]]+Tabell15[[#This Row],[Muffmontage]]+Tabell15[[#This Row],[Mark]])</f>
        <v>0</v>
      </c>
      <c r="C17" s="73"/>
      <c r="D17" s="73"/>
      <c r="E17" s="73"/>
      <c r="F17" s="44">
        <f>$F$2*IF(Värdelista!N16=11,VLOOKUP(Värdelista!M16,Värdelista!$P$4:$U$31,3),IF(Värdelista!N16=21,VLOOKUP(Värdelista!M16,Värdelista!$P$35:$U$62,3),IF(Värdelista!N16=12,VLOOKUP(Värdelista!M16,Värdelista!$V$4:$AA$31,3),IF(Värdelista!N16=22,VLOOKUP(Värdelista!M16,Värdelista!$V$35:$AA$62,3),IF(Värdelista!N16=13,VLOOKUP(Värdelista!M16,Värdelista!$AB$4:$AG$31,3),IF(Värdelista!N16=23,VLOOKUP(Värdelista!M16,Värdelista!$AB$35:$AG$62,3),IF(Värdelista!N16=14,VLOOKUP(Värdelista!M16,Värdelista!$AH$4:$AM$31,3),IF(Värdelista!N16=24,VLOOKUP(Värdelista!M16,Värdelista!$AH$35:$AM$62,3),IF(Värdelista!N16=15,VLOOKUP(Värdelista!M16,Värdelista!$AN$4:$AS$31,3),IF(Värdelista!N16=25,VLOOKUP(Värdelista!M16,Värdelista!$AN$35:$AS$62,3),IF(Värdelista!N16=16,VLOOKUP(Värdelista!M16,Värdelista!$AT$4:$AY$31,3),IF(Värdelista!N16=26,VLOOKUP(Värdelista!M16,Värdelista!$AT$35:$AY$62,3),0))))))))))))</f>
        <v>0</v>
      </c>
      <c r="G17" s="27">
        <f>$G$2*IF(Värdelista!N16=11,VLOOKUP(Värdelista!M16,Värdelista!$P$4:$U$31,4),IF(Värdelista!N16=21,VLOOKUP(Värdelista!M16,Värdelista!$P$35:$U$62,4),IF(Värdelista!N16=12,VLOOKUP(Värdelista!M16,Värdelista!$V$4:$AA$31,4),IF(Värdelista!N16=22,VLOOKUP(Värdelista!M16,Värdelista!$V$35:$AA$62,4),IF(Värdelista!N16=13,VLOOKUP(Värdelista!M16,Värdelista!$AB$4:$AG$31,4),IF(Värdelista!N16=23,VLOOKUP(Värdelista!M16,Värdelista!$AB$35:$AG$62,4),IF(Värdelista!N16=14,VLOOKUP(Värdelista!M16,Värdelista!$AH$4:$AM$31,4),IF(Värdelista!N16=24,VLOOKUP(Värdelista!M16,Värdelista!$AH$35:$AM$62,4),IF(Värdelista!N16=15,VLOOKUP(Värdelista!M16,Värdelista!$AN$4:$AS$31,4),IF(Värdelista!N16=25,VLOOKUP(Värdelista!M16,Värdelista!$AN$35:$AS$62,4),IF(Värdelista!N16=16,VLOOKUP(Värdelista!M16,Värdelista!$AT$4:$AY$31,4),IF(Värdelista!N16=26,VLOOKUP(Värdelista!M16,Värdelista!$AT$35:$AY$62,4),0))))))))))))</f>
        <v>0</v>
      </c>
      <c r="H17" s="27">
        <f>$H$2*IF(Värdelista!N16=11,VLOOKUP(Värdelista!M16,Värdelista!$P$4:$U$31,5),IF(Värdelista!N16=21,VLOOKUP(Värdelista!M16,Värdelista!$P$35:$U$62,5),IF(Värdelista!N16=12,VLOOKUP(Värdelista!M16,Värdelista!$V$4:$AA$31,5),IF(Värdelista!N16=22,VLOOKUP(Värdelista!M16,Värdelista!$V$35:$AA$62,5),IF(Värdelista!N16=13,VLOOKUP(Värdelista!M16,Värdelista!$AB$4:$AG$31,5),IF(Värdelista!N16=23,VLOOKUP(Värdelista!M16,Värdelista!$AB$35:$AG$62,5),IF(Värdelista!N16=14,VLOOKUP(Värdelista!M16,Värdelista!$AH$4:$AM$31,5),IF(Värdelista!N16=24,VLOOKUP(Värdelista!M16,Värdelista!$AH$35:$AM$62,5),IF(Värdelista!N16=15,VLOOKUP(Värdelista!M16,Värdelista!$AN$4:$AS$31,5),IF(Värdelista!N16=25,VLOOKUP(Värdelista!M16,Värdelista!$AN$35:$AS$62,5),IF(Värdelista!N16=16,VLOOKUP(Värdelista!M16,Värdelista!$AT$4:$AY$31,5),IF(Värdelista!N16=26,VLOOKUP(Värdelista!M16,Värdelista!$AT$35:$AY$62,5),0))))))))))))</f>
        <v>0</v>
      </c>
      <c r="I17" s="27">
        <f>$I$2*IF(Värdelista!N16=11,VLOOKUP(Värdelista!M16,Värdelista!$P$4:$U$31,6),IF(Värdelista!N16=21,VLOOKUP(Värdelista!M16,Värdelista!$P$35:$U$62,6),IF(Värdelista!N16=12,VLOOKUP(Värdelista!M16,Värdelista!$V$4:$AA$31,6),IF(Värdelista!N16=22,VLOOKUP(Värdelista!M16,Värdelista!$V$35:$AA$62,6),IF(Värdelista!N16=13,VLOOKUP(Värdelista!M16,Värdelista!$AB$4:$AG$31,6),IF(Värdelista!N16=23,VLOOKUP(Värdelista!M16,Värdelista!$AB$35:$AG$62,6),IF(Värdelista!N16=14,VLOOKUP(Värdelista!M16,Värdelista!$AH$4:$AM$31,6),IF(Värdelista!N16=24,VLOOKUP(Värdelista!M16,Värdelista!$AH$35:$AM$62,6),IF(Värdelista!N16=15,VLOOKUP(Värdelista!M16,Värdelista!$AN$4:$AS$31,6),IF(Värdelista!N16=25,VLOOKUP(Värdelista!M16,Värdelista!$AN$35:$AS$62,6),IF(Värdelista!N16=16,VLOOKUP(Värdelista!M16,Värdelista!$AT$4:$AY$31,6),IF(Värdelista!N16=26,VLOOKUP(Värdelista!M16,Värdelista!$AT$35:$AY$62,6),0))))))))))))</f>
        <v>0</v>
      </c>
      <c r="J17" s="26"/>
    </row>
    <row r="18" spans="1:11" s="22" customFormat="1" ht="14.25">
      <c r="A18" s="73"/>
      <c r="B18" s="28">
        <f>Tabell15[[#This Row],[Ledn.längd]]*(Tabell15[[#This Row],[Rörmtrl]]+Tabell15[[#This Row],[Svetsning]]+Tabell15[[#This Row],[Muffmontage]]+Tabell15[[#This Row],[Mark]])</f>
        <v>0</v>
      </c>
      <c r="C18" s="73"/>
      <c r="D18" s="73"/>
      <c r="E18" s="73"/>
      <c r="F18" s="44">
        <f>$F$2*IF(Värdelista!N17=11,VLOOKUP(Värdelista!M17,Värdelista!$P$4:$U$31,3),IF(Värdelista!N17=21,VLOOKUP(Värdelista!M17,Värdelista!$P$35:$U$62,3),IF(Värdelista!N17=12,VLOOKUP(Värdelista!M17,Värdelista!$V$4:$AA$31,3),IF(Värdelista!N17=22,VLOOKUP(Värdelista!M17,Värdelista!$V$35:$AA$62,3),IF(Värdelista!N17=13,VLOOKUP(Värdelista!M17,Värdelista!$AB$4:$AG$31,3),IF(Värdelista!N17=23,VLOOKUP(Värdelista!M17,Värdelista!$AB$35:$AG$62,3),IF(Värdelista!N17=14,VLOOKUP(Värdelista!M17,Värdelista!$AH$4:$AM$31,3),IF(Värdelista!N17=24,VLOOKUP(Värdelista!M17,Värdelista!$AH$35:$AM$62,3),IF(Värdelista!N17=15,VLOOKUP(Värdelista!M17,Värdelista!$AN$4:$AS$31,3),IF(Värdelista!N17=25,VLOOKUP(Värdelista!M17,Värdelista!$AN$35:$AS$62,3),IF(Värdelista!N17=16,VLOOKUP(Värdelista!M17,Värdelista!$AT$4:$AY$31,3),IF(Värdelista!N17=26,VLOOKUP(Värdelista!M17,Värdelista!$AT$35:$AY$62,3),0))))))))))))</f>
        <v>0</v>
      </c>
      <c r="G18" s="27">
        <f>$G$2*IF(Värdelista!N17=11,VLOOKUP(Värdelista!M17,Värdelista!$P$4:$U$31,4),IF(Värdelista!N17=21,VLOOKUP(Värdelista!M17,Värdelista!$P$35:$U$62,4),IF(Värdelista!N17=12,VLOOKUP(Värdelista!M17,Värdelista!$V$4:$AA$31,4),IF(Värdelista!N17=22,VLOOKUP(Värdelista!M17,Värdelista!$V$35:$AA$62,4),IF(Värdelista!N17=13,VLOOKUP(Värdelista!M17,Värdelista!$AB$4:$AG$31,4),IF(Värdelista!N17=23,VLOOKUP(Värdelista!M17,Värdelista!$AB$35:$AG$62,4),IF(Värdelista!N17=14,VLOOKUP(Värdelista!M17,Värdelista!$AH$4:$AM$31,4),IF(Värdelista!N17=24,VLOOKUP(Värdelista!M17,Värdelista!$AH$35:$AM$62,4),IF(Värdelista!N17=15,VLOOKUP(Värdelista!M17,Värdelista!$AN$4:$AS$31,4),IF(Värdelista!N17=25,VLOOKUP(Värdelista!M17,Värdelista!$AN$35:$AS$62,4),IF(Värdelista!N17=16,VLOOKUP(Värdelista!M17,Värdelista!$AT$4:$AY$31,4),IF(Värdelista!N17=26,VLOOKUP(Värdelista!M17,Värdelista!$AT$35:$AY$62,4),0))))))))))))</f>
        <v>0</v>
      </c>
      <c r="H18" s="27">
        <f>$H$2*IF(Värdelista!N17=11,VLOOKUP(Värdelista!M17,Värdelista!$P$4:$U$31,5),IF(Värdelista!N17=21,VLOOKUP(Värdelista!M17,Värdelista!$P$35:$U$62,5),IF(Värdelista!N17=12,VLOOKUP(Värdelista!M17,Värdelista!$V$4:$AA$31,5),IF(Värdelista!N17=22,VLOOKUP(Värdelista!M17,Värdelista!$V$35:$AA$62,5),IF(Värdelista!N17=13,VLOOKUP(Värdelista!M17,Värdelista!$AB$4:$AG$31,5),IF(Värdelista!N17=23,VLOOKUP(Värdelista!M17,Värdelista!$AB$35:$AG$62,5),IF(Värdelista!N17=14,VLOOKUP(Värdelista!M17,Värdelista!$AH$4:$AM$31,5),IF(Värdelista!N17=24,VLOOKUP(Värdelista!M17,Värdelista!$AH$35:$AM$62,5),IF(Värdelista!N17=15,VLOOKUP(Värdelista!M17,Värdelista!$AN$4:$AS$31,5),IF(Värdelista!N17=25,VLOOKUP(Värdelista!M17,Värdelista!$AN$35:$AS$62,5),IF(Värdelista!N17=16,VLOOKUP(Värdelista!M17,Värdelista!$AT$4:$AY$31,5),IF(Värdelista!N17=26,VLOOKUP(Värdelista!M17,Värdelista!$AT$35:$AY$62,5),0))))))))))))</f>
        <v>0</v>
      </c>
      <c r="I18" s="27">
        <f>$I$2*IF(Värdelista!N17=11,VLOOKUP(Värdelista!M17,Värdelista!$P$4:$U$31,6),IF(Värdelista!N17=21,VLOOKUP(Värdelista!M17,Värdelista!$P$35:$U$62,6),IF(Värdelista!N17=12,VLOOKUP(Värdelista!M17,Värdelista!$V$4:$AA$31,6),IF(Värdelista!N17=22,VLOOKUP(Värdelista!M17,Värdelista!$V$35:$AA$62,6),IF(Värdelista!N17=13,VLOOKUP(Värdelista!M17,Värdelista!$AB$4:$AG$31,6),IF(Värdelista!N17=23,VLOOKUP(Värdelista!M17,Värdelista!$AB$35:$AG$62,6),IF(Värdelista!N17=14,VLOOKUP(Värdelista!M17,Värdelista!$AH$4:$AM$31,6),IF(Värdelista!N17=24,VLOOKUP(Värdelista!M17,Värdelista!$AH$35:$AM$62,6),IF(Värdelista!N17=15,VLOOKUP(Värdelista!M17,Värdelista!$AN$4:$AS$31,6),IF(Värdelista!N17=25,VLOOKUP(Värdelista!M17,Värdelista!$AN$35:$AS$62,6),IF(Värdelista!N17=16,VLOOKUP(Värdelista!M17,Värdelista!$AT$4:$AY$31,6),IF(Värdelista!N17=26,VLOOKUP(Värdelista!M17,Värdelista!$AT$35:$AY$62,6),0))))))))))))</f>
        <v>0</v>
      </c>
      <c r="J18" s="26"/>
    </row>
    <row r="19" spans="1:11" s="22" customFormat="1" ht="14.25">
      <c r="A19" s="73"/>
      <c r="B19" s="28">
        <f>Tabell15[[#This Row],[Ledn.längd]]*(Tabell15[[#This Row],[Rörmtrl]]+Tabell15[[#This Row],[Svetsning]]+Tabell15[[#This Row],[Muffmontage]]+Tabell15[[#This Row],[Mark]])</f>
        <v>0</v>
      </c>
      <c r="C19" s="73"/>
      <c r="D19" s="73"/>
      <c r="E19" s="73"/>
      <c r="F19" s="44">
        <f>$F$2*IF(Värdelista!N18=11,VLOOKUP(Värdelista!M18,Värdelista!$P$4:$U$31,3),IF(Värdelista!N18=21,VLOOKUP(Värdelista!M18,Värdelista!$P$35:$U$62,3),IF(Värdelista!N18=12,VLOOKUP(Värdelista!M18,Värdelista!$V$4:$AA$31,3),IF(Värdelista!N18=22,VLOOKUP(Värdelista!M18,Värdelista!$V$35:$AA$62,3),IF(Värdelista!N18=13,VLOOKUP(Värdelista!M18,Värdelista!$AB$4:$AG$31,3),IF(Värdelista!N18=23,VLOOKUP(Värdelista!M18,Värdelista!$AB$35:$AG$62,3),IF(Värdelista!N18=14,VLOOKUP(Värdelista!M18,Värdelista!$AH$4:$AM$31,3),IF(Värdelista!N18=24,VLOOKUP(Värdelista!M18,Värdelista!$AH$35:$AM$62,3),IF(Värdelista!N18=15,VLOOKUP(Värdelista!M18,Värdelista!$AN$4:$AS$31,3),IF(Värdelista!N18=25,VLOOKUP(Värdelista!M18,Värdelista!$AN$35:$AS$62,3),IF(Värdelista!N18=16,VLOOKUP(Värdelista!M18,Värdelista!$AT$4:$AY$31,3),IF(Värdelista!N18=26,VLOOKUP(Värdelista!M18,Värdelista!$AT$35:$AY$62,3),0))))))))))))</f>
        <v>0</v>
      </c>
      <c r="G19" s="27">
        <f>$G$2*IF(Värdelista!N18=11,VLOOKUP(Värdelista!M18,Värdelista!$P$4:$U$31,4),IF(Värdelista!N18=21,VLOOKUP(Värdelista!M18,Värdelista!$P$35:$U$62,4),IF(Värdelista!N18=12,VLOOKUP(Värdelista!M18,Värdelista!$V$4:$AA$31,4),IF(Värdelista!N18=22,VLOOKUP(Värdelista!M18,Värdelista!$V$35:$AA$62,4),IF(Värdelista!N18=13,VLOOKUP(Värdelista!M18,Värdelista!$AB$4:$AG$31,4),IF(Värdelista!N18=23,VLOOKUP(Värdelista!M18,Värdelista!$AB$35:$AG$62,4),IF(Värdelista!N18=14,VLOOKUP(Värdelista!M18,Värdelista!$AH$4:$AM$31,4),IF(Värdelista!N18=24,VLOOKUP(Värdelista!M18,Värdelista!$AH$35:$AM$62,4),IF(Värdelista!N18=15,VLOOKUP(Värdelista!M18,Värdelista!$AN$4:$AS$31,4),IF(Värdelista!N18=25,VLOOKUP(Värdelista!M18,Värdelista!$AN$35:$AS$62,4),IF(Värdelista!N18=16,VLOOKUP(Värdelista!M18,Värdelista!$AT$4:$AY$31,4),IF(Värdelista!N18=26,VLOOKUP(Värdelista!M18,Värdelista!$AT$35:$AY$62,4),0))))))))))))</f>
        <v>0</v>
      </c>
      <c r="H19" s="27">
        <f>$H$2*IF(Värdelista!N18=11,VLOOKUP(Värdelista!M18,Värdelista!$P$4:$U$31,5),IF(Värdelista!N18=21,VLOOKUP(Värdelista!M18,Värdelista!$P$35:$U$62,5),IF(Värdelista!N18=12,VLOOKUP(Värdelista!M18,Värdelista!$V$4:$AA$31,5),IF(Värdelista!N18=22,VLOOKUP(Värdelista!M18,Värdelista!$V$35:$AA$62,5),IF(Värdelista!N18=13,VLOOKUP(Värdelista!M18,Värdelista!$AB$4:$AG$31,5),IF(Värdelista!N18=23,VLOOKUP(Värdelista!M18,Värdelista!$AB$35:$AG$62,5),IF(Värdelista!N18=14,VLOOKUP(Värdelista!M18,Värdelista!$AH$4:$AM$31,5),IF(Värdelista!N18=24,VLOOKUP(Värdelista!M18,Värdelista!$AH$35:$AM$62,5),IF(Värdelista!N18=15,VLOOKUP(Värdelista!M18,Värdelista!$AN$4:$AS$31,5),IF(Värdelista!N18=25,VLOOKUP(Värdelista!M18,Värdelista!$AN$35:$AS$62,5),IF(Värdelista!N18=16,VLOOKUP(Värdelista!M18,Värdelista!$AT$4:$AY$31,5),IF(Värdelista!N18=26,VLOOKUP(Värdelista!M18,Värdelista!$AT$35:$AY$62,5),0))))))))))))</f>
        <v>0</v>
      </c>
      <c r="I19" s="27">
        <f>$I$2*IF(Värdelista!N18=11,VLOOKUP(Värdelista!M18,Värdelista!$P$4:$U$31,6),IF(Värdelista!N18=21,VLOOKUP(Värdelista!M18,Värdelista!$P$35:$U$62,6),IF(Värdelista!N18=12,VLOOKUP(Värdelista!M18,Värdelista!$V$4:$AA$31,6),IF(Värdelista!N18=22,VLOOKUP(Värdelista!M18,Värdelista!$V$35:$AA$62,6),IF(Värdelista!N18=13,VLOOKUP(Värdelista!M18,Värdelista!$AB$4:$AG$31,6),IF(Värdelista!N18=23,VLOOKUP(Värdelista!M18,Värdelista!$AB$35:$AG$62,6),IF(Värdelista!N18=14,VLOOKUP(Värdelista!M18,Värdelista!$AH$4:$AM$31,6),IF(Värdelista!N18=24,VLOOKUP(Värdelista!M18,Värdelista!$AH$35:$AM$62,6),IF(Värdelista!N18=15,VLOOKUP(Värdelista!M18,Värdelista!$AN$4:$AS$31,6),IF(Värdelista!N18=25,VLOOKUP(Värdelista!M18,Värdelista!$AN$35:$AS$62,6),IF(Värdelista!N18=16,VLOOKUP(Värdelista!M18,Värdelista!$AT$4:$AY$31,6),IF(Värdelista!N18=26,VLOOKUP(Värdelista!M18,Värdelista!$AT$35:$AY$62,6),0))))))))))))</f>
        <v>0</v>
      </c>
      <c r="J19" s="26"/>
    </row>
    <row r="20" spans="1:11" s="42" customFormat="1" ht="14.25">
      <c r="A20" s="73"/>
      <c r="B20" s="28">
        <f>Tabell15[[#This Row],[Ledn.längd]]*(Tabell15[[#This Row],[Rörmtrl]]+Tabell15[[#This Row],[Svetsning]]+Tabell15[[#This Row],[Muffmontage]]+Tabell15[[#This Row],[Mark]])</f>
        <v>0</v>
      </c>
      <c r="C20" s="73"/>
      <c r="D20" s="73"/>
      <c r="E20" s="73"/>
      <c r="F20" s="44">
        <f>$F$2*IF(Värdelista!N19=11,VLOOKUP(Värdelista!M19,Värdelista!$P$4:$U$31,3),IF(Värdelista!N19=21,VLOOKUP(Värdelista!M19,Värdelista!$P$35:$U$62,3),IF(Värdelista!N19=12,VLOOKUP(Värdelista!M19,Värdelista!$V$4:$AA$31,3),IF(Värdelista!N19=22,VLOOKUP(Värdelista!M19,Värdelista!$V$35:$AA$62,3),IF(Värdelista!N19=13,VLOOKUP(Värdelista!M19,Värdelista!$AB$4:$AG$31,3),IF(Värdelista!N19=23,VLOOKUP(Värdelista!M19,Värdelista!$AB$35:$AG$62,3),IF(Värdelista!N19=14,VLOOKUP(Värdelista!M19,Värdelista!$AH$4:$AM$31,3),IF(Värdelista!N19=24,VLOOKUP(Värdelista!M19,Värdelista!$AH$35:$AM$62,3),IF(Värdelista!N19=15,VLOOKUP(Värdelista!M19,Värdelista!$AN$4:$AS$31,3),IF(Värdelista!N19=25,VLOOKUP(Värdelista!M19,Värdelista!$AN$35:$AS$62,3),IF(Värdelista!N19=16,VLOOKUP(Värdelista!M19,Värdelista!$AT$4:$AY$31,3),IF(Värdelista!N19=26,VLOOKUP(Värdelista!M19,Värdelista!$AT$35:$AY$62,3),0))))))))))))</f>
        <v>0</v>
      </c>
      <c r="G20" s="27">
        <f>$G$2*IF(Värdelista!N19=11,VLOOKUP(Värdelista!M19,Värdelista!$P$4:$U$31,4),IF(Värdelista!N19=21,VLOOKUP(Värdelista!M19,Värdelista!$P$35:$U$62,4),IF(Värdelista!N19=12,VLOOKUP(Värdelista!M19,Värdelista!$V$4:$AA$31,4),IF(Värdelista!N19=22,VLOOKUP(Värdelista!M19,Värdelista!$V$35:$AA$62,4),IF(Värdelista!N19=13,VLOOKUP(Värdelista!M19,Värdelista!$AB$4:$AG$31,4),IF(Värdelista!N19=23,VLOOKUP(Värdelista!M19,Värdelista!$AB$35:$AG$62,4),IF(Värdelista!N19=14,VLOOKUP(Värdelista!M19,Värdelista!$AH$4:$AM$31,4),IF(Värdelista!N19=24,VLOOKUP(Värdelista!M19,Värdelista!$AH$35:$AM$62,4),IF(Värdelista!N19=15,VLOOKUP(Värdelista!M19,Värdelista!$AN$4:$AS$31,4),IF(Värdelista!N19=25,VLOOKUP(Värdelista!M19,Värdelista!$AN$35:$AS$62,4),IF(Värdelista!N19=16,VLOOKUP(Värdelista!M19,Värdelista!$AT$4:$AY$31,4),IF(Värdelista!N19=26,VLOOKUP(Värdelista!M19,Värdelista!$AT$35:$AY$62,4),0))))))))))))</f>
        <v>0</v>
      </c>
      <c r="H20" s="27">
        <f>$H$2*IF(Värdelista!N19=11,VLOOKUP(Värdelista!M19,Värdelista!$P$4:$U$31,5),IF(Värdelista!N19=21,VLOOKUP(Värdelista!M19,Värdelista!$P$35:$U$62,5),IF(Värdelista!N19=12,VLOOKUP(Värdelista!M19,Värdelista!$V$4:$AA$31,5),IF(Värdelista!N19=22,VLOOKUP(Värdelista!M19,Värdelista!$V$35:$AA$62,5),IF(Värdelista!N19=13,VLOOKUP(Värdelista!M19,Värdelista!$AB$4:$AG$31,5),IF(Värdelista!N19=23,VLOOKUP(Värdelista!M19,Värdelista!$AB$35:$AG$62,5),IF(Värdelista!N19=14,VLOOKUP(Värdelista!M19,Värdelista!$AH$4:$AM$31,5),IF(Värdelista!N19=24,VLOOKUP(Värdelista!M19,Värdelista!$AH$35:$AM$62,5),IF(Värdelista!N19=15,VLOOKUP(Värdelista!M19,Värdelista!$AN$4:$AS$31,5),IF(Värdelista!N19=25,VLOOKUP(Värdelista!M19,Värdelista!$AN$35:$AS$62,5),IF(Värdelista!N19=16,VLOOKUP(Värdelista!M19,Värdelista!$AT$4:$AY$31,5),IF(Värdelista!N19=26,VLOOKUP(Värdelista!M19,Värdelista!$AT$35:$AY$62,5),0))))))))))))</f>
        <v>0</v>
      </c>
      <c r="I20" s="27">
        <f>$I$2*IF(Värdelista!N19=11,VLOOKUP(Värdelista!M19,Värdelista!$P$4:$U$31,6),IF(Värdelista!N19=21,VLOOKUP(Värdelista!M19,Värdelista!$P$35:$U$62,6),IF(Värdelista!N19=12,VLOOKUP(Värdelista!M19,Värdelista!$V$4:$AA$31,6),IF(Värdelista!N19=22,VLOOKUP(Värdelista!M19,Värdelista!$V$35:$AA$62,6),IF(Värdelista!N19=13,VLOOKUP(Värdelista!M19,Värdelista!$AB$4:$AG$31,6),IF(Värdelista!N19=23,VLOOKUP(Värdelista!M19,Värdelista!$AB$35:$AG$62,6),IF(Värdelista!N19=14,VLOOKUP(Värdelista!M19,Värdelista!$AH$4:$AM$31,6),IF(Värdelista!N19=24,VLOOKUP(Värdelista!M19,Värdelista!$AH$35:$AM$62,6),IF(Värdelista!N19=15,VLOOKUP(Värdelista!M19,Värdelista!$AN$4:$AS$31,6),IF(Värdelista!N19=25,VLOOKUP(Värdelista!M19,Värdelista!$AN$35:$AS$62,6),IF(Värdelista!N19=16,VLOOKUP(Värdelista!M19,Värdelista!$AT$4:$AY$31,6),IF(Värdelista!N19=26,VLOOKUP(Värdelista!M19,Värdelista!$AT$35:$AY$62,6),0))))))))))))</f>
        <v>0</v>
      </c>
      <c r="J20" s="26"/>
    </row>
    <row r="21" spans="1:11" s="22" customFormat="1" ht="14.25">
      <c r="A21" s="73"/>
      <c r="B21" s="28">
        <f>Tabell15[[#This Row],[Ledn.längd]]*(Tabell15[[#This Row],[Rörmtrl]]+Tabell15[[#This Row],[Svetsning]]+Tabell15[[#This Row],[Muffmontage]]+Tabell15[[#This Row],[Mark]])</f>
        <v>0</v>
      </c>
      <c r="C21" s="73"/>
      <c r="D21" s="73"/>
      <c r="E21" s="73"/>
      <c r="F21" s="44">
        <f>$F$2*IF(Värdelista!N20=11,VLOOKUP(Värdelista!M20,Värdelista!$P$4:$U$31,3),IF(Värdelista!N20=21,VLOOKUP(Värdelista!M20,Värdelista!$P$35:$U$62,3),IF(Värdelista!N20=12,VLOOKUP(Värdelista!M20,Värdelista!$V$4:$AA$31,3),IF(Värdelista!N20=22,VLOOKUP(Värdelista!M20,Värdelista!$V$35:$AA$62,3),IF(Värdelista!N20=13,VLOOKUP(Värdelista!M20,Värdelista!$AB$4:$AG$31,3),IF(Värdelista!N20=23,VLOOKUP(Värdelista!M20,Värdelista!$AB$35:$AG$62,3),IF(Värdelista!N20=14,VLOOKUP(Värdelista!M20,Värdelista!$AH$4:$AM$31,3),IF(Värdelista!N20=24,VLOOKUP(Värdelista!M20,Värdelista!$AH$35:$AM$62,3),IF(Värdelista!N20=15,VLOOKUP(Värdelista!M20,Värdelista!$AN$4:$AS$31,3),IF(Värdelista!N20=25,VLOOKUP(Värdelista!M20,Värdelista!$AN$35:$AS$62,3),IF(Värdelista!N20=16,VLOOKUP(Värdelista!M20,Värdelista!$AT$4:$AY$31,3),IF(Värdelista!N20=26,VLOOKUP(Värdelista!M20,Värdelista!$AT$35:$AY$62,3),0))))))))))))</f>
        <v>0</v>
      </c>
      <c r="G21" s="27">
        <f>$G$2*IF(Värdelista!N20=11,VLOOKUP(Värdelista!M20,Värdelista!$P$4:$U$31,4),IF(Värdelista!N20=21,VLOOKUP(Värdelista!M20,Värdelista!$P$35:$U$62,4),IF(Värdelista!N20=12,VLOOKUP(Värdelista!M20,Värdelista!$V$4:$AA$31,4),IF(Värdelista!N20=22,VLOOKUP(Värdelista!M20,Värdelista!$V$35:$AA$62,4),IF(Värdelista!N20=13,VLOOKUP(Värdelista!M20,Värdelista!$AB$4:$AG$31,4),IF(Värdelista!N20=23,VLOOKUP(Värdelista!M20,Värdelista!$AB$35:$AG$62,4),IF(Värdelista!N20=14,VLOOKUP(Värdelista!M20,Värdelista!$AH$4:$AM$31,4),IF(Värdelista!N20=24,VLOOKUP(Värdelista!M20,Värdelista!$AH$35:$AM$62,4),IF(Värdelista!N20=15,VLOOKUP(Värdelista!M20,Värdelista!$AN$4:$AS$31,4),IF(Värdelista!N20=25,VLOOKUP(Värdelista!M20,Värdelista!$AN$35:$AS$62,4),IF(Värdelista!N20=16,VLOOKUP(Värdelista!M20,Värdelista!$AT$4:$AY$31,4),IF(Värdelista!N20=26,VLOOKUP(Värdelista!M20,Värdelista!$AT$35:$AY$62,4),0))))))))))))</f>
        <v>0</v>
      </c>
      <c r="H21" s="27">
        <f>$H$2*IF(Värdelista!N20=11,VLOOKUP(Värdelista!M20,Värdelista!$P$4:$U$31,5),IF(Värdelista!N20=21,VLOOKUP(Värdelista!M20,Värdelista!$P$35:$U$62,5),IF(Värdelista!N20=12,VLOOKUP(Värdelista!M20,Värdelista!$V$4:$AA$31,5),IF(Värdelista!N20=22,VLOOKUP(Värdelista!M20,Värdelista!$V$35:$AA$62,5),IF(Värdelista!N20=13,VLOOKUP(Värdelista!M20,Värdelista!$AB$4:$AG$31,5),IF(Värdelista!N20=23,VLOOKUP(Värdelista!M20,Värdelista!$AB$35:$AG$62,5),IF(Värdelista!N20=14,VLOOKUP(Värdelista!M20,Värdelista!$AH$4:$AM$31,5),IF(Värdelista!N20=24,VLOOKUP(Värdelista!M20,Värdelista!$AH$35:$AM$62,5),IF(Värdelista!N20=15,VLOOKUP(Värdelista!M20,Värdelista!$AN$4:$AS$31,5),IF(Värdelista!N20=25,VLOOKUP(Värdelista!M20,Värdelista!$AN$35:$AS$62,5),IF(Värdelista!N20=16,VLOOKUP(Värdelista!M20,Värdelista!$AT$4:$AY$31,5),IF(Värdelista!N20=26,VLOOKUP(Värdelista!M20,Värdelista!$AT$35:$AY$62,5),0))))))))))))</f>
        <v>0</v>
      </c>
      <c r="I21" s="27">
        <f>$I$2*IF(Värdelista!N20=11,VLOOKUP(Värdelista!M20,Värdelista!$P$4:$U$31,6),IF(Värdelista!N20=21,VLOOKUP(Värdelista!M20,Värdelista!$P$35:$U$62,6),IF(Värdelista!N20=12,VLOOKUP(Värdelista!M20,Värdelista!$V$4:$AA$31,6),IF(Värdelista!N20=22,VLOOKUP(Värdelista!M20,Värdelista!$V$35:$AA$62,6),IF(Värdelista!N20=13,VLOOKUP(Värdelista!M20,Värdelista!$AB$4:$AG$31,6),IF(Värdelista!N20=23,VLOOKUP(Värdelista!M20,Värdelista!$AB$35:$AG$62,6),IF(Värdelista!N20=14,VLOOKUP(Värdelista!M20,Värdelista!$AH$4:$AM$31,6),IF(Värdelista!N20=24,VLOOKUP(Värdelista!M20,Värdelista!$AH$35:$AM$62,6),IF(Värdelista!N20=15,VLOOKUP(Värdelista!M20,Värdelista!$AN$4:$AS$31,6),IF(Värdelista!N20=25,VLOOKUP(Värdelista!M20,Värdelista!$AN$35:$AS$62,6),IF(Värdelista!N20=16,VLOOKUP(Värdelista!M20,Värdelista!$AT$4:$AY$31,6),IF(Värdelista!N20=26,VLOOKUP(Värdelista!M20,Värdelista!$AT$35:$AY$62,6),0))))))))))))</f>
        <v>0</v>
      </c>
      <c r="J21" s="26"/>
    </row>
    <row r="22" spans="1:11" s="20" customFormat="1" ht="14.25">
      <c r="A22" s="73"/>
      <c r="B22" s="28">
        <f>Tabell15[[#This Row],[Ledn.längd]]*(Tabell15[[#This Row],[Rörmtrl]]+Tabell15[[#This Row],[Svetsning]]+Tabell15[[#This Row],[Muffmontage]]+Tabell15[[#This Row],[Mark]])</f>
        <v>0</v>
      </c>
      <c r="C22" s="73"/>
      <c r="D22" s="73"/>
      <c r="E22" s="73"/>
      <c r="F22" s="44">
        <f>$F$2*IF(Värdelista!N21=11,VLOOKUP(Värdelista!M21,Värdelista!$P$4:$U$31,3),IF(Värdelista!N21=21,VLOOKUP(Värdelista!M21,Värdelista!$P$35:$U$62,3),IF(Värdelista!N21=12,VLOOKUP(Värdelista!M21,Värdelista!$V$4:$AA$31,3),IF(Värdelista!N21=22,VLOOKUP(Värdelista!M21,Värdelista!$V$35:$AA$62,3),IF(Värdelista!N21=13,VLOOKUP(Värdelista!M21,Värdelista!$AB$4:$AG$31,3),IF(Värdelista!N21=23,VLOOKUP(Värdelista!M21,Värdelista!$AB$35:$AG$62,3),IF(Värdelista!N21=14,VLOOKUP(Värdelista!M21,Värdelista!$AH$4:$AM$31,3),IF(Värdelista!N21=24,VLOOKUP(Värdelista!M21,Värdelista!$AH$35:$AM$62,3),IF(Värdelista!N21=15,VLOOKUP(Värdelista!M21,Värdelista!$AN$4:$AS$31,3),IF(Värdelista!N21=25,VLOOKUP(Värdelista!M21,Värdelista!$AN$35:$AS$62,3),IF(Värdelista!N21=16,VLOOKUP(Värdelista!M21,Värdelista!$AT$4:$AY$31,3),IF(Värdelista!N21=26,VLOOKUP(Värdelista!M21,Värdelista!$AT$35:$AY$62,3),0))))))))))))</f>
        <v>0</v>
      </c>
      <c r="G22" s="27">
        <f>$G$2*IF(Värdelista!N21=11,VLOOKUP(Värdelista!M21,Värdelista!$P$4:$U$31,4),IF(Värdelista!N21=21,VLOOKUP(Värdelista!M21,Värdelista!$P$35:$U$62,4),IF(Värdelista!N21=12,VLOOKUP(Värdelista!M21,Värdelista!$V$4:$AA$31,4),IF(Värdelista!N21=22,VLOOKUP(Värdelista!M21,Värdelista!$V$35:$AA$62,4),IF(Värdelista!N21=13,VLOOKUP(Värdelista!M21,Värdelista!$AB$4:$AG$31,4),IF(Värdelista!N21=23,VLOOKUP(Värdelista!M21,Värdelista!$AB$35:$AG$62,4),IF(Värdelista!N21=14,VLOOKUP(Värdelista!M21,Värdelista!$AH$4:$AM$31,4),IF(Värdelista!N21=24,VLOOKUP(Värdelista!M21,Värdelista!$AH$35:$AM$62,4),IF(Värdelista!N21=15,VLOOKUP(Värdelista!M21,Värdelista!$AN$4:$AS$31,4),IF(Värdelista!N21=25,VLOOKUP(Värdelista!M21,Värdelista!$AN$35:$AS$62,4),IF(Värdelista!N21=16,VLOOKUP(Värdelista!M21,Värdelista!$AT$4:$AY$31,4),IF(Värdelista!N21=26,VLOOKUP(Värdelista!M21,Värdelista!$AT$35:$AY$62,4),0))))))))))))</f>
        <v>0</v>
      </c>
      <c r="H22" s="27">
        <f>$H$2*IF(Värdelista!N21=11,VLOOKUP(Värdelista!M21,Värdelista!$P$4:$U$31,5),IF(Värdelista!N21=21,VLOOKUP(Värdelista!M21,Värdelista!$P$35:$U$62,5),IF(Värdelista!N21=12,VLOOKUP(Värdelista!M21,Värdelista!$V$4:$AA$31,5),IF(Värdelista!N21=22,VLOOKUP(Värdelista!M21,Värdelista!$V$35:$AA$62,5),IF(Värdelista!N21=13,VLOOKUP(Värdelista!M21,Värdelista!$AB$4:$AG$31,5),IF(Värdelista!N21=23,VLOOKUP(Värdelista!M21,Värdelista!$AB$35:$AG$62,5),IF(Värdelista!N21=14,VLOOKUP(Värdelista!M21,Värdelista!$AH$4:$AM$31,5),IF(Värdelista!N21=24,VLOOKUP(Värdelista!M21,Värdelista!$AH$35:$AM$62,5),IF(Värdelista!N21=15,VLOOKUP(Värdelista!M21,Värdelista!$AN$4:$AS$31,5),IF(Värdelista!N21=25,VLOOKUP(Värdelista!M21,Värdelista!$AN$35:$AS$62,5),IF(Värdelista!N21=16,VLOOKUP(Värdelista!M21,Värdelista!$AT$4:$AY$31,5),IF(Värdelista!N21=26,VLOOKUP(Värdelista!M21,Värdelista!$AT$35:$AY$62,5),0))))))))))))</f>
        <v>0</v>
      </c>
      <c r="I22" s="27">
        <f>$I$2*IF(Värdelista!N21=11,VLOOKUP(Värdelista!M21,Värdelista!$P$4:$U$31,6),IF(Värdelista!N21=21,VLOOKUP(Värdelista!M21,Värdelista!$P$35:$U$62,6),IF(Värdelista!N21=12,VLOOKUP(Värdelista!M21,Värdelista!$V$4:$AA$31,6),IF(Värdelista!N21=22,VLOOKUP(Värdelista!M21,Värdelista!$V$35:$AA$62,6),IF(Värdelista!N21=13,VLOOKUP(Värdelista!M21,Värdelista!$AB$4:$AG$31,6),IF(Värdelista!N21=23,VLOOKUP(Värdelista!M21,Värdelista!$AB$35:$AG$62,6),IF(Värdelista!N21=14,VLOOKUP(Värdelista!M21,Värdelista!$AH$4:$AM$31,6),IF(Värdelista!N21=24,VLOOKUP(Värdelista!M21,Värdelista!$AH$35:$AM$62,6),IF(Värdelista!N21=15,VLOOKUP(Värdelista!M21,Värdelista!$AN$4:$AS$31,6),IF(Värdelista!N21=25,VLOOKUP(Värdelista!M21,Värdelista!$AN$35:$AS$62,6),IF(Värdelista!N21=16,VLOOKUP(Värdelista!M21,Värdelista!$AT$4:$AY$31,6),IF(Värdelista!N21=26,VLOOKUP(Värdelista!M21,Värdelista!$AT$35:$AY$62,6),0))))))))))))</f>
        <v>0</v>
      </c>
      <c r="J22" s="26"/>
    </row>
    <row r="23" spans="1:11" s="20" customFormat="1" ht="14.25">
      <c r="A23" s="73"/>
      <c r="B23" s="28">
        <f>Tabell15[[#This Row],[Ledn.längd]]*(Tabell15[[#This Row],[Rörmtrl]]+Tabell15[[#This Row],[Svetsning]]+Tabell15[[#This Row],[Muffmontage]]+Tabell15[[#This Row],[Mark]])</f>
        <v>0</v>
      </c>
      <c r="C23" s="73"/>
      <c r="D23" s="73"/>
      <c r="E23" s="73"/>
      <c r="F23" s="44">
        <f>$F$2*IF(Värdelista!N22=11,VLOOKUP(Värdelista!M22,Värdelista!$P$4:$U$31,3),IF(Värdelista!N22=21,VLOOKUP(Värdelista!M22,Värdelista!$P$35:$U$62,3),IF(Värdelista!N22=12,VLOOKUP(Värdelista!M22,Värdelista!$V$4:$AA$31,3),IF(Värdelista!N22=22,VLOOKUP(Värdelista!M22,Värdelista!$V$35:$AA$62,3),IF(Värdelista!N22=13,VLOOKUP(Värdelista!M22,Värdelista!$AB$4:$AG$31,3),IF(Värdelista!N22=23,VLOOKUP(Värdelista!M22,Värdelista!$AB$35:$AG$62,3),IF(Värdelista!N22=14,VLOOKUP(Värdelista!M22,Värdelista!$AH$4:$AM$31,3),IF(Värdelista!N22=24,VLOOKUP(Värdelista!M22,Värdelista!$AH$35:$AM$62,3),IF(Värdelista!N22=15,VLOOKUP(Värdelista!M22,Värdelista!$AN$4:$AS$31,3),IF(Värdelista!N22=25,VLOOKUP(Värdelista!M22,Värdelista!$AN$35:$AS$62,3),IF(Värdelista!N22=16,VLOOKUP(Värdelista!M22,Värdelista!$AT$4:$AY$31,3),IF(Värdelista!N22=26,VLOOKUP(Värdelista!M22,Värdelista!$AT$35:$AY$62,3),0))))))))))))</f>
        <v>0</v>
      </c>
      <c r="G23" s="27">
        <f>$G$2*IF(Värdelista!N22=11,VLOOKUP(Värdelista!M22,Värdelista!$P$4:$U$31,4),IF(Värdelista!N22=21,VLOOKUP(Värdelista!M22,Värdelista!$P$35:$U$62,4),IF(Värdelista!N22=12,VLOOKUP(Värdelista!M22,Värdelista!$V$4:$AA$31,4),IF(Värdelista!N22=22,VLOOKUP(Värdelista!M22,Värdelista!$V$35:$AA$62,4),IF(Värdelista!N22=13,VLOOKUP(Värdelista!M22,Värdelista!$AB$4:$AG$31,4),IF(Värdelista!N22=23,VLOOKUP(Värdelista!M22,Värdelista!$AB$35:$AG$62,4),IF(Värdelista!N22=14,VLOOKUP(Värdelista!M22,Värdelista!$AH$4:$AM$31,4),IF(Värdelista!N22=24,VLOOKUP(Värdelista!M22,Värdelista!$AH$35:$AM$62,4),IF(Värdelista!N22=15,VLOOKUP(Värdelista!M22,Värdelista!$AN$4:$AS$31,4),IF(Värdelista!N22=25,VLOOKUP(Värdelista!M22,Värdelista!$AN$35:$AS$62,4),IF(Värdelista!N22=16,VLOOKUP(Värdelista!M22,Värdelista!$AT$4:$AY$31,4),IF(Värdelista!N22=26,VLOOKUP(Värdelista!M22,Värdelista!$AT$35:$AY$62,4),0))))))))))))</f>
        <v>0</v>
      </c>
      <c r="H23" s="27">
        <f>$H$2*IF(Värdelista!N22=11,VLOOKUP(Värdelista!M22,Värdelista!$P$4:$U$31,5),IF(Värdelista!N22=21,VLOOKUP(Värdelista!M22,Värdelista!$P$35:$U$62,5),IF(Värdelista!N22=12,VLOOKUP(Värdelista!M22,Värdelista!$V$4:$AA$31,5),IF(Värdelista!N22=22,VLOOKUP(Värdelista!M22,Värdelista!$V$35:$AA$62,5),IF(Värdelista!N22=13,VLOOKUP(Värdelista!M22,Värdelista!$AB$4:$AG$31,5),IF(Värdelista!N22=23,VLOOKUP(Värdelista!M22,Värdelista!$AB$35:$AG$62,5),IF(Värdelista!N22=14,VLOOKUP(Värdelista!M22,Värdelista!$AH$4:$AM$31,5),IF(Värdelista!N22=24,VLOOKUP(Värdelista!M22,Värdelista!$AH$35:$AM$62,5),IF(Värdelista!N22=15,VLOOKUP(Värdelista!M22,Värdelista!$AN$4:$AS$31,5),IF(Värdelista!N22=25,VLOOKUP(Värdelista!M22,Värdelista!$AN$35:$AS$62,5),IF(Värdelista!N22=16,VLOOKUP(Värdelista!M22,Värdelista!$AT$4:$AY$31,5),IF(Värdelista!N22=26,VLOOKUP(Värdelista!M22,Värdelista!$AT$35:$AY$62,5),0))))))))))))</f>
        <v>0</v>
      </c>
      <c r="I23" s="27">
        <f>$I$2*IF(Värdelista!N22=11,VLOOKUP(Värdelista!M22,Värdelista!$P$4:$U$31,6),IF(Värdelista!N22=21,VLOOKUP(Värdelista!M22,Värdelista!$P$35:$U$62,6),IF(Värdelista!N22=12,VLOOKUP(Värdelista!M22,Värdelista!$V$4:$AA$31,6),IF(Värdelista!N22=22,VLOOKUP(Värdelista!M22,Värdelista!$V$35:$AA$62,6),IF(Värdelista!N22=13,VLOOKUP(Värdelista!M22,Värdelista!$AB$4:$AG$31,6),IF(Värdelista!N22=23,VLOOKUP(Värdelista!M22,Värdelista!$AB$35:$AG$62,6),IF(Värdelista!N22=14,VLOOKUP(Värdelista!M22,Värdelista!$AH$4:$AM$31,6),IF(Värdelista!N22=24,VLOOKUP(Värdelista!M22,Värdelista!$AH$35:$AM$62,6),IF(Värdelista!N22=15,VLOOKUP(Värdelista!M22,Värdelista!$AN$4:$AS$31,6),IF(Värdelista!N22=25,VLOOKUP(Värdelista!M22,Värdelista!$AN$35:$AS$62,6),IF(Värdelista!N22=16,VLOOKUP(Värdelista!M22,Värdelista!$AT$4:$AY$31,6),IF(Värdelista!N22=26,VLOOKUP(Värdelista!M22,Värdelista!$AT$35:$AY$62,6),0))))))))))))</f>
        <v>0</v>
      </c>
      <c r="J23" s="26"/>
    </row>
    <row r="24" spans="1:11" s="20" customFormat="1" ht="14.25">
      <c r="A24" s="73"/>
      <c r="B24" s="28">
        <f>Tabell15[[#This Row],[Ledn.längd]]*(Tabell15[[#This Row],[Rörmtrl]]+Tabell15[[#This Row],[Svetsning]]+Tabell15[[#This Row],[Muffmontage]]+Tabell15[[#This Row],[Mark]])</f>
        <v>0</v>
      </c>
      <c r="C24" s="73"/>
      <c r="D24" s="73"/>
      <c r="E24" s="73"/>
      <c r="F24" s="44">
        <f>$F$2*IF(Värdelista!N23=11,VLOOKUP(Värdelista!M23,Värdelista!$P$4:$U$31,3),IF(Värdelista!N23=21,VLOOKUP(Värdelista!M23,Värdelista!$P$35:$U$62,3),IF(Värdelista!N23=12,VLOOKUP(Värdelista!M23,Värdelista!$V$4:$AA$31,3),IF(Värdelista!N23=22,VLOOKUP(Värdelista!M23,Värdelista!$V$35:$AA$62,3),IF(Värdelista!N23=13,VLOOKUP(Värdelista!M23,Värdelista!$AB$4:$AG$31,3),IF(Värdelista!N23=23,VLOOKUP(Värdelista!M23,Värdelista!$AB$35:$AG$62,3),IF(Värdelista!N23=14,VLOOKUP(Värdelista!M23,Värdelista!$AH$4:$AM$31,3),IF(Värdelista!N23=24,VLOOKUP(Värdelista!M23,Värdelista!$AH$35:$AM$62,3),IF(Värdelista!N23=15,VLOOKUP(Värdelista!M23,Värdelista!$AN$4:$AS$31,3),IF(Värdelista!N23=25,VLOOKUP(Värdelista!M23,Värdelista!$AN$35:$AS$62,3),IF(Värdelista!N23=16,VLOOKUP(Värdelista!M23,Värdelista!$AT$4:$AY$31,3),IF(Värdelista!N23=26,VLOOKUP(Värdelista!M23,Värdelista!$AT$35:$AY$62,3),0))))))))))))</f>
        <v>0</v>
      </c>
      <c r="G24" s="27">
        <f>$G$2*IF(Värdelista!N23=11,VLOOKUP(Värdelista!M23,Värdelista!$P$4:$U$31,4),IF(Värdelista!N23=21,VLOOKUP(Värdelista!M23,Värdelista!$P$35:$U$62,4),IF(Värdelista!N23=12,VLOOKUP(Värdelista!M23,Värdelista!$V$4:$AA$31,4),IF(Värdelista!N23=22,VLOOKUP(Värdelista!M23,Värdelista!$V$35:$AA$62,4),IF(Värdelista!N23=13,VLOOKUP(Värdelista!M23,Värdelista!$AB$4:$AG$31,4),IF(Värdelista!N23=23,VLOOKUP(Värdelista!M23,Värdelista!$AB$35:$AG$62,4),IF(Värdelista!N23=14,VLOOKUP(Värdelista!M23,Värdelista!$AH$4:$AM$31,4),IF(Värdelista!N23=24,VLOOKUP(Värdelista!M23,Värdelista!$AH$35:$AM$62,4),IF(Värdelista!N23=15,VLOOKUP(Värdelista!M23,Värdelista!$AN$4:$AS$31,4),IF(Värdelista!N23=25,VLOOKUP(Värdelista!M23,Värdelista!$AN$35:$AS$62,4),IF(Värdelista!N23=16,VLOOKUP(Värdelista!M23,Värdelista!$AT$4:$AY$31,4),IF(Värdelista!N23=26,VLOOKUP(Värdelista!M23,Värdelista!$AT$35:$AY$62,4),0))))))))))))</f>
        <v>0</v>
      </c>
      <c r="H24" s="27">
        <f>$H$2*IF(Värdelista!N23=11,VLOOKUP(Värdelista!M23,Värdelista!$P$4:$U$31,5),IF(Värdelista!N23=21,VLOOKUP(Värdelista!M23,Värdelista!$P$35:$U$62,5),IF(Värdelista!N23=12,VLOOKUP(Värdelista!M23,Värdelista!$V$4:$AA$31,5),IF(Värdelista!N23=22,VLOOKUP(Värdelista!M23,Värdelista!$V$35:$AA$62,5),IF(Värdelista!N23=13,VLOOKUP(Värdelista!M23,Värdelista!$AB$4:$AG$31,5),IF(Värdelista!N23=23,VLOOKUP(Värdelista!M23,Värdelista!$AB$35:$AG$62,5),IF(Värdelista!N23=14,VLOOKUP(Värdelista!M23,Värdelista!$AH$4:$AM$31,5),IF(Värdelista!N23=24,VLOOKUP(Värdelista!M23,Värdelista!$AH$35:$AM$62,5),IF(Värdelista!N23=15,VLOOKUP(Värdelista!M23,Värdelista!$AN$4:$AS$31,5),IF(Värdelista!N23=25,VLOOKUP(Värdelista!M23,Värdelista!$AN$35:$AS$62,5),IF(Värdelista!N23=16,VLOOKUP(Värdelista!M23,Värdelista!$AT$4:$AY$31,5),IF(Värdelista!N23=26,VLOOKUP(Värdelista!M23,Värdelista!$AT$35:$AY$62,5),0))))))))))))</f>
        <v>0</v>
      </c>
      <c r="I24" s="27">
        <f>$I$2*IF(Värdelista!N23=11,VLOOKUP(Värdelista!M23,Värdelista!$P$4:$U$31,6),IF(Värdelista!N23=21,VLOOKUP(Värdelista!M23,Värdelista!$P$35:$U$62,6),IF(Värdelista!N23=12,VLOOKUP(Värdelista!M23,Värdelista!$V$4:$AA$31,6),IF(Värdelista!N23=22,VLOOKUP(Värdelista!M23,Värdelista!$V$35:$AA$62,6),IF(Värdelista!N23=13,VLOOKUP(Värdelista!M23,Värdelista!$AB$4:$AG$31,6),IF(Värdelista!N23=23,VLOOKUP(Värdelista!M23,Värdelista!$AB$35:$AG$62,6),IF(Värdelista!N23=14,VLOOKUP(Värdelista!M23,Värdelista!$AH$4:$AM$31,6),IF(Värdelista!N23=24,VLOOKUP(Värdelista!M23,Värdelista!$AH$35:$AM$62,6),IF(Värdelista!N23=15,VLOOKUP(Värdelista!M23,Värdelista!$AN$4:$AS$31,6),IF(Värdelista!N23=25,VLOOKUP(Värdelista!M23,Värdelista!$AN$35:$AS$62,6),IF(Värdelista!N23=16,VLOOKUP(Värdelista!M23,Värdelista!$AT$4:$AY$31,6),IF(Värdelista!N23=26,VLOOKUP(Värdelista!M23,Värdelista!$AT$35:$AY$62,6),0))))))))))))</f>
        <v>0</v>
      </c>
      <c r="J24" s="26"/>
    </row>
    <row r="25" spans="1:11" ht="14.25">
      <c r="A25" s="73"/>
      <c r="B25" s="28">
        <f>Tabell15[[#This Row],[Ledn.längd]]*(Tabell15[[#This Row],[Rörmtrl]]+Tabell15[[#This Row],[Svetsning]]+Tabell15[[#This Row],[Muffmontage]]+Tabell15[[#This Row],[Mark]])</f>
        <v>0</v>
      </c>
      <c r="C25" s="73"/>
      <c r="D25" s="73"/>
      <c r="E25" s="73"/>
      <c r="F25" s="44">
        <f>$F$2*IF(Värdelista!N24=11,VLOOKUP(Värdelista!M24,Värdelista!$P$4:$U$31,3),IF(Värdelista!N24=21,VLOOKUP(Värdelista!M24,Värdelista!$P$35:$U$62,3),IF(Värdelista!N24=12,VLOOKUP(Värdelista!M24,Värdelista!$V$4:$AA$31,3),IF(Värdelista!N24=22,VLOOKUP(Värdelista!M24,Värdelista!$V$35:$AA$62,3),IF(Värdelista!N24=13,VLOOKUP(Värdelista!M24,Värdelista!$AB$4:$AG$31,3),IF(Värdelista!N24=23,VLOOKUP(Värdelista!M24,Värdelista!$AB$35:$AG$62,3),IF(Värdelista!N24=14,VLOOKUP(Värdelista!M24,Värdelista!$AH$4:$AM$31,3),IF(Värdelista!N24=24,VLOOKUP(Värdelista!M24,Värdelista!$AH$35:$AM$62,3),IF(Värdelista!N24=15,VLOOKUP(Värdelista!M24,Värdelista!$AN$4:$AS$31,3),IF(Värdelista!N24=25,VLOOKUP(Värdelista!M24,Värdelista!$AN$35:$AS$62,3),IF(Värdelista!N24=16,VLOOKUP(Värdelista!M24,Värdelista!$AT$4:$AY$31,3),IF(Värdelista!N24=26,VLOOKUP(Värdelista!M24,Värdelista!$AT$35:$AY$62,3),0))))))))))))</f>
        <v>0</v>
      </c>
      <c r="G25" s="27">
        <f>$G$2*IF(Värdelista!N24=11,VLOOKUP(Värdelista!M24,Värdelista!$P$4:$U$31,4),IF(Värdelista!N24=21,VLOOKUP(Värdelista!M24,Värdelista!$P$35:$U$62,4),IF(Värdelista!N24=12,VLOOKUP(Värdelista!M24,Värdelista!$V$4:$AA$31,4),IF(Värdelista!N24=22,VLOOKUP(Värdelista!M24,Värdelista!$V$35:$AA$62,4),IF(Värdelista!N24=13,VLOOKUP(Värdelista!M24,Värdelista!$AB$4:$AG$31,4),IF(Värdelista!N24=23,VLOOKUP(Värdelista!M24,Värdelista!$AB$35:$AG$62,4),IF(Värdelista!N24=14,VLOOKUP(Värdelista!M24,Värdelista!$AH$4:$AM$31,4),IF(Värdelista!N24=24,VLOOKUP(Värdelista!M24,Värdelista!$AH$35:$AM$62,4),IF(Värdelista!N24=15,VLOOKUP(Värdelista!M24,Värdelista!$AN$4:$AS$31,4),IF(Värdelista!N24=25,VLOOKUP(Värdelista!M24,Värdelista!$AN$35:$AS$62,4),IF(Värdelista!N24=16,VLOOKUP(Värdelista!M24,Värdelista!$AT$4:$AY$31,4),IF(Värdelista!N24=26,VLOOKUP(Värdelista!M24,Värdelista!$AT$35:$AY$62,4),0))))))))))))</f>
        <v>0</v>
      </c>
      <c r="H25" s="27">
        <f>$H$2*IF(Värdelista!N24=11,VLOOKUP(Värdelista!M24,Värdelista!$P$4:$U$31,5),IF(Värdelista!N24=21,VLOOKUP(Värdelista!M24,Värdelista!$P$35:$U$62,5),IF(Värdelista!N24=12,VLOOKUP(Värdelista!M24,Värdelista!$V$4:$AA$31,5),IF(Värdelista!N24=22,VLOOKUP(Värdelista!M24,Värdelista!$V$35:$AA$62,5),IF(Värdelista!N24=13,VLOOKUP(Värdelista!M24,Värdelista!$AB$4:$AG$31,5),IF(Värdelista!N24=23,VLOOKUP(Värdelista!M24,Värdelista!$AB$35:$AG$62,5),IF(Värdelista!N24=14,VLOOKUP(Värdelista!M24,Värdelista!$AH$4:$AM$31,5),IF(Värdelista!N24=24,VLOOKUP(Värdelista!M24,Värdelista!$AH$35:$AM$62,5),IF(Värdelista!N24=15,VLOOKUP(Värdelista!M24,Värdelista!$AN$4:$AS$31,5),IF(Värdelista!N24=25,VLOOKUP(Värdelista!M24,Värdelista!$AN$35:$AS$62,5),IF(Värdelista!N24=16,VLOOKUP(Värdelista!M24,Värdelista!$AT$4:$AY$31,5),IF(Värdelista!N24=26,VLOOKUP(Värdelista!M24,Värdelista!$AT$35:$AY$62,5),0))))))))))))</f>
        <v>0</v>
      </c>
      <c r="I25" s="27">
        <f>$I$2*IF(Värdelista!N24=11,VLOOKUP(Värdelista!M24,Värdelista!$P$4:$U$31,6),IF(Värdelista!N24=21,VLOOKUP(Värdelista!M24,Värdelista!$P$35:$U$62,6),IF(Värdelista!N24=12,VLOOKUP(Värdelista!M24,Värdelista!$V$4:$AA$31,6),IF(Värdelista!N24=22,VLOOKUP(Värdelista!M24,Värdelista!$V$35:$AA$62,6),IF(Värdelista!N24=13,VLOOKUP(Värdelista!M24,Värdelista!$AB$4:$AG$31,6),IF(Värdelista!N24=23,VLOOKUP(Värdelista!M24,Värdelista!$AB$35:$AG$62,6),IF(Värdelista!N24=14,VLOOKUP(Värdelista!M24,Värdelista!$AH$4:$AM$31,6),IF(Värdelista!N24=24,VLOOKUP(Värdelista!M24,Värdelista!$AH$35:$AM$62,6),IF(Värdelista!N24=15,VLOOKUP(Värdelista!M24,Värdelista!$AN$4:$AS$31,6),IF(Värdelista!N24=25,VLOOKUP(Värdelista!M24,Värdelista!$AN$35:$AS$62,6),IF(Värdelista!N24=16,VLOOKUP(Värdelista!M24,Värdelista!$AT$4:$AY$31,6),IF(Värdelista!N24=26,VLOOKUP(Värdelista!M24,Värdelista!$AT$35:$AY$62,6),0))))))))))))</f>
        <v>0</v>
      </c>
      <c r="J25" s="26"/>
    </row>
    <row r="26" spans="1:11" ht="14.25">
      <c r="A26" s="73"/>
      <c r="B26" s="28">
        <f>Tabell15[[#This Row],[Ledn.längd]]*(Tabell15[[#This Row],[Rörmtrl]]+Tabell15[[#This Row],[Svetsning]]+Tabell15[[#This Row],[Muffmontage]]+Tabell15[[#This Row],[Mark]])</f>
        <v>0</v>
      </c>
      <c r="C26" s="73"/>
      <c r="D26" s="73"/>
      <c r="E26" s="73"/>
      <c r="F26" s="44">
        <f>$F$2*IF(Värdelista!N25=11,VLOOKUP(Värdelista!M25,Värdelista!$P$4:$U$31,3),IF(Värdelista!N25=21,VLOOKUP(Värdelista!M25,Värdelista!$P$35:$U$62,3),IF(Värdelista!N25=12,VLOOKUP(Värdelista!M25,Värdelista!$V$4:$AA$31,3),IF(Värdelista!N25=22,VLOOKUP(Värdelista!M25,Värdelista!$V$35:$AA$62,3),IF(Värdelista!N25=13,VLOOKUP(Värdelista!M25,Värdelista!$AB$4:$AG$31,3),IF(Värdelista!N25=23,VLOOKUP(Värdelista!M25,Värdelista!$AB$35:$AG$62,3),IF(Värdelista!N25=14,VLOOKUP(Värdelista!M25,Värdelista!$AH$4:$AM$31,3),IF(Värdelista!N25=24,VLOOKUP(Värdelista!M25,Värdelista!$AH$35:$AM$62,3),IF(Värdelista!N25=15,VLOOKUP(Värdelista!M25,Värdelista!$AN$4:$AS$31,3),IF(Värdelista!N25=25,VLOOKUP(Värdelista!M25,Värdelista!$AN$35:$AS$62,3),IF(Värdelista!N25=16,VLOOKUP(Värdelista!M25,Värdelista!$AT$4:$AY$31,3),IF(Värdelista!N25=26,VLOOKUP(Värdelista!M25,Värdelista!$AT$35:$AY$62,3),0))))))))))))</f>
        <v>0</v>
      </c>
      <c r="G26" s="27">
        <f>$G$2*IF(Värdelista!N25=11,VLOOKUP(Värdelista!M25,Värdelista!$P$4:$U$31,4),IF(Värdelista!N25=21,VLOOKUP(Värdelista!M25,Värdelista!$P$35:$U$62,4),IF(Värdelista!N25=12,VLOOKUP(Värdelista!M25,Värdelista!$V$4:$AA$31,4),IF(Värdelista!N25=22,VLOOKUP(Värdelista!M25,Värdelista!$V$35:$AA$62,4),IF(Värdelista!N25=13,VLOOKUP(Värdelista!M25,Värdelista!$AB$4:$AG$31,4),IF(Värdelista!N25=23,VLOOKUP(Värdelista!M25,Värdelista!$AB$35:$AG$62,4),IF(Värdelista!N25=14,VLOOKUP(Värdelista!M25,Värdelista!$AH$4:$AM$31,4),IF(Värdelista!N25=24,VLOOKUP(Värdelista!M25,Värdelista!$AH$35:$AM$62,4),IF(Värdelista!N25=15,VLOOKUP(Värdelista!M25,Värdelista!$AN$4:$AS$31,4),IF(Värdelista!N25=25,VLOOKUP(Värdelista!M25,Värdelista!$AN$35:$AS$62,4),IF(Värdelista!N25=16,VLOOKUP(Värdelista!M25,Värdelista!$AT$4:$AY$31,4),IF(Värdelista!N25=26,VLOOKUP(Värdelista!M25,Värdelista!$AT$35:$AY$62,4),0))))))))))))</f>
        <v>0</v>
      </c>
      <c r="H26" s="27">
        <f>$H$2*IF(Värdelista!N25=11,VLOOKUP(Värdelista!M25,Värdelista!$P$4:$U$31,5),IF(Värdelista!N25=21,VLOOKUP(Värdelista!M25,Värdelista!$P$35:$U$62,5),IF(Värdelista!N25=12,VLOOKUP(Värdelista!M25,Värdelista!$V$4:$AA$31,5),IF(Värdelista!N25=22,VLOOKUP(Värdelista!M25,Värdelista!$V$35:$AA$62,5),IF(Värdelista!N25=13,VLOOKUP(Värdelista!M25,Värdelista!$AB$4:$AG$31,5),IF(Värdelista!N25=23,VLOOKUP(Värdelista!M25,Värdelista!$AB$35:$AG$62,5),IF(Värdelista!N25=14,VLOOKUP(Värdelista!M25,Värdelista!$AH$4:$AM$31,5),IF(Värdelista!N25=24,VLOOKUP(Värdelista!M25,Värdelista!$AH$35:$AM$62,5),IF(Värdelista!N25=15,VLOOKUP(Värdelista!M25,Värdelista!$AN$4:$AS$31,5),IF(Värdelista!N25=25,VLOOKUP(Värdelista!M25,Värdelista!$AN$35:$AS$62,5),IF(Värdelista!N25=16,VLOOKUP(Värdelista!M25,Värdelista!$AT$4:$AY$31,5),IF(Värdelista!N25=26,VLOOKUP(Värdelista!M25,Värdelista!$AT$35:$AY$62,5),0))))))))))))</f>
        <v>0</v>
      </c>
      <c r="I26" s="27">
        <f>$I$2*IF(Värdelista!N25=11,VLOOKUP(Värdelista!M25,Värdelista!$P$4:$U$31,6),IF(Värdelista!N25=21,VLOOKUP(Värdelista!M25,Värdelista!$P$35:$U$62,6),IF(Värdelista!N25=12,VLOOKUP(Värdelista!M25,Värdelista!$V$4:$AA$31,6),IF(Värdelista!N25=22,VLOOKUP(Värdelista!M25,Värdelista!$V$35:$AA$62,6),IF(Värdelista!N25=13,VLOOKUP(Värdelista!M25,Värdelista!$AB$4:$AG$31,6),IF(Värdelista!N25=23,VLOOKUP(Värdelista!M25,Värdelista!$AB$35:$AG$62,6),IF(Värdelista!N25=14,VLOOKUP(Värdelista!M25,Värdelista!$AH$4:$AM$31,6),IF(Värdelista!N25=24,VLOOKUP(Värdelista!M25,Värdelista!$AH$35:$AM$62,6),IF(Värdelista!N25=15,VLOOKUP(Värdelista!M25,Värdelista!$AN$4:$AS$31,6),IF(Värdelista!N25=25,VLOOKUP(Värdelista!M25,Värdelista!$AN$35:$AS$62,6),IF(Värdelista!N25=16,VLOOKUP(Värdelista!M25,Värdelista!$AT$4:$AY$31,6),IF(Värdelista!N25=26,VLOOKUP(Värdelista!M25,Värdelista!$AT$35:$AY$62,6),0))))))))))))</f>
        <v>0</v>
      </c>
      <c r="J26" s="26"/>
    </row>
    <row r="27" spans="1:11" s="17" customFormat="1" ht="15">
      <c r="A27" s="73"/>
      <c r="B27" s="28">
        <f>Tabell15[[#This Row],[Ledn.längd]]*(Tabell15[[#This Row],[Rörmtrl]]+Tabell15[[#This Row],[Svetsning]]+Tabell15[[#This Row],[Muffmontage]]+Tabell15[[#This Row],[Mark]])</f>
        <v>0</v>
      </c>
      <c r="C27" s="73"/>
      <c r="D27" s="73"/>
      <c r="E27" s="73"/>
      <c r="F27" s="44">
        <f>$F$2*IF(Värdelista!N26=11,VLOOKUP(Värdelista!M26,Värdelista!$P$4:$U$31,3),IF(Värdelista!N26=21,VLOOKUP(Värdelista!M26,Värdelista!$P$35:$U$62,3),IF(Värdelista!N26=12,VLOOKUP(Värdelista!M26,Värdelista!$V$4:$AA$31,3),IF(Värdelista!N26=22,VLOOKUP(Värdelista!M26,Värdelista!$V$35:$AA$62,3),IF(Värdelista!N26=13,VLOOKUP(Värdelista!M26,Värdelista!$AB$4:$AG$31,3),IF(Värdelista!N26=23,VLOOKUP(Värdelista!M26,Värdelista!$AB$35:$AG$62,3),IF(Värdelista!N26=14,VLOOKUP(Värdelista!M26,Värdelista!$AH$4:$AM$31,3),IF(Värdelista!N26=24,VLOOKUP(Värdelista!M26,Värdelista!$AH$35:$AM$62,3),IF(Värdelista!N26=15,VLOOKUP(Värdelista!M26,Värdelista!$AN$4:$AS$31,3),IF(Värdelista!N26=25,VLOOKUP(Värdelista!M26,Värdelista!$AN$35:$AS$62,3),IF(Värdelista!N26=16,VLOOKUP(Värdelista!M26,Värdelista!$AT$4:$AY$31,3),IF(Värdelista!N26=26,VLOOKUP(Värdelista!M26,Värdelista!$AT$35:$AY$62,3),0))))))))))))</f>
        <v>0</v>
      </c>
      <c r="G27" s="27">
        <f>$G$2*IF(Värdelista!N26=11,VLOOKUP(Värdelista!M26,Värdelista!$P$4:$U$31,4),IF(Värdelista!N26=21,VLOOKUP(Värdelista!M26,Värdelista!$P$35:$U$62,4),IF(Värdelista!N26=12,VLOOKUP(Värdelista!M26,Värdelista!$V$4:$AA$31,4),IF(Värdelista!N26=22,VLOOKUP(Värdelista!M26,Värdelista!$V$35:$AA$62,4),IF(Värdelista!N26=13,VLOOKUP(Värdelista!M26,Värdelista!$AB$4:$AG$31,4),IF(Värdelista!N26=23,VLOOKUP(Värdelista!M26,Värdelista!$AB$35:$AG$62,4),IF(Värdelista!N26=14,VLOOKUP(Värdelista!M26,Värdelista!$AH$4:$AM$31,4),IF(Värdelista!N26=24,VLOOKUP(Värdelista!M26,Värdelista!$AH$35:$AM$62,4),IF(Värdelista!N26=15,VLOOKUP(Värdelista!M26,Värdelista!$AN$4:$AS$31,4),IF(Värdelista!N26=25,VLOOKUP(Värdelista!M26,Värdelista!$AN$35:$AS$62,4),IF(Värdelista!N26=16,VLOOKUP(Värdelista!M26,Värdelista!$AT$4:$AY$31,4),IF(Värdelista!N26=26,VLOOKUP(Värdelista!M26,Värdelista!$AT$35:$AY$62,4),0))))))))))))</f>
        <v>0</v>
      </c>
      <c r="H27" s="27">
        <f>$H$2*IF(Värdelista!N26=11,VLOOKUP(Värdelista!M26,Värdelista!$P$4:$U$31,5),IF(Värdelista!N26=21,VLOOKUP(Värdelista!M26,Värdelista!$P$35:$U$62,5),IF(Värdelista!N26=12,VLOOKUP(Värdelista!M26,Värdelista!$V$4:$AA$31,5),IF(Värdelista!N26=22,VLOOKUP(Värdelista!M26,Värdelista!$V$35:$AA$62,5),IF(Värdelista!N26=13,VLOOKUP(Värdelista!M26,Värdelista!$AB$4:$AG$31,5),IF(Värdelista!N26=23,VLOOKUP(Värdelista!M26,Värdelista!$AB$35:$AG$62,5),IF(Värdelista!N26=14,VLOOKUP(Värdelista!M26,Värdelista!$AH$4:$AM$31,5),IF(Värdelista!N26=24,VLOOKUP(Värdelista!M26,Värdelista!$AH$35:$AM$62,5),IF(Värdelista!N26=15,VLOOKUP(Värdelista!M26,Värdelista!$AN$4:$AS$31,5),IF(Värdelista!N26=25,VLOOKUP(Värdelista!M26,Värdelista!$AN$35:$AS$62,5),IF(Värdelista!N26=16,VLOOKUP(Värdelista!M26,Värdelista!$AT$4:$AY$31,5),IF(Värdelista!N26=26,VLOOKUP(Värdelista!M26,Värdelista!$AT$35:$AY$62,5),0))))))))))))</f>
        <v>0</v>
      </c>
      <c r="I27" s="27">
        <f>$I$2*IF(Värdelista!N26=11,VLOOKUP(Värdelista!M26,Värdelista!$P$4:$U$31,6),IF(Värdelista!N26=21,VLOOKUP(Värdelista!M26,Värdelista!$P$35:$U$62,6),IF(Värdelista!N26=12,VLOOKUP(Värdelista!M26,Värdelista!$V$4:$AA$31,6),IF(Värdelista!N26=22,VLOOKUP(Värdelista!M26,Värdelista!$V$35:$AA$62,6),IF(Värdelista!N26=13,VLOOKUP(Värdelista!M26,Värdelista!$AB$4:$AG$31,6),IF(Värdelista!N26=23,VLOOKUP(Värdelista!M26,Värdelista!$AB$35:$AG$62,6),IF(Värdelista!N26=14,VLOOKUP(Värdelista!M26,Värdelista!$AH$4:$AM$31,6),IF(Värdelista!N26=24,VLOOKUP(Värdelista!M26,Värdelista!$AH$35:$AM$62,6),IF(Värdelista!N26=15,VLOOKUP(Värdelista!M26,Värdelista!$AN$4:$AS$31,6),IF(Värdelista!N26=25,VLOOKUP(Värdelista!M26,Värdelista!$AN$35:$AS$62,6),IF(Värdelista!N26=16,VLOOKUP(Värdelista!M26,Värdelista!$AT$4:$AY$31,6),IF(Värdelista!N26=26,VLOOKUP(Värdelista!M26,Värdelista!$AT$35:$AY$62,6),0))))))))))))</f>
        <v>0</v>
      </c>
      <c r="J27" s="26"/>
      <c r="K27" s="29"/>
    </row>
    <row r="28" spans="1:11" ht="15">
      <c r="A28" s="73"/>
      <c r="B28" s="28">
        <f>Tabell15[[#This Row],[Ledn.längd]]*(Tabell15[[#This Row],[Rörmtrl]]+Tabell15[[#This Row],[Svetsning]]+Tabell15[[#This Row],[Muffmontage]]+Tabell15[[#This Row],[Mark]])</f>
        <v>0</v>
      </c>
      <c r="C28" s="73"/>
      <c r="D28" s="73"/>
      <c r="E28" s="73"/>
      <c r="F28" s="44">
        <f>$F$2*IF(Värdelista!N27=11,VLOOKUP(Värdelista!M27,Värdelista!$P$4:$U$31,3),IF(Värdelista!N27=21,VLOOKUP(Värdelista!M27,Värdelista!$P$35:$U$62,3),IF(Värdelista!N27=12,VLOOKUP(Värdelista!M27,Värdelista!$V$4:$AA$31,3),IF(Värdelista!N27=22,VLOOKUP(Värdelista!M27,Värdelista!$V$35:$AA$62,3),IF(Värdelista!N27=13,VLOOKUP(Värdelista!M27,Värdelista!$AB$4:$AG$31,3),IF(Värdelista!N27=23,VLOOKUP(Värdelista!M27,Värdelista!$AB$35:$AG$62,3),IF(Värdelista!N27=14,VLOOKUP(Värdelista!M27,Värdelista!$AH$4:$AM$31,3),IF(Värdelista!N27=24,VLOOKUP(Värdelista!M27,Värdelista!$AH$35:$AM$62,3),IF(Värdelista!N27=15,VLOOKUP(Värdelista!M27,Värdelista!$AN$4:$AS$31,3),IF(Värdelista!N27=25,VLOOKUP(Värdelista!M27,Värdelista!$AN$35:$AS$62,3),IF(Värdelista!N27=16,VLOOKUP(Värdelista!M27,Värdelista!$AT$4:$AY$31,3),IF(Värdelista!N27=26,VLOOKUP(Värdelista!M27,Värdelista!$AT$35:$AY$62,3),0))))))))))))</f>
        <v>0</v>
      </c>
      <c r="G28" s="27">
        <f>$G$2*IF(Värdelista!N27=11,VLOOKUP(Värdelista!M27,Värdelista!$P$4:$U$31,4),IF(Värdelista!N27=21,VLOOKUP(Värdelista!M27,Värdelista!$P$35:$U$62,4),IF(Värdelista!N27=12,VLOOKUP(Värdelista!M27,Värdelista!$V$4:$AA$31,4),IF(Värdelista!N27=22,VLOOKUP(Värdelista!M27,Värdelista!$V$35:$AA$62,4),IF(Värdelista!N27=13,VLOOKUP(Värdelista!M27,Värdelista!$AB$4:$AG$31,4),IF(Värdelista!N27=23,VLOOKUP(Värdelista!M27,Värdelista!$AB$35:$AG$62,4),IF(Värdelista!N27=14,VLOOKUP(Värdelista!M27,Värdelista!$AH$4:$AM$31,4),IF(Värdelista!N27=24,VLOOKUP(Värdelista!M27,Värdelista!$AH$35:$AM$62,4),IF(Värdelista!N27=15,VLOOKUP(Värdelista!M27,Värdelista!$AN$4:$AS$31,4),IF(Värdelista!N27=25,VLOOKUP(Värdelista!M27,Värdelista!$AN$35:$AS$62,4),IF(Värdelista!N27=16,VLOOKUP(Värdelista!M27,Värdelista!$AT$4:$AY$31,4),IF(Värdelista!N27=26,VLOOKUP(Värdelista!M27,Värdelista!$AT$35:$AY$62,4),0))))))))))))</f>
        <v>0</v>
      </c>
      <c r="H28" s="27">
        <f>$H$2*IF(Värdelista!N27=11,VLOOKUP(Värdelista!M27,Värdelista!$P$4:$U$31,5),IF(Värdelista!N27=21,VLOOKUP(Värdelista!M27,Värdelista!$P$35:$U$62,5),IF(Värdelista!N27=12,VLOOKUP(Värdelista!M27,Värdelista!$V$4:$AA$31,5),IF(Värdelista!N27=22,VLOOKUP(Värdelista!M27,Värdelista!$V$35:$AA$62,5),IF(Värdelista!N27=13,VLOOKUP(Värdelista!M27,Värdelista!$AB$4:$AG$31,5),IF(Värdelista!N27=23,VLOOKUP(Värdelista!M27,Värdelista!$AB$35:$AG$62,5),IF(Värdelista!N27=14,VLOOKUP(Värdelista!M27,Värdelista!$AH$4:$AM$31,5),IF(Värdelista!N27=24,VLOOKUP(Värdelista!M27,Värdelista!$AH$35:$AM$62,5),IF(Värdelista!N27=15,VLOOKUP(Värdelista!M27,Värdelista!$AN$4:$AS$31,5),IF(Värdelista!N27=25,VLOOKUP(Värdelista!M27,Värdelista!$AN$35:$AS$62,5),IF(Värdelista!N27=16,VLOOKUP(Värdelista!M27,Värdelista!$AT$4:$AY$31,5),IF(Värdelista!N27=26,VLOOKUP(Värdelista!M27,Värdelista!$AT$35:$AY$62,5),0))))))))))))</f>
        <v>0</v>
      </c>
      <c r="I28" s="27">
        <f>$I$2*IF(Värdelista!N27=11,VLOOKUP(Värdelista!M27,Värdelista!$P$4:$U$31,6),IF(Värdelista!N27=21,VLOOKUP(Värdelista!M27,Värdelista!$P$35:$U$62,6),IF(Värdelista!N27=12,VLOOKUP(Värdelista!M27,Värdelista!$V$4:$AA$31,6),IF(Värdelista!N27=22,VLOOKUP(Värdelista!M27,Värdelista!$V$35:$AA$62,6),IF(Värdelista!N27=13,VLOOKUP(Värdelista!M27,Värdelista!$AB$4:$AG$31,6),IF(Värdelista!N27=23,VLOOKUP(Värdelista!M27,Värdelista!$AB$35:$AG$62,6),IF(Värdelista!N27=14,VLOOKUP(Värdelista!M27,Värdelista!$AH$4:$AM$31,6),IF(Värdelista!N27=24,VLOOKUP(Värdelista!M27,Värdelista!$AH$35:$AM$62,6),IF(Värdelista!N27=15,VLOOKUP(Värdelista!M27,Värdelista!$AN$4:$AS$31,6),IF(Värdelista!N27=25,VLOOKUP(Värdelista!M27,Värdelista!$AN$35:$AS$62,6),IF(Värdelista!N27=16,VLOOKUP(Värdelista!M27,Värdelista!$AT$4:$AY$31,6),IF(Värdelista!N27=26,VLOOKUP(Värdelista!M27,Värdelista!$AT$35:$AY$62,6),0))))))))))))</f>
        <v>0</v>
      </c>
      <c r="J28" s="29"/>
      <c r="K28" s="26"/>
    </row>
    <row r="29" spans="1:11" s="22" customFormat="1" ht="14.25">
      <c r="A29" s="73"/>
      <c r="B29" s="28">
        <f>Tabell15[[#This Row],[Ledn.längd]]*(Tabell15[[#This Row],[Rörmtrl]]+Tabell15[[#This Row],[Svetsning]]+Tabell15[[#This Row],[Muffmontage]]+Tabell15[[#This Row],[Mark]])</f>
        <v>0</v>
      </c>
      <c r="C29" s="73"/>
      <c r="D29" s="73"/>
      <c r="E29" s="73"/>
      <c r="F29" s="44">
        <f>$F$2*IF(Värdelista!N28=11,VLOOKUP(Värdelista!M28,Värdelista!$P$4:$U$31,3),IF(Värdelista!N28=21,VLOOKUP(Värdelista!M28,Värdelista!$P$35:$U$62,3),IF(Värdelista!N28=12,VLOOKUP(Värdelista!M28,Värdelista!$V$4:$AA$31,3),IF(Värdelista!N28=22,VLOOKUP(Värdelista!M28,Värdelista!$V$35:$AA$62,3),IF(Värdelista!N28=13,VLOOKUP(Värdelista!M28,Värdelista!$AB$4:$AG$31,3),IF(Värdelista!N28=23,VLOOKUP(Värdelista!M28,Värdelista!$AB$35:$AG$62,3),IF(Värdelista!N28=14,VLOOKUP(Värdelista!M28,Värdelista!$AH$4:$AM$31,3),IF(Värdelista!N28=24,VLOOKUP(Värdelista!M28,Värdelista!$AH$35:$AM$62,3),IF(Värdelista!N28=15,VLOOKUP(Värdelista!M28,Värdelista!$AN$4:$AS$31,3),IF(Värdelista!N28=25,VLOOKUP(Värdelista!M28,Värdelista!$AN$35:$AS$62,3),IF(Värdelista!N28=16,VLOOKUP(Värdelista!M28,Värdelista!$AT$4:$AY$31,3),IF(Värdelista!N28=26,VLOOKUP(Värdelista!M28,Värdelista!$AT$35:$AY$62,3),0))))))))))))</f>
        <v>0</v>
      </c>
      <c r="G29" s="27">
        <f>$G$2*IF(Värdelista!N28=11,VLOOKUP(Värdelista!M28,Värdelista!$P$4:$U$31,4),IF(Värdelista!N28=21,VLOOKUP(Värdelista!M28,Värdelista!$P$35:$U$62,4),IF(Värdelista!N28=12,VLOOKUP(Värdelista!M28,Värdelista!$V$4:$AA$31,4),IF(Värdelista!N28=22,VLOOKUP(Värdelista!M28,Värdelista!$V$35:$AA$62,4),IF(Värdelista!N28=13,VLOOKUP(Värdelista!M28,Värdelista!$AB$4:$AG$31,4),IF(Värdelista!N28=23,VLOOKUP(Värdelista!M28,Värdelista!$AB$35:$AG$62,4),IF(Värdelista!N28=14,VLOOKUP(Värdelista!M28,Värdelista!$AH$4:$AM$31,4),IF(Värdelista!N28=24,VLOOKUP(Värdelista!M28,Värdelista!$AH$35:$AM$62,4),IF(Värdelista!N28=15,VLOOKUP(Värdelista!M28,Värdelista!$AN$4:$AS$31,4),IF(Värdelista!N28=25,VLOOKUP(Värdelista!M28,Värdelista!$AN$35:$AS$62,4),IF(Värdelista!N28=16,VLOOKUP(Värdelista!M28,Värdelista!$AT$4:$AY$31,4),IF(Värdelista!N28=26,VLOOKUP(Värdelista!M28,Värdelista!$AT$35:$AY$62,4),0))))))))))))</f>
        <v>0</v>
      </c>
      <c r="H29" s="27">
        <f>$H$2*IF(Värdelista!N28=11,VLOOKUP(Värdelista!M28,Värdelista!$P$4:$U$31,5),IF(Värdelista!N28=21,VLOOKUP(Värdelista!M28,Värdelista!$P$35:$U$62,5),IF(Värdelista!N28=12,VLOOKUP(Värdelista!M28,Värdelista!$V$4:$AA$31,5),IF(Värdelista!N28=22,VLOOKUP(Värdelista!M28,Värdelista!$V$35:$AA$62,5),IF(Värdelista!N28=13,VLOOKUP(Värdelista!M28,Värdelista!$AB$4:$AG$31,5),IF(Värdelista!N28=23,VLOOKUP(Värdelista!M28,Värdelista!$AB$35:$AG$62,5),IF(Värdelista!N28=14,VLOOKUP(Värdelista!M28,Värdelista!$AH$4:$AM$31,5),IF(Värdelista!N28=24,VLOOKUP(Värdelista!M28,Värdelista!$AH$35:$AM$62,5),IF(Värdelista!N28=15,VLOOKUP(Värdelista!M28,Värdelista!$AN$4:$AS$31,5),IF(Värdelista!N28=25,VLOOKUP(Värdelista!M28,Värdelista!$AN$35:$AS$62,5),IF(Värdelista!N28=16,VLOOKUP(Värdelista!M28,Värdelista!$AT$4:$AY$31,5),IF(Värdelista!N28=26,VLOOKUP(Värdelista!M28,Värdelista!$AT$35:$AY$62,5),0))))))))))))</f>
        <v>0</v>
      </c>
      <c r="I29" s="27">
        <f>$I$2*IF(Värdelista!N28=11,VLOOKUP(Värdelista!M28,Värdelista!$P$4:$U$31,6),IF(Värdelista!N28=21,VLOOKUP(Värdelista!M28,Värdelista!$P$35:$U$62,6),IF(Värdelista!N28=12,VLOOKUP(Värdelista!M28,Värdelista!$V$4:$AA$31,6),IF(Värdelista!N28=22,VLOOKUP(Värdelista!M28,Värdelista!$V$35:$AA$62,6),IF(Värdelista!N28=13,VLOOKUP(Värdelista!M28,Värdelista!$AB$4:$AG$31,6),IF(Värdelista!N28=23,VLOOKUP(Värdelista!M28,Värdelista!$AB$35:$AG$62,6),IF(Värdelista!N28=14,VLOOKUP(Värdelista!M28,Värdelista!$AH$4:$AM$31,6),IF(Värdelista!N28=24,VLOOKUP(Värdelista!M28,Värdelista!$AH$35:$AM$62,6),IF(Värdelista!N28=15,VLOOKUP(Värdelista!M28,Värdelista!$AN$4:$AS$31,6),IF(Värdelista!N28=25,VLOOKUP(Värdelista!M28,Värdelista!$AN$35:$AS$62,6),IF(Värdelista!N28=16,VLOOKUP(Värdelista!M28,Värdelista!$AT$4:$AY$31,6),IF(Värdelista!N28=26,VLOOKUP(Värdelista!M28,Värdelista!$AT$35:$AY$62,6),0))))))))))))</f>
        <v>0</v>
      </c>
      <c r="J29" s="26"/>
      <c r="K29" s="26"/>
    </row>
    <row r="30" spans="1:11" s="22" customFormat="1" ht="14.25">
      <c r="A30" s="73"/>
      <c r="B30" s="28">
        <f>Tabell15[[#This Row],[Ledn.längd]]*(Tabell15[[#This Row],[Rörmtrl]]+Tabell15[[#This Row],[Svetsning]]+Tabell15[[#This Row],[Muffmontage]]+Tabell15[[#This Row],[Mark]])</f>
        <v>0</v>
      </c>
      <c r="C30" s="73"/>
      <c r="D30" s="73"/>
      <c r="E30" s="73"/>
      <c r="F30" s="44">
        <f>$F$2*IF(Värdelista!N29=11,VLOOKUP(Värdelista!M29,Värdelista!$P$4:$U$31,3),IF(Värdelista!N29=21,VLOOKUP(Värdelista!M29,Värdelista!$P$35:$U$62,3),IF(Värdelista!N29=12,VLOOKUP(Värdelista!M29,Värdelista!$V$4:$AA$31,3),IF(Värdelista!N29=22,VLOOKUP(Värdelista!M29,Värdelista!$V$35:$AA$62,3),IF(Värdelista!N29=13,VLOOKUP(Värdelista!M29,Värdelista!$AB$4:$AG$31,3),IF(Värdelista!N29=23,VLOOKUP(Värdelista!M29,Värdelista!$AB$35:$AG$62,3),IF(Värdelista!N29=14,VLOOKUP(Värdelista!M29,Värdelista!$AH$4:$AM$31,3),IF(Värdelista!N29=24,VLOOKUP(Värdelista!M29,Värdelista!$AH$35:$AM$62,3),IF(Värdelista!N29=15,VLOOKUP(Värdelista!M29,Värdelista!$AN$4:$AS$31,3),IF(Värdelista!N29=25,VLOOKUP(Värdelista!M29,Värdelista!$AN$35:$AS$62,3),IF(Värdelista!N29=16,VLOOKUP(Värdelista!M29,Värdelista!$AT$4:$AY$31,3),IF(Värdelista!N29=26,VLOOKUP(Värdelista!M29,Värdelista!$AT$35:$AY$62,3),0))))))))))))</f>
        <v>0</v>
      </c>
      <c r="G30" s="27">
        <f>$G$2*IF(Värdelista!N29=11,VLOOKUP(Värdelista!M29,Värdelista!$P$4:$U$31,4),IF(Värdelista!N29=21,VLOOKUP(Värdelista!M29,Värdelista!$P$35:$U$62,4),IF(Värdelista!N29=12,VLOOKUP(Värdelista!M29,Värdelista!$V$4:$AA$31,4),IF(Värdelista!N29=22,VLOOKUP(Värdelista!M29,Värdelista!$V$35:$AA$62,4),IF(Värdelista!N29=13,VLOOKUP(Värdelista!M29,Värdelista!$AB$4:$AG$31,4),IF(Värdelista!N29=23,VLOOKUP(Värdelista!M29,Värdelista!$AB$35:$AG$62,4),IF(Värdelista!N29=14,VLOOKUP(Värdelista!M29,Värdelista!$AH$4:$AM$31,4),IF(Värdelista!N29=24,VLOOKUP(Värdelista!M29,Värdelista!$AH$35:$AM$62,4),IF(Värdelista!N29=15,VLOOKUP(Värdelista!M29,Värdelista!$AN$4:$AS$31,4),IF(Värdelista!N29=25,VLOOKUP(Värdelista!M29,Värdelista!$AN$35:$AS$62,4),IF(Värdelista!N29=16,VLOOKUP(Värdelista!M29,Värdelista!$AT$4:$AY$31,4),IF(Värdelista!N29=26,VLOOKUP(Värdelista!M29,Värdelista!$AT$35:$AY$62,4),0))))))))))))</f>
        <v>0</v>
      </c>
      <c r="H30" s="27">
        <f>$H$2*IF(Värdelista!N29=11,VLOOKUP(Värdelista!M29,Värdelista!$P$4:$U$31,5),IF(Värdelista!N29=21,VLOOKUP(Värdelista!M29,Värdelista!$P$35:$U$62,5),IF(Värdelista!N29=12,VLOOKUP(Värdelista!M29,Värdelista!$V$4:$AA$31,5),IF(Värdelista!N29=22,VLOOKUP(Värdelista!M29,Värdelista!$V$35:$AA$62,5),IF(Värdelista!N29=13,VLOOKUP(Värdelista!M29,Värdelista!$AB$4:$AG$31,5),IF(Värdelista!N29=23,VLOOKUP(Värdelista!M29,Värdelista!$AB$35:$AG$62,5),IF(Värdelista!N29=14,VLOOKUP(Värdelista!M29,Värdelista!$AH$4:$AM$31,5),IF(Värdelista!N29=24,VLOOKUP(Värdelista!M29,Värdelista!$AH$35:$AM$62,5),IF(Värdelista!N29=15,VLOOKUP(Värdelista!M29,Värdelista!$AN$4:$AS$31,5),IF(Värdelista!N29=25,VLOOKUP(Värdelista!M29,Värdelista!$AN$35:$AS$62,5),IF(Värdelista!N29=16,VLOOKUP(Värdelista!M29,Värdelista!$AT$4:$AY$31,5),IF(Värdelista!N29=26,VLOOKUP(Värdelista!M29,Värdelista!$AT$35:$AY$62,5),0))))))))))))</f>
        <v>0</v>
      </c>
      <c r="I30" s="27">
        <f>$I$2*IF(Värdelista!N29=11,VLOOKUP(Värdelista!M29,Värdelista!$P$4:$U$31,6),IF(Värdelista!N29=21,VLOOKUP(Värdelista!M29,Värdelista!$P$35:$U$62,6),IF(Värdelista!N29=12,VLOOKUP(Värdelista!M29,Värdelista!$V$4:$AA$31,6),IF(Värdelista!N29=22,VLOOKUP(Värdelista!M29,Värdelista!$V$35:$AA$62,6),IF(Värdelista!N29=13,VLOOKUP(Värdelista!M29,Värdelista!$AB$4:$AG$31,6),IF(Värdelista!N29=23,VLOOKUP(Värdelista!M29,Värdelista!$AB$35:$AG$62,6),IF(Värdelista!N29=14,VLOOKUP(Värdelista!M29,Värdelista!$AH$4:$AM$31,6),IF(Värdelista!N29=24,VLOOKUP(Värdelista!M29,Värdelista!$AH$35:$AM$62,6),IF(Värdelista!N29=15,VLOOKUP(Värdelista!M29,Värdelista!$AN$4:$AS$31,6),IF(Värdelista!N29=25,VLOOKUP(Värdelista!M29,Värdelista!$AN$35:$AS$62,6),IF(Värdelista!N29=16,VLOOKUP(Värdelista!M29,Värdelista!$AT$4:$AY$31,6),IF(Värdelista!N29=26,VLOOKUP(Värdelista!M29,Värdelista!$AT$35:$AY$62,6),0))))))))))))</f>
        <v>0</v>
      </c>
      <c r="J30" s="26"/>
      <c r="K30" s="26"/>
    </row>
    <row r="31" spans="1:11" s="22" customFormat="1" ht="14.25">
      <c r="A31" s="73"/>
      <c r="B31" s="28">
        <f>Tabell15[[#This Row],[Ledn.längd]]*(Tabell15[[#This Row],[Rörmtrl]]+Tabell15[[#This Row],[Svetsning]]+Tabell15[[#This Row],[Muffmontage]]+Tabell15[[#This Row],[Mark]])</f>
        <v>0</v>
      </c>
      <c r="C31" s="73"/>
      <c r="D31" s="73"/>
      <c r="E31" s="73"/>
      <c r="F31" s="44">
        <f>$F$2*IF(Värdelista!N30=11,VLOOKUP(Värdelista!M30,Värdelista!$P$4:$U$31,3),IF(Värdelista!N30=21,VLOOKUP(Värdelista!M30,Värdelista!$P$35:$U$62,3),IF(Värdelista!N30=12,VLOOKUP(Värdelista!M30,Värdelista!$V$4:$AA$31,3),IF(Värdelista!N30=22,VLOOKUP(Värdelista!M30,Värdelista!$V$35:$AA$62,3),IF(Värdelista!N30=13,VLOOKUP(Värdelista!M30,Värdelista!$AB$4:$AG$31,3),IF(Värdelista!N30=23,VLOOKUP(Värdelista!M30,Värdelista!$AB$35:$AG$62,3),IF(Värdelista!N30=14,VLOOKUP(Värdelista!M30,Värdelista!$AH$4:$AM$31,3),IF(Värdelista!N30=24,VLOOKUP(Värdelista!M30,Värdelista!$AH$35:$AM$62,3),IF(Värdelista!N30=15,VLOOKUP(Värdelista!M30,Värdelista!$AN$4:$AS$31,3),IF(Värdelista!N30=25,VLOOKUP(Värdelista!M30,Värdelista!$AN$35:$AS$62,3),IF(Värdelista!N30=16,VLOOKUP(Värdelista!M30,Värdelista!$AT$4:$AY$31,3),IF(Värdelista!N30=26,VLOOKUP(Värdelista!M30,Värdelista!$AT$35:$AY$62,3),0))))))))))))</f>
        <v>0</v>
      </c>
      <c r="G31" s="27">
        <f>$G$2*IF(Värdelista!N30=11,VLOOKUP(Värdelista!M30,Värdelista!$P$4:$U$31,4),IF(Värdelista!N30=21,VLOOKUP(Värdelista!M30,Värdelista!$P$35:$U$62,4),IF(Värdelista!N30=12,VLOOKUP(Värdelista!M30,Värdelista!$V$4:$AA$31,4),IF(Värdelista!N30=22,VLOOKUP(Värdelista!M30,Värdelista!$V$35:$AA$62,4),IF(Värdelista!N30=13,VLOOKUP(Värdelista!M30,Värdelista!$AB$4:$AG$31,4),IF(Värdelista!N30=23,VLOOKUP(Värdelista!M30,Värdelista!$AB$35:$AG$62,4),IF(Värdelista!N30=14,VLOOKUP(Värdelista!M30,Värdelista!$AH$4:$AM$31,4),IF(Värdelista!N30=24,VLOOKUP(Värdelista!M30,Värdelista!$AH$35:$AM$62,4),IF(Värdelista!N30=15,VLOOKUP(Värdelista!M30,Värdelista!$AN$4:$AS$31,4),IF(Värdelista!N30=25,VLOOKUP(Värdelista!M30,Värdelista!$AN$35:$AS$62,4),IF(Värdelista!N30=16,VLOOKUP(Värdelista!M30,Värdelista!$AT$4:$AY$31,4),IF(Värdelista!N30=26,VLOOKUP(Värdelista!M30,Värdelista!$AT$35:$AY$62,4),0))))))))))))</f>
        <v>0</v>
      </c>
      <c r="H31" s="27">
        <f>$H$2*IF(Värdelista!N30=11,VLOOKUP(Värdelista!M30,Värdelista!$P$4:$U$31,5),IF(Värdelista!N30=21,VLOOKUP(Värdelista!M30,Värdelista!$P$35:$U$62,5),IF(Värdelista!N30=12,VLOOKUP(Värdelista!M30,Värdelista!$V$4:$AA$31,5),IF(Värdelista!N30=22,VLOOKUP(Värdelista!M30,Värdelista!$V$35:$AA$62,5),IF(Värdelista!N30=13,VLOOKUP(Värdelista!M30,Värdelista!$AB$4:$AG$31,5),IF(Värdelista!N30=23,VLOOKUP(Värdelista!M30,Värdelista!$AB$35:$AG$62,5),IF(Värdelista!N30=14,VLOOKUP(Värdelista!M30,Värdelista!$AH$4:$AM$31,5),IF(Värdelista!N30=24,VLOOKUP(Värdelista!M30,Värdelista!$AH$35:$AM$62,5),IF(Värdelista!N30=15,VLOOKUP(Värdelista!M30,Värdelista!$AN$4:$AS$31,5),IF(Värdelista!N30=25,VLOOKUP(Värdelista!M30,Värdelista!$AN$35:$AS$62,5),IF(Värdelista!N30=16,VLOOKUP(Värdelista!M30,Värdelista!$AT$4:$AY$31,5),IF(Värdelista!N30=26,VLOOKUP(Värdelista!M30,Värdelista!$AT$35:$AY$62,5),0))))))))))))</f>
        <v>0</v>
      </c>
      <c r="I31" s="27">
        <f>$I$2*IF(Värdelista!N30=11,VLOOKUP(Värdelista!M30,Värdelista!$P$4:$U$31,6),IF(Värdelista!N30=21,VLOOKUP(Värdelista!M30,Värdelista!$P$35:$U$62,6),IF(Värdelista!N30=12,VLOOKUP(Värdelista!M30,Värdelista!$V$4:$AA$31,6),IF(Värdelista!N30=22,VLOOKUP(Värdelista!M30,Värdelista!$V$35:$AA$62,6),IF(Värdelista!N30=13,VLOOKUP(Värdelista!M30,Värdelista!$AB$4:$AG$31,6),IF(Värdelista!N30=23,VLOOKUP(Värdelista!M30,Värdelista!$AB$35:$AG$62,6),IF(Värdelista!N30=14,VLOOKUP(Värdelista!M30,Värdelista!$AH$4:$AM$31,6),IF(Värdelista!N30=24,VLOOKUP(Värdelista!M30,Värdelista!$AH$35:$AM$62,6),IF(Värdelista!N30=15,VLOOKUP(Värdelista!M30,Värdelista!$AN$4:$AS$31,6),IF(Värdelista!N30=25,VLOOKUP(Värdelista!M30,Värdelista!$AN$35:$AS$62,6),IF(Värdelista!N30=16,VLOOKUP(Värdelista!M30,Värdelista!$AT$4:$AY$31,6),IF(Värdelista!N30=26,VLOOKUP(Värdelista!M30,Värdelista!$AT$35:$AY$62,6),0))))))))))))</f>
        <v>0</v>
      </c>
      <c r="J31" s="26"/>
      <c r="K31" s="26"/>
    </row>
    <row r="32" spans="1:11" ht="14.25">
      <c r="A32" s="73"/>
      <c r="B32" s="28">
        <f>Tabell15[[#This Row],[Ledn.längd]]*(Tabell15[[#This Row],[Rörmtrl]]+Tabell15[[#This Row],[Svetsning]]+Tabell15[[#This Row],[Muffmontage]]+Tabell15[[#This Row],[Mark]])</f>
        <v>0</v>
      </c>
      <c r="C32" s="73"/>
      <c r="D32" s="73"/>
      <c r="E32" s="73"/>
      <c r="F32" s="44">
        <f>$F$2*IF(Värdelista!N31=11,VLOOKUP(Värdelista!M31,Värdelista!$P$4:$U$31,3),IF(Värdelista!N31=21,VLOOKUP(Värdelista!M31,Värdelista!$P$35:$U$62,3),IF(Värdelista!N31=12,VLOOKUP(Värdelista!M31,Värdelista!$V$4:$AA$31,3),IF(Värdelista!N31=22,VLOOKUP(Värdelista!M31,Värdelista!$V$35:$AA$62,3),IF(Värdelista!N31=13,VLOOKUP(Värdelista!M31,Värdelista!$AB$4:$AG$31,3),IF(Värdelista!N31=23,VLOOKUP(Värdelista!M31,Värdelista!$AB$35:$AG$62,3),IF(Värdelista!N31=14,VLOOKUP(Värdelista!M31,Värdelista!$AH$4:$AM$31,3),IF(Värdelista!N31=24,VLOOKUP(Värdelista!M31,Värdelista!$AH$35:$AM$62,3),IF(Värdelista!N31=15,VLOOKUP(Värdelista!M31,Värdelista!$AN$4:$AS$31,3),IF(Värdelista!N31=25,VLOOKUP(Värdelista!M31,Värdelista!$AN$35:$AS$62,3),IF(Värdelista!N31=16,VLOOKUP(Värdelista!M31,Värdelista!$AT$4:$AY$31,3),IF(Värdelista!N31=26,VLOOKUP(Värdelista!M31,Värdelista!$AT$35:$AY$62,3),0))))))))))))</f>
        <v>0</v>
      </c>
      <c r="G32" s="27">
        <f>$G$2*IF(Värdelista!N31=11,VLOOKUP(Värdelista!M31,Värdelista!$P$4:$U$31,4),IF(Värdelista!N31=21,VLOOKUP(Värdelista!M31,Värdelista!$P$35:$U$62,4),IF(Värdelista!N31=12,VLOOKUP(Värdelista!M31,Värdelista!$V$4:$AA$31,4),IF(Värdelista!N31=22,VLOOKUP(Värdelista!M31,Värdelista!$V$35:$AA$62,4),IF(Värdelista!N31=13,VLOOKUP(Värdelista!M31,Värdelista!$AB$4:$AG$31,4),IF(Värdelista!N31=23,VLOOKUP(Värdelista!M31,Värdelista!$AB$35:$AG$62,4),IF(Värdelista!N31=14,VLOOKUP(Värdelista!M31,Värdelista!$AH$4:$AM$31,4),IF(Värdelista!N31=24,VLOOKUP(Värdelista!M31,Värdelista!$AH$35:$AM$62,4),IF(Värdelista!N31=15,VLOOKUP(Värdelista!M31,Värdelista!$AN$4:$AS$31,4),IF(Värdelista!N31=25,VLOOKUP(Värdelista!M31,Värdelista!$AN$35:$AS$62,4),IF(Värdelista!N31=16,VLOOKUP(Värdelista!M31,Värdelista!$AT$4:$AY$31,4),IF(Värdelista!N31=26,VLOOKUP(Värdelista!M31,Värdelista!$AT$35:$AY$62,4),0))))))))))))</f>
        <v>0</v>
      </c>
      <c r="H32" s="27">
        <f>$H$2*IF(Värdelista!N31=11,VLOOKUP(Värdelista!M31,Värdelista!$P$4:$U$31,5),IF(Värdelista!N31=21,VLOOKUP(Värdelista!M31,Värdelista!$P$35:$U$62,5),IF(Värdelista!N31=12,VLOOKUP(Värdelista!M31,Värdelista!$V$4:$AA$31,5),IF(Värdelista!N31=22,VLOOKUP(Värdelista!M31,Värdelista!$V$35:$AA$62,5),IF(Värdelista!N31=13,VLOOKUP(Värdelista!M31,Värdelista!$AB$4:$AG$31,5),IF(Värdelista!N31=23,VLOOKUP(Värdelista!M31,Värdelista!$AB$35:$AG$62,5),IF(Värdelista!N31=14,VLOOKUP(Värdelista!M31,Värdelista!$AH$4:$AM$31,5),IF(Värdelista!N31=24,VLOOKUP(Värdelista!M31,Värdelista!$AH$35:$AM$62,5),IF(Värdelista!N31=15,VLOOKUP(Värdelista!M31,Värdelista!$AN$4:$AS$31,5),IF(Värdelista!N31=25,VLOOKUP(Värdelista!M31,Värdelista!$AN$35:$AS$62,5),IF(Värdelista!N31=16,VLOOKUP(Värdelista!M31,Värdelista!$AT$4:$AY$31,5),IF(Värdelista!N31=26,VLOOKUP(Värdelista!M31,Värdelista!$AT$35:$AY$62,5),0))))))))))))</f>
        <v>0</v>
      </c>
      <c r="I32" s="27">
        <f>$I$2*IF(Värdelista!N31=11,VLOOKUP(Värdelista!M31,Värdelista!$P$4:$U$31,6),IF(Värdelista!N31=21,VLOOKUP(Värdelista!M31,Värdelista!$P$35:$U$62,6),IF(Värdelista!N31=12,VLOOKUP(Värdelista!M31,Värdelista!$V$4:$AA$31,6),IF(Värdelista!N31=22,VLOOKUP(Värdelista!M31,Värdelista!$V$35:$AA$62,6),IF(Värdelista!N31=13,VLOOKUP(Värdelista!M31,Värdelista!$AB$4:$AG$31,6),IF(Värdelista!N31=23,VLOOKUP(Värdelista!M31,Värdelista!$AB$35:$AG$62,6),IF(Värdelista!N31=14,VLOOKUP(Värdelista!M31,Värdelista!$AH$4:$AM$31,6),IF(Värdelista!N31=24,VLOOKUP(Värdelista!M31,Värdelista!$AH$35:$AM$62,6),IF(Värdelista!N31=15,VLOOKUP(Värdelista!M31,Värdelista!$AN$4:$AS$31,6),IF(Värdelista!N31=25,VLOOKUP(Värdelista!M31,Värdelista!$AN$35:$AS$62,6),IF(Värdelista!N31=16,VLOOKUP(Värdelista!M31,Värdelista!$AT$4:$AY$31,6),IF(Värdelista!N31=26,VLOOKUP(Värdelista!M31,Värdelista!$AT$35:$AY$62,6),0))))))))))))</f>
        <v>0</v>
      </c>
      <c r="J32" s="26"/>
      <c r="K32" s="26"/>
    </row>
    <row r="33" spans="1:11" ht="14.25">
      <c r="A33" s="73"/>
      <c r="B33" s="28">
        <f>Tabell15[[#This Row],[Ledn.längd]]*(Tabell15[[#This Row],[Rörmtrl]]+Tabell15[[#This Row],[Svetsning]]+Tabell15[[#This Row],[Muffmontage]]+Tabell15[[#This Row],[Mark]])</f>
        <v>0</v>
      </c>
      <c r="C33" s="73"/>
      <c r="D33" s="73"/>
      <c r="E33" s="73"/>
      <c r="F33" s="44">
        <f>$F$2*IF(Värdelista!N32=11,VLOOKUP(Värdelista!M32,Värdelista!$P$4:$U$31,3),IF(Värdelista!N32=21,VLOOKUP(Värdelista!M32,Värdelista!$P$35:$U$62,3),IF(Värdelista!N32=12,VLOOKUP(Värdelista!M32,Värdelista!$V$4:$AA$31,3),IF(Värdelista!N32=22,VLOOKUP(Värdelista!M32,Värdelista!$V$35:$AA$62,3),IF(Värdelista!N32=13,VLOOKUP(Värdelista!M32,Värdelista!$AB$4:$AG$31,3),IF(Värdelista!N32=23,VLOOKUP(Värdelista!M32,Värdelista!$AB$35:$AG$62,3),IF(Värdelista!N32=14,VLOOKUP(Värdelista!M32,Värdelista!$AH$4:$AM$31,3),IF(Värdelista!N32=24,VLOOKUP(Värdelista!M32,Värdelista!$AH$35:$AM$62,3),IF(Värdelista!N32=15,VLOOKUP(Värdelista!M32,Värdelista!$AN$4:$AS$31,3),IF(Värdelista!N32=25,VLOOKUP(Värdelista!M32,Värdelista!$AN$35:$AS$62,3),IF(Värdelista!N32=16,VLOOKUP(Värdelista!M32,Värdelista!$AT$4:$AY$31,3),IF(Värdelista!N32=26,VLOOKUP(Värdelista!M32,Värdelista!$AT$35:$AY$62,3),0))))))))))))</f>
        <v>0</v>
      </c>
      <c r="G33" s="27">
        <f>$G$2*IF(Värdelista!N32=11,VLOOKUP(Värdelista!M32,Värdelista!$P$4:$U$31,4),IF(Värdelista!N32=21,VLOOKUP(Värdelista!M32,Värdelista!$P$35:$U$62,4),IF(Värdelista!N32=12,VLOOKUP(Värdelista!M32,Värdelista!$V$4:$AA$31,4),IF(Värdelista!N32=22,VLOOKUP(Värdelista!M32,Värdelista!$V$35:$AA$62,4),IF(Värdelista!N32=13,VLOOKUP(Värdelista!M32,Värdelista!$AB$4:$AG$31,4),IF(Värdelista!N32=23,VLOOKUP(Värdelista!M32,Värdelista!$AB$35:$AG$62,4),IF(Värdelista!N32=14,VLOOKUP(Värdelista!M32,Värdelista!$AH$4:$AM$31,4),IF(Värdelista!N32=24,VLOOKUP(Värdelista!M32,Värdelista!$AH$35:$AM$62,4),IF(Värdelista!N32=15,VLOOKUP(Värdelista!M32,Värdelista!$AN$4:$AS$31,4),IF(Värdelista!N32=25,VLOOKUP(Värdelista!M32,Värdelista!$AN$35:$AS$62,4),IF(Värdelista!N32=16,VLOOKUP(Värdelista!M32,Värdelista!$AT$4:$AY$31,4),IF(Värdelista!N32=26,VLOOKUP(Värdelista!M32,Värdelista!$AT$35:$AY$62,4),0))))))))))))</f>
        <v>0</v>
      </c>
      <c r="H33" s="27">
        <f>$H$2*IF(Värdelista!N32=11,VLOOKUP(Värdelista!M32,Värdelista!$P$4:$U$31,5),IF(Värdelista!N32=21,VLOOKUP(Värdelista!M32,Värdelista!$P$35:$U$62,5),IF(Värdelista!N32=12,VLOOKUP(Värdelista!M32,Värdelista!$V$4:$AA$31,5),IF(Värdelista!N32=22,VLOOKUP(Värdelista!M32,Värdelista!$V$35:$AA$62,5),IF(Värdelista!N32=13,VLOOKUP(Värdelista!M32,Värdelista!$AB$4:$AG$31,5),IF(Värdelista!N32=23,VLOOKUP(Värdelista!M32,Värdelista!$AB$35:$AG$62,5),IF(Värdelista!N32=14,VLOOKUP(Värdelista!M32,Värdelista!$AH$4:$AM$31,5),IF(Värdelista!N32=24,VLOOKUP(Värdelista!M32,Värdelista!$AH$35:$AM$62,5),IF(Värdelista!N32=15,VLOOKUP(Värdelista!M32,Värdelista!$AN$4:$AS$31,5),IF(Värdelista!N32=25,VLOOKUP(Värdelista!M32,Värdelista!$AN$35:$AS$62,5),IF(Värdelista!N32=16,VLOOKUP(Värdelista!M32,Värdelista!$AT$4:$AY$31,5),IF(Värdelista!N32=26,VLOOKUP(Värdelista!M32,Värdelista!$AT$35:$AY$62,5),0))))))))))))</f>
        <v>0</v>
      </c>
      <c r="I33" s="27">
        <f>$I$2*IF(Värdelista!N32=11,VLOOKUP(Värdelista!M32,Värdelista!$P$4:$U$31,6),IF(Värdelista!N32=21,VLOOKUP(Värdelista!M32,Värdelista!$P$35:$U$62,6),IF(Värdelista!N32=12,VLOOKUP(Värdelista!M32,Värdelista!$V$4:$AA$31,6),IF(Värdelista!N32=22,VLOOKUP(Värdelista!M32,Värdelista!$V$35:$AA$62,6),IF(Värdelista!N32=13,VLOOKUP(Värdelista!M32,Värdelista!$AB$4:$AG$31,6),IF(Värdelista!N32=23,VLOOKUP(Värdelista!M32,Värdelista!$AB$35:$AG$62,6),IF(Värdelista!N32=14,VLOOKUP(Värdelista!M32,Värdelista!$AH$4:$AM$31,6),IF(Värdelista!N32=24,VLOOKUP(Värdelista!M32,Värdelista!$AH$35:$AM$62,6),IF(Värdelista!N32=15,VLOOKUP(Värdelista!M32,Värdelista!$AN$4:$AS$31,6),IF(Värdelista!N32=25,VLOOKUP(Värdelista!M32,Värdelista!$AN$35:$AS$62,6),IF(Värdelista!N32=16,VLOOKUP(Värdelista!M32,Värdelista!$AT$4:$AY$31,6),IF(Värdelista!N32=26,VLOOKUP(Värdelista!M32,Värdelista!$AT$35:$AY$62,6),0))))))))))))</f>
        <v>0</v>
      </c>
      <c r="J33" s="26"/>
      <c r="K33" s="26"/>
    </row>
    <row r="34" spans="1:11" ht="14.25">
      <c r="A34" s="26"/>
      <c r="B34" s="28">
        <f>Tabell15[[#This Row],[Ledn.längd]]*(Tabell15[[#This Row],[Rörmtrl]]+Tabell15[[#This Row],[Svetsning]]+Tabell15[[#This Row],[Muffmontage]]+Tabell15[[#This Row],[Mark]])</f>
        <v>0</v>
      </c>
      <c r="C34" s="26"/>
      <c r="D34" s="26"/>
      <c r="E34" s="26"/>
      <c r="F34" s="44">
        <f>$F$2*IF(Värdelista!N33=11,VLOOKUP(Värdelista!M33,Värdelista!$P$4:$U$31,3),IF(Värdelista!N33=21,VLOOKUP(Värdelista!M33,Värdelista!$P$35:$U$62,3),IF(Värdelista!N33=12,VLOOKUP(Värdelista!M33,Värdelista!$V$4:$AA$31,3),IF(Värdelista!N33=22,VLOOKUP(Värdelista!M33,Värdelista!$V$35:$AA$62,3),IF(Värdelista!N33=13,VLOOKUP(Värdelista!M33,Värdelista!$AB$4:$AG$31,3),IF(Värdelista!N33=23,VLOOKUP(Värdelista!M33,Värdelista!$AB$35:$AG$62,3),IF(Värdelista!N33=14,VLOOKUP(Värdelista!M33,Värdelista!$AH$4:$AM$31,3),IF(Värdelista!N33=24,VLOOKUP(Värdelista!M33,Värdelista!$AH$35:$AM$62,3),IF(Värdelista!N33=15,VLOOKUP(Värdelista!M33,Värdelista!$AN$4:$AS$31,3),IF(Värdelista!N33=25,VLOOKUP(Värdelista!M33,Värdelista!$AN$35:$AS$62,3),IF(Värdelista!N33=16,VLOOKUP(Värdelista!M33,Värdelista!$AT$4:$AY$31,3),IF(Värdelista!N33=26,VLOOKUP(Värdelista!M33,Värdelista!$AT$35:$AY$62,3),0))))))))))))</f>
        <v>0</v>
      </c>
      <c r="G34" s="27">
        <f>$G$2*IF(Värdelista!N33=11,VLOOKUP(Värdelista!M33,Värdelista!$P$4:$U$31,4),IF(Värdelista!N33=21,VLOOKUP(Värdelista!M33,Värdelista!$P$35:$U$62,4),IF(Värdelista!N33=12,VLOOKUP(Värdelista!M33,Värdelista!$V$4:$AA$31,4),IF(Värdelista!N33=22,VLOOKUP(Värdelista!M33,Värdelista!$V$35:$AA$62,4),IF(Värdelista!N33=13,VLOOKUP(Värdelista!M33,Värdelista!$AB$4:$AG$31,4),IF(Värdelista!N33=23,VLOOKUP(Värdelista!M33,Värdelista!$AB$35:$AG$62,4),IF(Värdelista!N33=14,VLOOKUP(Värdelista!M33,Värdelista!$AH$4:$AM$31,4),IF(Värdelista!N33=24,VLOOKUP(Värdelista!M33,Värdelista!$AH$35:$AM$62,4),IF(Värdelista!N33=15,VLOOKUP(Värdelista!M33,Värdelista!$AN$4:$AS$31,4),IF(Värdelista!N33=25,VLOOKUP(Värdelista!M33,Värdelista!$AN$35:$AS$62,4),IF(Värdelista!N33=16,VLOOKUP(Värdelista!M33,Värdelista!$AT$4:$AY$31,4),IF(Värdelista!N33=26,VLOOKUP(Värdelista!M33,Värdelista!$AT$35:$AY$62,4),0))))))))))))</f>
        <v>0</v>
      </c>
      <c r="H34" s="27">
        <f>$H$2*IF(Värdelista!N33=11,VLOOKUP(Värdelista!M33,Värdelista!$P$4:$U$31,5),IF(Värdelista!N33=21,VLOOKUP(Värdelista!M33,Värdelista!$P$35:$U$62,5),IF(Värdelista!N33=12,VLOOKUP(Värdelista!M33,Värdelista!$V$4:$AA$31,5),IF(Värdelista!N33=22,VLOOKUP(Värdelista!M33,Värdelista!$V$35:$AA$62,5),IF(Värdelista!N33=13,VLOOKUP(Värdelista!M33,Värdelista!$AB$4:$AG$31,5),IF(Värdelista!N33=23,VLOOKUP(Värdelista!M33,Värdelista!$AB$35:$AG$62,5),IF(Värdelista!N33=14,VLOOKUP(Värdelista!M33,Värdelista!$AH$4:$AM$31,5),IF(Värdelista!N33=24,VLOOKUP(Värdelista!M33,Värdelista!$AH$35:$AM$62,5),IF(Värdelista!N33=15,VLOOKUP(Värdelista!M33,Värdelista!$AN$4:$AS$31,5),IF(Värdelista!N33=25,VLOOKUP(Värdelista!M33,Värdelista!$AN$35:$AS$62,5),IF(Värdelista!N33=16,VLOOKUP(Värdelista!M33,Värdelista!$AT$4:$AY$31,5),IF(Värdelista!N33=26,VLOOKUP(Värdelista!M33,Värdelista!$AT$35:$AY$62,5),0))))))))))))</f>
        <v>0</v>
      </c>
      <c r="I34" s="27">
        <f>$I$2*IF(Värdelista!N33=11,VLOOKUP(Värdelista!M33,Värdelista!$P$4:$U$31,6),IF(Värdelista!N33=21,VLOOKUP(Värdelista!M33,Värdelista!$P$35:$U$62,6),IF(Värdelista!N33=12,VLOOKUP(Värdelista!M33,Värdelista!$V$4:$AA$31,6),IF(Värdelista!N33=22,VLOOKUP(Värdelista!M33,Värdelista!$V$35:$AA$62,6),IF(Värdelista!N33=13,VLOOKUP(Värdelista!M33,Värdelista!$AB$4:$AG$31,6),IF(Värdelista!N33=23,VLOOKUP(Värdelista!M33,Värdelista!$AB$35:$AG$62,6),IF(Värdelista!N33=14,VLOOKUP(Värdelista!M33,Värdelista!$AH$4:$AM$31,6),IF(Värdelista!N33=24,VLOOKUP(Värdelista!M33,Värdelista!$AH$35:$AM$62,6),IF(Värdelista!N33=15,VLOOKUP(Värdelista!M33,Värdelista!$AN$4:$AS$31,6),IF(Värdelista!N33=25,VLOOKUP(Värdelista!M33,Värdelista!$AN$35:$AS$62,6),IF(Värdelista!N33=16,VLOOKUP(Värdelista!M33,Värdelista!$AT$4:$AY$31,6),IF(Värdelista!N33=26,VLOOKUP(Värdelista!M33,Värdelista!$AT$35:$AY$62,6),0))))))))))))</f>
        <v>0</v>
      </c>
      <c r="J34" s="26"/>
      <c r="K34" s="26"/>
    </row>
    <row r="35" spans="1:11" ht="14.25">
      <c r="A35" s="26"/>
      <c r="B35" s="28">
        <f>Tabell15[[#This Row],[Ledn.längd]]*(Tabell15[[#This Row],[Rörmtrl]]+Tabell15[[#This Row],[Svetsning]]+Tabell15[[#This Row],[Muffmontage]]+Tabell15[[#This Row],[Mark]])</f>
        <v>0</v>
      </c>
      <c r="C35" s="26"/>
      <c r="D35" s="26"/>
      <c r="E35" s="26"/>
      <c r="F35" s="44">
        <f>$F$2*IF(Värdelista!N34=11,VLOOKUP(Värdelista!M34,Värdelista!$P$4:$U$31,3),IF(Värdelista!N34=21,VLOOKUP(Värdelista!M34,Värdelista!$P$35:$U$62,3),IF(Värdelista!N34=12,VLOOKUP(Värdelista!M34,Värdelista!$V$4:$AA$31,3),IF(Värdelista!N34=22,VLOOKUP(Värdelista!M34,Värdelista!$V$35:$AA$62,3),IF(Värdelista!N34=13,VLOOKUP(Värdelista!M34,Värdelista!$AB$4:$AG$31,3),IF(Värdelista!N34=23,VLOOKUP(Värdelista!M34,Värdelista!$AB$35:$AG$62,3),IF(Värdelista!N34=14,VLOOKUP(Värdelista!M34,Värdelista!$AH$4:$AM$31,3),IF(Värdelista!N34=24,VLOOKUP(Värdelista!M34,Värdelista!$AH$35:$AM$62,3),IF(Värdelista!N34=15,VLOOKUP(Värdelista!M34,Värdelista!$AN$4:$AS$31,3),IF(Värdelista!N34=25,VLOOKUP(Värdelista!M34,Värdelista!$AN$35:$AS$62,3),IF(Värdelista!N34=16,VLOOKUP(Värdelista!M34,Värdelista!$AT$4:$AY$31,3),IF(Värdelista!N34=26,VLOOKUP(Värdelista!M34,Värdelista!$AT$35:$AY$62,3),0))))))))))))</f>
        <v>0</v>
      </c>
      <c r="G35" s="27">
        <f>$G$2*IF(Värdelista!N34=11,VLOOKUP(Värdelista!M34,Värdelista!$P$4:$U$31,4),IF(Värdelista!N34=21,VLOOKUP(Värdelista!M34,Värdelista!$P$35:$U$62,4),IF(Värdelista!N34=12,VLOOKUP(Värdelista!M34,Värdelista!$V$4:$AA$31,4),IF(Värdelista!N34=22,VLOOKUP(Värdelista!M34,Värdelista!$V$35:$AA$62,4),IF(Värdelista!N34=13,VLOOKUP(Värdelista!M34,Värdelista!$AB$4:$AG$31,4),IF(Värdelista!N34=23,VLOOKUP(Värdelista!M34,Värdelista!$AB$35:$AG$62,4),IF(Värdelista!N34=14,VLOOKUP(Värdelista!M34,Värdelista!$AH$4:$AM$31,4),IF(Värdelista!N34=24,VLOOKUP(Värdelista!M34,Värdelista!$AH$35:$AM$62,4),IF(Värdelista!N34=15,VLOOKUP(Värdelista!M34,Värdelista!$AN$4:$AS$31,4),IF(Värdelista!N34=25,VLOOKUP(Värdelista!M34,Värdelista!$AN$35:$AS$62,4),IF(Värdelista!N34=16,VLOOKUP(Värdelista!M34,Värdelista!$AT$4:$AY$31,4),IF(Värdelista!N34=26,VLOOKUP(Värdelista!M34,Värdelista!$AT$35:$AY$62,4),0))))))))))))</f>
        <v>0</v>
      </c>
      <c r="H35" s="27">
        <f>$H$2*IF(Värdelista!N34=11,VLOOKUP(Värdelista!M34,Värdelista!$P$4:$U$31,5),IF(Värdelista!N34=21,VLOOKUP(Värdelista!M34,Värdelista!$P$35:$U$62,5),IF(Värdelista!N34=12,VLOOKUP(Värdelista!M34,Värdelista!$V$4:$AA$31,5),IF(Värdelista!N34=22,VLOOKUP(Värdelista!M34,Värdelista!$V$35:$AA$62,5),IF(Värdelista!N34=13,VLOOKUP(Värdelista!M34,Värdelista!$AB$4:$AG$31,5),IF(Värdelista!N34=23,VLOOKUP(Värdelista!M34,Värdelista!$AB$35:$AG$62,5),IF(Värdelista!N34=14,VLOOKUP(Värdelista!M34,Värdelista!$AH$4:$AM$31,5),IF(Värdelista!N34=24,VLOOKUP(Värdelista!M34,Värdelista!$AH$35:$AM$62,5),IF(Värdelista!N34=15,VLOOKUP(Värdelista!M34,Värdelista!$AN$4:$AS$31,5),IF(Värdelista!N34=25,VLOOKUP(Värdelista!M34,Värdelista!$AN$35:$AS$62,5),IF(Värdelista!N34=16,VLOOKUP(Värdelista!M34,Värdelista!$AT$4:$AY$31,5),IF(Värdelista!N34=26,VLOOKUP(Värdelista!M34,Värdelista!$AT$35:$AY$62,5),0))))))))))))</f>
        <v>0</v>
      </c>
      <c r="I35" s="27">
        <f>$I$2*IF(Värdelista!N34=11,VLOOKUP(Värdelista!M34,Värdelista!$P$4:$U$31,6),IF(Värdelista!N34=21,VLOOKUP(Värdelista!M34,Värdelista!$P$35:$U$62,6),IF(Värdelista!N34=12,VLOOKUP(Värdelista!M34,Värdelista!$V$4:$AA$31,6),IF(Värdelista!N34=22,VLOOKUP(Värdelista!M34,Värdelista!$V$35:$AA$62,6),IF(Värdelista!N34=13,VLOOKUP(Värdelista!M34,Värdelista!$AB$4:$AG$31,6),IF(Värdelista!N34=23,VLOOKUP(Värdelista!M34,Värdelista!$AB$35:$AG$62,6),IF(Värdelista!N34=14,VLOOKUP(Värdelista!M34,Värdelista!$AH$4:$AM$31,6),IF(Värdelista!N34=24,VLOOKUP(Värdelista!M34,Värdelista!$AH$35:$AM$62,6),IF(Värdelista!N34=15,VLOOKUP(Värdelista!M34,Värdelista!$AN$4:$AS$31,6),IF(Värdelista!N34=25,VLOOKUP(Värdelista!M34,Värdelista!$AN$35:$AS$62,6),IF(Värdelista!N34=16,VLOOKUP(Värdelista!M34,Värdelista!$AT$4:$AY$31,6),IF(Värdelista!N34=26,VLOOKUP(Värdelista!M34,Värdelista!$AT$35:$AY$62,6),0))))))))))))</f>
        <v>0</v>
      </c>
      <c r="J35" s="26"/>
      <c r="K35" s="26"/>
    </row>
    <row r="36" spans="1:11" ht="14.25">
      <c r="A36" s="26"/>
      <c r="B36" s="28">
        <f>Tabell15[[#This Row],[Ledn.längd]]*(Tabell15[[#This Row],[Rörmtrl]]+Tabell15[[#This Row],[Svetsning]]+Tabell15[[#This Row],[Muffmontage]]+Tabell15[[#This Row],[Mark]])</f>
        <v>0</v>
      </c>
      <c r="C36" s="26"/>
      <c r="D36" s="26"/>
      <c r="E36" s="26"/>
      <c r="F36" s="44">
        <f>$F$2*IF(Värdelista!N35=11,VLOOKUP(Värdelista!M35,Värdelista!$P$4:$U$31,3),IF(Värdelista!N35=21,VLOOKUP(Värdelista!M35,Värdelista!$P$35:$U$62,3),IF(Värdelista!N35=12,VLOOKUP(Värdelista!M35,Värdelista!$V$4:$AA$31,3),IF(Värdelista!N35=22,VLOOKUP(Värdelista!M35,Värdelista!$V$35:$AA$62,3),IF(Värdelista!N35=13,VLOOKUP(Värdelista!M35,Värdelista!$AB$4:$AG$31,3),IF(Värdelista!N35=23,VLOOKUP(Värdelista!M35,Värdelista!$AB$35:$AG$62,3),IF(Värdelista!N35=14,VLOOKUP(Värdelista!M35,Värdelista!$AH$4:$AM$31,3),IF(Värdelista!N35=24,VLOOKUP(Värdelista!M35,Värdelista!$AH$35:$AM$62,3),IF(Värdelista!N35=15,VLOOKUP(Värdelista!M35,Värdelista!$AN$4:$AS$31,3),IF(Värdelista!N35=25,VLOOKUP(Värdelista!M35,Värdelista!$AN$35:$AS$62,3),IF(Värdelista!N35=16,VLOOKUP(Värdelista!M35,Värdelista!$AT$4:$AY$31,3),IF(Värdelista!N35=26,VLOOKUP(Värdelista!M35,Värdelista!$AT$35:$AY$62,3),0))))))))))))</f>
        <v>0</v>
      </c>
      <c r="G36" s="27">
        <f>$G$2*IF(Värdelista!N35=11,VLOOKUP(Värdelista!M35,Värdelista!$P$4:$U$31,4),IF(Värdelista!N35=21,VLOOKUP(Värdelista!M35,Värdelista!$P$35:$U$62,4),IF(Värdelista!N35=12,VLOOKUP(Värdelista!M35,Värdelista!$V$4:$AA$31,4),IF(Värdelista!N35=22,VLOOKUP(Värdelista!M35,Värdelista!$V$35:$AA$62,4),IF(Värdelista!N35=13,VLOOKUP(Värdelista!M35,Värdelista!$AB$4:$AG$31,4),IF(Värdelista!N35=23,VLOOKUP(Värdelista!M35,Värdelista!$AB$35:$AG$62,4),IF(Värdelista!N35=14,VLOOKUP(Värdelista!M35,Värdelista!$AH$4:$AM$31,4),IF(Värdelista!N35=24,VLOOKUP(Värdelista!M35,Värdelista!$AH$35:$AM$62,4),IF(Värdelista!N35=15,VLOOKUP(Värdelista!M35,Värdelista!$AN$4:$AS$31,4),IF(Värdelista!N35=25,VLOOKUP(Värdelista!M35,Värdelista!$AN$35:$AS$62,4),IF(Värdelista!N35=16,VLOOKUP(Värdelista!M35,Värdelista!$AT$4:$AY$31,4),IF(Värdelista!N35=26,VLOOKUP(Värdelista!M35,Värdelista!$AT$35:$AY$62,4),0))))))))))))</f>
        <v>0</v>
      </c>
      <c r="H36" s="27">
        <f>$H$2*IF(Värdelista!N35=11,VLOOKUP(Värdelista!M35,Värdelista!$P$4:$U$31,5),IF(Värdelista!N35=21,VLOOKUP(Värdelista!M35,Värdelista!$P$35:$U$62,5),IF(Värdelista!N35=12,VLOOKUP(Värdelista!M35,Värdelista!$V$4:$AA$31,5),IF(Värdelista!N35=22,VLOOKUP(Värdelista!M35,Värdelista!$V$35:$AA$62,5),IF(Värdelista!N35=13,VLOOKUP(Värdelista!M35,Värdelista!$AB$4:$AG$31,5),IF(Värdelista!N35=23,VLOOKUP(Värdelista!M35,Värdelista!$AB$35:$AG$62,5),IF(Värdelista!N35=14,VLOOKUP(Värdelista!M35,Värdelista!$AH$4:$AM$31,5),IF(Värdelista!N35=24,VLOOKUP(Värdelista!M35,Värdelista!$AH$35:$AM$62,5),IF(Värdelista!N35=15,VLOOKUP(Värdelista!M35,Värdelista!$AN$4:$AS$31,5),IF(Värdelista!N35=25,VLOOKUP(Värdelista!M35,Värdelista!$AN$35:$AS$62,5),IF(Värdelista!N35=16,VLOOKUP(Värdelista!M35,Värdelista!$AT$4:$AY$31,5),IF(Värdelista!N35=26,VLOOKUP(Värdelista!M35,Värdelista!$AT$35:$AY$62,5),0))))))))))))</f>
        <v>0</v>
      </c>
      <c r="I36" s="27">
        <f>$I$2*IF(Värdelista!N35=11,VLOOKUP(Värdelista!M35,Värdelista!$P$4:$U$31,6),IF(Värdelista!N35=21,VLOOKUP(Värdelista!M35,Värdelista!$P$35:$U$62,6),IF(Värdelista!N35=12,VLOOKUP(Värdelista!M35,Värdelista!$V$4:$AA$31,6),IF(Värdelista!N35=22,VLOOKUP(Värdelista!M35,Värdelista!$V$35:$AA$62,6),IF(Värdelista!N35=13,VLOOKUP(Värdelista!M35,Värdelista!$AB$4:$AG$31,6),IF(Värdelista!N35=23,VLOOKUP(Värdelista!M35,Värdelista!$AB$35:$AG$62,6),IF(Värdelista!N35=14,VLOOKUP(Värdelista!M35,Värdelista!$AH$4:$AM$31,6),IF(Värdelista!N35=24,VLOOKUP(Värdelista!M35,Värdelista!$AH$35:$AM$62,6),IF(Värdelista!N35=15,VLOOKUP(Värdelista!M35,Värdelista!$AN$4:$AS$31,6),IF(Värdelista!N35=25,VLOOKUP(Värdelista!M35,Värdelista!$AN$35:$AS$62,6),IF(Värdelista!N35=16,VLOOKUP(Värdelista!M35,Värdelista!$AT$4:$AY$31,6),IF(Värdelista!N35=26,VLOOKUP(Värdelista!M35,Värdelista!$AT$35:$AY$62,6),0))))))))))))</f>
        <v>0</v>
      </c>
      <c r="J36" s="26"/>
      <c r="K36" s="26"/>
    </row>
    <row r="37" spans="1:11" s="55" customFormat="1" ht="14.25">
      <c r="A37" s="26"/>
      <c r="B37" s="28">
        <f>Tabell15[[#This Row],[Ledn.längd]]*(Tabell15[[#This Row],[Rörmtrl]]+Tabell15[[#This Row],[Svetsning]]+Tabell15[[#This Row],[Muffmontage]]+Tabell15[[#This Row],[Mark]])</f>
        <v>0</v>
      </c>
      <c r="C37" s="26"/>
      <c r="D37" s="26"/>
      <c r="E37" s="26"/>
      <c r="F37" s="44">
        <f>$F$2*IF(Värdelista!N36=11,VLOOKUP(Värdelista!M36,Värdelista!$P$4:$U$31,3),IF(Värdelista!N36=21,VLOOKUP(Värdelista!M36,Värdelista!$P$35:$U$62,3),IF(Värdelista!N36=12,VLOOKUP(Värdelista!M36,Värdelista!$V$4:$AA$31,3),IF(Värdelista!N36=22,VLOOKUP(Värdelista!M36,Värdelista!$V$35:$AA$62,3),IF(Värdelista!N36=13,VLOOKUP(Värdelista!M36,Värdelista!$AB$4:$AG$31,3),IF(Värdelista!N36=23,VLOOKUP(Värdelista!M36,Värdelista!$AB$35:$AG$62,3),IF(Värdelista!N36=14,VLOOKUP(Värdelista!M36,Värdelista!$AH$4:$AM$31,3),IF(Värdelista!N36=24,VLOOKUP(Värdelista!M36,Värdelista!$AH$35:$AM$62,3),IF(Värdelista!N36=15,VLOOKUP(Värdelista!M36,Värdelista!$AN$4:$AS$31,3),IF(Värdelista!N36=25,VLOOKUP(Värdelista!M36,Värdelista!$AN$35:$AS$62,3),IF(Värdelista!N36=16,VLOOKUP(Värdelista!M36,Värdelista!$AT$4:$AY$31,3),IF(Värdelista!N36=26,VLOOKUP(Värdelista!M36,Värdelista!$AT$35:$AY$62,3),0))))))))))))</f>
        <v>0</v>
      </c>
      <c r="G37" s="27">
        <f>$G$2*IF(Värdelista!N36=11,VLOOKUP(Värdelista!M36,Värdelista!$P$4:$U$31,4),IF(Värdelista!N36=21,VLOOKUP(Värdelista!M36,Värdelista!$P$35:$U$62,4),IF(Värdelista!N36=12,VLOOKUP(Värdelista!M36,Värdelista!$V$4:$AA$31,4),IF(Värdelista!N36=22,VLOOKUP(Värdelista!M36,Värdelista!$V$35:$AA$62,4),IF(Värdelista!N36=13,VLOOKUP(Värdelista!M36,Värdelista!$AB$4:$AG$31,4),IF(Värdelista!N36=23,VLOOKUP(Värdelista!M36,Värdelista!$AB$35:$AG$62,4),IF(Värdelista!N36=14,VLOOKUP(Värdelista!M36,Värdelista!$AH$4:$AM$31,4),IF(Värdelista!N36=24,VLOOKUP(Värdelista!M36,Värdelista!$AH$35:$AM$62,4),IF(Värdelista!N36=15,VLOOKUP(Värdelista!M36,Värdelista!$AN$4:$AS$31,4),IF(Värdelista!N36=25,VLOOKUP(Värdelista!M36,Värdelista!$AN$35:$AS$62,4),IF(Värdelista!N36=16,VLOOKUP(Värdelista!M36,Värdelista!$AT$4:$AY$31,4),IF(Värdelista!N36=26,VLOOKUP(Värdelista!M36,Värdelista!$AT$35:$AY$62,4),0))))))))))))</f>
        <v>0</v>
      </c>
      <c r="H37" s="27">
        <f>$H$2*IF(Värdelista!N36=11,VLOOKUP(Värdelista!M36,Värdelista!$P$4:$U$31,5),IF(Värdelista!N36=21,VLOOKUP(Värdelista!M36,Värdelista!$P$35:$U$62,5),IF(Värdelista!N36=12,VLOOKUP(Värdelista!M36,Värdelista!$V$4:$AA$31,5),IF(Värdelista!N36=22,VLOOKUP(Värdelista!M36,Värdelista!$V$35:$AA$62,5),IF(Värdelista!N36=13,VLOOKUP(Värdelista!M36,Värdelista!$AB$4:$AG$31,5),IF(Värdelista!N36=23,VLOOKUP(Värdelista!M36,Värdelista!$AB$35:$AG$62,5),IF(Värdelista!N36=14,VLOOKUP(Värdelista!M36,Värdelista!$AH$4:$AM$31,5),IF(Värdelista!N36=24,VLOOKUP(Värdelista!M36,Värdelista!$AH$35:$AM$62,5),IF(Värdelista!N36=15,VLOOKUP(Värdelista!M36,Värdelista!$AN$4:$AS$31,5),IF(Värdelista!N36=25,VLOOKUP(Värdelista!M36,Värdelista!$AN$35:$AS$62,5),IF(Värdelista!N36=16,VLOOKUP(Värdelista!M36,Värdelista!$AT$4:$AY$31,5),IF(Värdelista!N36=26,VLOOKUP(Värdelista!M36,Värdelista!$AT$35:$AY$62,5),0))))))))))))</f>
        <v>0</v>
      </c>
      <c r="I37" s="27">
        <f>$I$2*IF(Värdelista!N36=11,VLOOKUP(Värdelista!M36,Värdelista!$P$4:$U$31,6),IF(Värdelista!N36=21,VLOOKUP(Värdelista!M36,Värdelista!$P$35:$U$62,6),IF(Värdelista!N36=12,VLOOKUP(Värdelista!M36,Värdelista!$V$4:$AA$31,6),IF(Värdelista!N36=22,VLOOKUP(Värdelista!M36,Värdelista!$V$35:$AA$62,6),IF(Värdelista!N36=13,VLOOKUP(Värdelista!M36,Värdelista!$AB$4:$AG$31,6),IF(Värdelista!N36=23,VLOOKUP(Värdelista!M36,Värdelista!$AB$35:$AG$62,6),IF(Värdelista!N36=14,VLOOKUP(Värdelista!M36,Värdelista!$AH$4:$AM$31,6),IF(Värdelista!N36=24,VLOOKUP(Värdelista!M36,Värdelista!$AH$35:$AM$62,6),IF(Värdelista!N36=15,VLOOKUP(Värdelista!M36,Värdelista!$AN$4:$AS$31,6),IF(Värdelista!N36=25,VLOOKUP(Värdelista!M36,Värdelista!$AN$35:$AS$62,6),IF(Värdelista!N36=16,VLOOKUP(Värdelista!M36,Värdelista!$AT$4:$AY$31,6),IF(Värdelista!N36=26,VLOOKUP(Värdelista!M36,Värdelista!$AT$35:$AY$62,6),0))))))))))))</f>
        <v>0</v>
      </c>
      <c r="J37" s="26"/>
      <c r="K37" s="26"/>
    </row>
    <row r="38" spans="1:11" s="55" customFormat="1" ht="14.25">
      <c r="A38" s="26"/>
      <c r="B38" s="28">
        <f>Tabell15[[#This Row],[Ledn.längd]]*(Tabell15[[#This Row],[Rörmtrl]]+Tabell15[[#This Row],[Svetsning]]+Tabell15[[#This Row],[Muffmontage]]+Tabell15[[#This Row],[Mark]])</f>
        <v>0</v>
      </c>
      <c r="C38" s="26"/>
      <c r="D38" s="26"/>
      <c r="E38" s="26"/>
      <c r="F38" s="44">
        <f>$F$2*IF(Värdelista!N37=11,VLOOKUP(Värdelista!M37,Värdelista!$P$4:$U$31,3),IF(Värdelista!N37=21,VLOOKUP(Värdelista!M37,Värdelista!$P$35:$U$62,3),IF(Värdelista!N37=12,VLOOKUP(Värdelista!M37,Värdelista!$V$4:$AA$31,3),IF(Värdelista!N37=22,VLOOKUP(Värdelista!M37,Värdelista!$V$35:$AA$62,3),IF(Värdelista!N37=13,VLOOKUP(Värdelista!M37,Värdelista!$AB$4:$AG$31,3),IF(Värdelista!N37=23,VLOOKUP(Värdelista!M37,Värdelista!$AB$35:$AG$62,3),IF(Värdelista!N37=14,VLOOKUP(Värdelista!M37,Värdelista!$AH$4:$AM$31,3),IF(Värdelista!N37=24,VLOOKUP(Värdelista!M37,Värdelista!$AH$35:$AM$62,3),IF(Värdelista!N37=15,VLOOKUP(Värdelista!M37,Värdelista!$AN$4:$AS$31,3),IF(Värdelista!N37=25,VLOOKUP(Värdelista!M37,Värdelista!$AN$35:$AS$62,3),IF(Värdelista!N37=16,VLOOKUP(Värdelista!M37,Värdelista!$AT$4:$AY$31,3),IF(Värdelista!N37=26,VLOOKUP(Värdelista!M37,Värdelista!$AT$35:$AY$62,3),0))))))))))))</f>
        <v>0</v>
      </c>
      <c r="G38" s="27">
        <f>$G$2*IF(Värdelista!N37=11,VLOOKUP(Värdelista!M37,Värdelista!$P$4:$U$31,4),IF(Värdelista!N37=21,VLOOKUP(Värdelista!M37,Värdelista!$P$35:$U$62,4),IF(Värdelista!N37=12,VLOOKUP(Värdelista!M37,Värdelista!$V$4:$AA$31,4),IF(Värdelista!N37=22,VLOOKUP(Värdelista!M37,Värdelista!$V$35:$AA$62,4),IF(Värdelista!N37=13,VLOOKUP(Värdelista!M37,Värdelista!$AB$4:$AG$31,4),IF(Värdelista!N37=23,VLOOKUP(Värdelista!M37,Värdelista!$AB$35:$AG$62,4),IF(Värdelista!N37=14,VLOOKUP(Värdelista!M37,Värdelista!$AH$4:$AM$31,4),IF(Värdelista!N37=24,VLOOKUP(Värdelista!M37,Värdelista!$AH$35:$AM$62,4),IF(Värdelista!N37=15,VLOOKUP(Värdelista!M37,Värdelista!$AN$4:$AS$31,4),IF(Värdelista!N37=25,VLOOKUP(Värdelista!M37,Värdelista!$AN$35:$AS$62,4),IF(Värdelista!N37=16,VLOOKUP(Värdelista!M37,Värdelista!$AT$4:$AY$31,4),IF(Värdelista!N37=26,VLOOKUP(Värdelista!M37,Värdelista!$AT$35:$AY$62,4),0))))))))))))</f>
        <v>0</v>
      </c>
      <c r="H38" s="27">
        <f>$H$2*IF(Värdelista!N37=11,VLOOKUP(Värdelista!M37,Värdelista!$P$4:$U$31,5),IF(Värdelista!N37=21,VLOOKUP(Värdelista!M37,Värdelista!$P$35:$U$62,5),IF(Värdelista!N37=12,VLOOKUP(Värdelista!M37,Värdelista!$V$4:$AA$31,5),IF(Värdelista!N37=22,VLOOKUP(Värdelista!M37,Värdelista!$V$35:$AA$62,5),IF(Värdelista!N37=13,VLOOKUP(Värdelista!M37,Värdelista!$AB$4:$AG$31,5),IF(Värdelista!N37=23,VLOOKUP(Värdelista!M37,Värdelista!$AB$35:$AG$62,5),IF(Värdelista!N37=14,VLOOKUP(Värdelista!M37,Värdelista!$AH$4:$AM$31,5),IF(Värdelista!N37=24,VLOOKUP(Värdelista!M37,Värdelista!$AH$35:$AM$62,5),IF(Värdelista!N37=15,VLOOKUP(Värdelista!M37,Värdelista!$AN$4:$AS$31,5),IF(Värdelista!N37=25,VLOOKUP(Värdelista!M37,Värdelista!$AN$35:$AS$62,5),IF(Värdelista!N37=16,VLOOKUP(Värdelista!M37,Värdelista!$AT$4:$AY$31,5),IF(Värdelista!N37=26,VLOOKUP(Värdelista!M37,Värdelista!$AT$35:$AY$62,5),0))))))))))))</f>
        <v>0</v>
      </c>
      <c r="I38" s="27">
        <f>$I$2*IF(Värdelista!N37=11,VLOOKUP(Värdelista!M37,Värdelista!$P$4:$U$31,6),IF(Värdelista!N37=21,VLOOKUP(Värdelista!M37,Värdelista!$P$35:$U$62,6),IF(Värdelista!N37=12,VLOOKUP(Värdelista!M37,Värdelista!$V$4:$AA$31,6),IF(Värdelista!N37=22,VLOOKUP(Värdelista!M37,Värdelista!$V$35:$AA$62,6),IF(Värdelista!N37=13,VLOOKUP(Värdelista!M37,Värdelista!$AB$4:$AG$31,6),IF(Värdelista!N37=23,VLOOKUP(Värdelista!M37,Värdelista!$AB$35:$AG$62,6),IF(Värdelista!N37=14,VLOOKUP(Värdelista!M37,Värdelista!$AH$4:$AM$31,6),IF(Värdelista!N37=24,VLOOKUP(Värdelista!M37,Värdelista!$AH$35:$AM$62,6),IF(Värdelista!N37=15,VLOOKUP(Värdelista!M37,Värdelista!$AN$4:$AS$31,6),IF(Värdelista!N37=25,VLOOKUP(Värdelista!M37,Värdelista!$AN$35:$AS$62,6),IF(Värdelista!N37=16,VLOOKUP(Värdelista!M37,Värdelista!$AT$4:$AY$31,6),IF(Värdelista!N37=26,VLOOKUP(Värdelista!M37,Värdelista!$AT$35:$AY$62,6),0))))))))))))</f>
        <v>0</v>
      </c>
      <c r="J38" s="26"/>
      <c r="K38" s="26"/>
    </row>
    <row r="39" spans="1:11" s="55" customFormat="1" ht="14.25">
      <c r="A39" s="26"/>
      <c r="B39" s="28">
        <f>Tabell15[[#This Row],[Ledn.längd]]*(Tabell15[[#This Row],[Rörmtrl]]+Tabell15[[#This Row],[Svetsning]]+Tabell15[[#This Row],[Muffmontage]]+Tabell15[[#This Row],[Mark]])</f>
        <v>0</v>
      </c>
      <c r="C39" s="26"/>
      <c r="D39" s="26"/>
      <c r="E39" s="26"/>
      <c r="F39" s="44">
        <f>$F$2*IF(Värdelista!N38=11,VLOOKUP(Värdelista!M38,Värdelista!$P$4:$U$31,3),IF(Värdelista!N38=21,VLOOKUP(Värdelista!M38,Värdelista!$P$35:$U$62,3),IF(Värdelista!N38=12,VLOOKUP(Värdelista!M38,Värdelista!$V$4:$AA$31,3),IF(Värdelista!N38=22,VLOOKUP(Värdelista!M38,Värdelista!$V$35:$AA$62,3),IF(Värdelista!N38=13,VLOOKUP(Värdelista!M38,Värdelista!$AB$4:$AG$31,3),IF(Värdelista!N38=23,VLOOKUP(Värdelista!M38,Värdelista!$AB$35:$AG$62,3),IF(Värdelista!N38=14,VLOOKUP(Värdelista!M38,Värdelista!$AH$4:$AM$31,3),IF(Värdelista!N38=24,VLOOKUP(Värdelista!M38,Värdelista!$AH$35:$AM$62,3),IF(Värdelista!N38=15,VLOOKUP(Värdelista!M38,Värdelista!$AN$4:$AS$31,3),IF(Värdelista!N38=25,VLOOKUP(Värdelista!M38,Värdelista!$AN$35:$AS$62,3),IF(Värdelista!N38=16,VLOOKUP(Värdelista!M38,Värdelista!$AT$4:$AY$31,3),IF(Värdelista!N38=26,VLOOKUP(Värdelista!M38,Värdelista!$AT$35:$AY$62,3),0))))))))))))</f>
        <v>0</v>
      </c>
      <c r="G39" s="27">
        <f>$G$2*IF(Värdelista!N38=11,VLOOKUP(Värdelista!M38,Värdelista!$P$4:$U$31,4),IF(Värdelista!N38=21,VLOOKUP(Värdelista!M38,Värdelista!$P$35:$U$62,4),IF(Värdelista!N38=12,VLOOKUP(Värdelista!M38,Värdelista!$V$4:$AA$31,4),IF(Värdelista!N38=22,VLOOKUP(Värdelista!M38,Värdelista!$V$35:$AA$62,4),IF(Värdelista!N38=13,VLOOKUP(Värdelista!M38,Värdelista!$AB$4:$AG$31,4),IF(Värdelista!N38=23,VLOOKUP(Värdelista!M38,Värdelista!$AB$35:$AG$62,4),IF(Värdelista!N38=14,VLOOKUP(Värdelista!M38,Värdelista!$AH$4:$AM$31,4),IF(Värdelista!N38=24,VLOOKUP(Värdelista!M38,Värdelista!$AH$35:$AM$62,4),IF(Värdelista!N38=15,VLOOKUP(Värdelista!M38,Värdelista!$AN$4:$AS$31,4),IF(Värdelista!N38=25,VLOOKUP(Värdelista!M38,Värdelista!$AN$35:$AS$62,4),IF(Värdelista!N38=16,VLOOKUP(Värdelista!M38,Värdelista!$AT$4:$AY$31,4),IF(Värdelista!N38=26,VLOOKUP(Värdelista!M38,Värdelista!$AT$35:$AY$62,4),0))))))))))))</f>
        <v>0</v>
      </c>
      <c r="H39" s="27">
        <f>$H$2*IF(Värdelista!N38=11,VLOOKUP(Värdelista!M38,Värdelista!$P$4:$U$31,5),IF(Värdelista!N38=21,VLOOKUP(Värdelista!M38,Värdelista!$P$35:$U$62,5),IF(Värdelista!N38=12,VLOOKUP(Värdelista!M38,Värdelista!$V$4:$AA$31,5),IF(Värdelista!N38=22,VLOOKUP(Värdelista!M38,Värdelista!$V$35:$AA$62,5),IF(Värdelista!N38=13,VLOOKUP(Värdelista!M38,Värdelista!$AB$4:$AG$31,5),IF(Värdelista!N38=23,VLOOKUP(Värdelista!M38,Värdelista!$AB$35:$AG$62,5),IF(Värdelista!N38=14,VLOOKUP(Värdelista!M38,Värdelista!$AH$4:$AM$31,5),IF(Värdelista!N38=24,VLOOKUP(Värdelista!M38,Värdelista!$AH$35:$AM$62,5),IF(Värdelista!N38=15,VLOOKUP(Värdelista!M38,Värdelista!$AN$4:$AS$31,5),IF(Värdelista!N38=25,VLOOKUP(Värdelista!M38,Värdelista!$AN$35:$AS$62,5),IF(Värdelista!N38=16,VLOOKUP(Värdelista!M38,Värdelista!$AT$4:$AY$31,5),IF(Värdelista!N38=26,VLOOKUP(Värdelista!M38,Värdelista!$AT$35:$AY$62,5),0))))))))))))</f>
        <v>0</v>
      </c>
      <c r="I39" s="27">
        <f>$I$2*IF(Värdelista!N38=11,VLOOKUP(Värdelista!M38,Värdelista!$P$4:$U$31,6),IF(Värdelista!N38=21,VLOOKUP(Värdelista!M38,Värdelista!$P$35:$U$62,6),IF(Värdelista!N38=12,VLOOKUP(Värdelista!M38,Värdelista!$V$4:$AA$31,6),IF(Värdelista!N38=22,VLOOKUP(Värdelista!M38,Värdelista!$V$35:$AA$62,6),IF(Värdelista!N38=13,VLOOKUP(Värdelista!M38,Värdelista!$AB$4:$AG$31,6),IF(Värdelista!N38=23,VLOOKUP(Värdelista!M38,Värdelista!$AB$35:$AG$62,6),IF(Värdelista!N38=14,VLOOKUP(Värdelista!M38,Värdelista!$AH$4:$AM$31,6),IF(Värdelista!N38=24,VLOOKUP(Värdelista!M38,Värdelista!$AH$35:$AM$62,6),IF(Värdelista!N38=15,VLOOKUP(Värdelista!M38,Värdelista!$AN$4:$AS$31,6),IF(Värdelista!N38=25,VLOOKUP(Värdelista!M38,Värdelista!$AN$35:$AS$62,6),IF(Värdelista!N38=16,VLOOKUP(Värdelista!M38,Värdelista!$AT$4:$AY$31,6),IF(Värdelista!N38=26,VLOOKUP(Värdelista!M38,Värdelista!$AT$35:$AY$62,6),0))))))))))))</f>
        <v>0</v>
      </c>
      <c r="J39" s="26"/>
      <c r="K39" s="26"/>
    </row>
    <row r="40" spans="1:11" s="24" customFormat="1" ht="14.25">
      <c r="A40" s="26"/>
      <c r="B40" s="28">
        <f>Tabell15[[#This Row],[Ledn.längd]]*(Tabell15[[#This Row],[Rörmtrl]]+Tabell15[[#This Row],[Svetsning]]+Tabell15[[#This Row],[Muffmontage]]+Tabell15[[#This Row],[Mark]])</f>
        <v>0</v>
      </c>
      <c r="C40" s="26"/>
      <c r="D40" s="26"/>
      <c r="E40" s="26"/>
      <c r="F40" s="44">
        <f>$F$2*IF(Värdelista!N39=11,VLOOKUP(Värdelista!M39,Värdelista!$P$4:$U$31,3),IF(Värdelista!N39=21,VLOOKUP(Värdelista!M39,Värdelista!$P$35:$U$62,3),IF(Värdelista!N39=12,VLOOKUP(Värdelista!M39,Värdelista!$V$4:$AA$31,3),IF(Värdelista!N39=22,VLOOKUP(Värdelista!M39,Värdelista!$V$35:$AA$62,3),IF(Värdelista!N39=13,VLOOKUP(Värdelista!M39,Värdelista!$AB$4:$AG$31,3),IF(Värdelista!N39=23,VLOOKUP(Värdelista!M39,Värdelista!$AB$35:$AG$62,3),IF(Värdelista!N39=14,VLOOKUP(Värdelista!M39,Värdelista!$AH$4:$AM$31,3),IF(Värdelista!N39=24,VLOOKUP(Värdelista!M39,Värdelista!$AH$35:$AM$62,3),IF(Värdelista!N39=15,VLOOKUP(Värdelista!M39,Värdelista!$AN$4:$AS$31,3),IF(Värdelista!N39=25,VLOOKUP(Värdelista!M39,Värdelista!$AN$35:$AS$62,3),IF(Värdelista!N39=16,VLOOKUP(Värdelista!M39,Värdelista!$AT$4:$AY$31,3),IF(Värdelista!N39=26,VLOOKUP(Värdelista!M39,Värdelista!$AT$35:$AY$62,3),0))))))))))))</f>
        <v>0</v>
      </c>
      <c r="G40" s="27">
        <f>$G$2*IF(Värdelista!N39=11,VLOOKUP(Värdelista!M39,Värdelista!$P$4:$U$31,4),IF(Värdelista!N39=21,VLOOKUP(Värdelista!M39,Värdelista!$P$35:$U$62,4),IF(Värdelista!N39=12,VLOOKUP(Värdelista!M39,Värdelista!$V$4:$AA$31,4),IF(Värdelista!N39=22,VLOOKUP(Värdelista!M39,Värdelista!$V$35:$AA$62,4),IF(Värdelista!N39=13,VLOOKUP(Värdelista!M39,Värdelista!$AB$4:$AG$31,4),IF(Värdelista!N39=23,VLOOKUP(Värdelista!M39,Värdelista!$AB$35:$AG$62,4),IF(Värdelista!N39=14,VLOOKUP(Värdelista!M39,Värdelista!$AH$4:$AM$31,4),IF(Värdelista!N39=24,VLOOKUP(Värdelista!M39,Värdelista!$AH$35:$AM$62,4),IF(Värdelista!N39=15,VLOOKUP(Värdelista!M39,Värdelista!$AN$4:$AS$31,4),IF(Värdelista!N39=25,VLOOKUP(Värdelista!M39,Värdelista!$AN$35:$AS$62,4),IF(Värdelista!N39=16,VLOOKUP(Värdelista!M39,Värdelista!$AT$4:$AY$31,4),IF(Värdelista!N39=26,VLOOKUP(Värdelista!M39,Värdelista!$AT$35:$AY$62,4),0))))))))))))</f>
        <v>0</v>
      </c>
      <c r="H40" s="27">
        <f>$H$2*IF(Värdelista!N39=11,VLOOKUP(Värdelista!M39,Värdelista!$P$4:$U$31,5),IF(Värdelista!N39=21,VLOOKUP(Värdelista!M39,Värdelista!$P$35:$U$62,5),IF(Värdelista!N39=12,VLOOKUP(Värdelista!M39,Värdelista!$V$4:$AA$31,5),IF(Värdelista!N39=22,VLOOKUP(Värdelista!M39,Värdelista!$V$35:$AA$62,5),IF(Värdelista!N39=13,VLOOKUP(Värdelista!M39,Värdelista!$AB$4:$AG$31,5),IF(Värdelista!N39=23,VLOOKUP(Värdelista!M39,Värdelista!$AB$35:$AG$62,5),IF(Värdelista!N39=14,VLOOKUP(Värdelista!M39,Värdelista!$AH$4:$AM$31,5),IF(Värdelista!N39=24,VLOOKUP(Värdelista!M39,Värdelista!$AH$35:$AM$62,5),IF(Värdelista!N39=15,VLOOKUP(Värdelista!M39,Värdelista!$AN$4:$AS$31,5),IF(Värdelista!N39=25,VLOOKUP(Värdelista!M39,Värdelista!$AN$35:$AS$62,5),IF(Värdelista!N39=16,VLOOKUP(Värdelista!M39,Värdelista!$AT$4:$AY$31,5),IF(Värdelista!N39=26,VLOOKUP(Värdelista!M39,Värdelista!$AT$35:$AY$62,5),0))))))))))))</f>
        <v>0</v>
      </c>
      <c r="I40" s="27">
        <f>$I$2*IF(Värdelista!N39=11,VLOOKUP(Värdelista!M39,Värdelista!$P$4:$U$31,6),IF(Värdelista!N39=21,VLOOKUP(Värdelista!M39,Värdelista!$P$35:$U$62,6),IF(Värdelista!N39=12,VLOOKUP(Värdelista!M39,Värdelista!$V$4:$AA$31,6),IF(Värdelista!N39=22,VLOOKUP(Värdelista!M39,Värdelista!$V$35:$AA$62,6),IF(Värdelista!N39=13,VLOOKUP(Värdelista!M39,Värdelista!$AB$4:$AG$31,6),IF(Värdelista!N39=23,VLOOKUP(Värdelista!M39,Värdelista!$AB$35:$AG$62,6),IF(Värdelista!N39=14,VLOOKUP(Värdelista!M39,Värdelista!$AH$4:$AM$31,6),IF(Värdelista!N39=24,VLOOKUP(Värdelista!M39,Värdelista!$AH$35:$AM$62,6),IF(Värdelista!N39=15,VLOOKUP(Värdelista!M39,Värdelista!$AN$4:$AS$31,6),IF(Värdelista!N39=25,VLOOKUP(Värdelista!M39,Värdelista!$AN$35:$AS$62,6),IF(Värdelista!N39=16,VLOOKUP(Värdelista!M39,Värdelista!$AT$4:$AY$31,6),IF(Värdelista!N39=26,VLOOKUP(Värdelista!M39,Värdelista!$AT$35:$AY$62,6),0))))))))))))</f>
        <v>0</v>
      </c>
      <c r="J40" s="26"/>
      <c r="K40" s="26"/>
    </row>
    <row r="41" spans="1:11" ht="15">
      <c r="A41" s="25" t="s">
        <v>80</v>
      </c>
      <c r="B41" s="37">
        <f>SUM(B5:B40)</f>
        <v>30833570</v>
      </c>
      <c r="C41" s="37"/>
      <c r="D41" s="53">
        <f>SUM(D5:D40)</f>
        <v>2920</v>
      </c>
      <c r="E41" s="37"/>
      <c r="F41" s="37">
        <f>D5*F5+D6*F6+D7*F7+D8*F8+D9*F9+D10*F10+D11*F11+D12*F12+D13*F13+D14*F14+D15*F15+D16*F16+D17*F17+D18*F18+D19*F19+D20*F20+D21*F21+D22*F22+D23*F23+D24*F24+D25*F25+D26*F26+D27*F27+D28*F28+D29*F29+D30*F30+D31*F31+D32*F32+D33*F33+D34*F34+D35*F35+D36*F36+D37*F37+D38*F38+D39*F39+D40*F40</f>
        <v>6691750</v>
      </c>
      <c r="G41" s="37">
        <f>D5*G5+D6*G6+D7*G7+D8*G8+D9*G9+D10*G10+D11*G11+D12*G12+D13*G13+D14*G14+D15*G15+D16*G16+D17*G17+D18*G18+D19*G19+D20*G20+D21*G21+D22*G22+D23*G23+D24*G24+D25*G25+D26*G26+D27*G27+D28*G28+D29*G29+D30*G30+D31*G31+D32*G32+D33*G33+D34*G34+D35*G35+D36*G36+D37*G37+D38*G38+D39*G39+D40*G40</f>
        <v>3358430</v>
      </c>
      <c r="H41" s="37">
        <f>D5*H5+D6*H6+D7*H7+D8*H8+D9*H9+D10*H10+D11*H11+D12*H12+D13*H13+D14*H14+D15*H15+D16*H16+D17*H17+D18*H18+D19*H19+D20*H20+D21*H21+D22*H22+D23*H23+D24*H24+D25*H25+D26*H26+D27*H27+D28*H28+D29*H29+D30*H30+D31*H31+D32*H32+D33*H33+D34*H34+D35*H35+D36*H36+D37*H37+D38*H38+D39*H39+D40*H40</f>
        <v>610200</v>
      </c>
      <c r="I41" s="37">
        <f>D5*I5+D6*I6+D7*I7+D8*I8+D9*I9+D10*I10+D11*I11+D12*I12+D13*I13+D14*I14+D15*I15+D16*I16+D17*I17+D18*I18+D19*I19+D20*I20+D21*I21+D22*I22+D23*I23+D24*I24+D25*I25+D26*I26+D27*I27+D28*I28+D29*I29+D30*I30+D31*I31+D32*I32+D33*I33+D34*I34+D35*I35+D36*I36+D37*I37+D38*I38+D39*I39+D40*I40</f>
        <v>20173190</v>
      </c>
      <c r="J41" s="26"/>
      <c r="K41" s="26"/>
    </row>
    <row r="42" spans="1:11" ht="14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 ht="15">
      <c r="A43" s="29" t="s">
        <v>45</v>
      </c>
      <c r="B43" s="29" t="s">
        <v>24</v>
      </c>
      <c r="C43" s="29" t="s">
        <v>22</v>
      </c>
      <c r="D43" s="29" t="s">
        <v>49</v>
      </c>
      <c r="E43" s="29" t="s">
        <v>50</v>
      </c>
      <c r="F43" s="29" t="s">
        <v>18</v>
      </c>
      <c r="G43" s="29" t="s">
        <v>19</v>
      </c>
      <c r="H43" s="29" t="s">
        <v>68</v>
      </c>
      <c r="I43" s="29" t="s">
        <v>20</v>
      </c>
    </row>
    <row r="44" spans="1:11" ht="14.25">
      <c r="A44" s="26"/>
      <c r="B44" s="28">
        <f>Tabell16[[#This Row],[Antal]]*(Tabell16[[#This Row],[Rörmtrl]]+Tabell16[[#This Row],[Svetsning]]+Tabell16[[#This Row],[Muffmontage]]+Tabell16[[#This Row],[Mark]])</f>
        <v>0</v>
      </c>
      <c r="C44" s="26"/>
      <c r="D44" s="26"/>
      <c r="E44" s="26"/>
      <c r="F44" s="27">
        <f>$F$2*IF(Värdelista!N55=11,VLOOKUP(Värdelista!M55,Värdelista!$P$67:$U$94,3),IF(Värdelista!N55=21,VLOOKUP(Värdelista!M55,Värdelista!$P$98:$U$125,3),IF(Värdelista!N55=31,VLOOKUP(Värdelista!M55,Värdelista!$P$129:$U$156,3),IF(Värdelista!N55=41,VLOOKUP(Värdelista!M55,Värdelista!$P$160:$U$187,3),IF(Värdelista!N55=12,VLOOKUP(Värdelista!M55,Värdelista!$V$67:$AA$94,3),IF(Värdelista!N55=22,VLOOKUP(Värdelista!M55,Värdelista!$V$98:$AA$125,3),IF(Värdelista!N55=32,VLOOKUP(Värdelista!M55,Värdelista!$V$129:$AA$156,3),IF(Värdelista!N55=42,VLOOKUP(Värdelista!M55,Värdelista!$V$160:$AA$187,3),IF(Värdelista!N55=13,VLOOKUP(Värdelista!M55,Värdelista!$AB$67:$AG$94,3),IF(Värdelista!N55=23,VLOOKUP(Värdelista!M55,Värdelista!$AB$98:$AG$125,3),IF(Värdelista!N55=33,VLOOKUP(Värdelista!M55,Värdelista!$AB$129:$AG$156,3),IF(Värdelista!N55=43,VLOOKUP(Värdelista!M55,Värdelista!$AB$160:$AG$187,3),IF(Värdelista!N55=14,VLOOKUP(Värdelista!M55,Värdelista!$AH$67:$AM$94,3),IF(Värdelista!N55=24,VLOOKUP(Värdelista!M55,Värdelista!$AH$98:$AM$125,3),IF(Värdelista!N55=34,VLOOKUP(Värdelista!M55,Värdelista!$AH$129:$AM$156,3),IF(Värdelista!N55=44,VLOOKUP(Värdelista!M55,Värdelista!$AH$160:$AM$187,3),IF(Värdelista!N55=15,VLOOKUP(Värdelista!M55,Värdelista!$AN$67:$AS$94,3),IF(Värdelista!N55=25,VLOOKUP(Värdelista!M55,Värdelista!$AN$98:$AS$125,3),IF(Värdelista!N55=35,VLOOKUP(Värdelista!M55,Värdelista!$AN$129:$AS$156,3),IF(Värdelista!N55=45,VLOOKUP(Värdelista!M55,Värdelista!$AN$160:$AS$187,3),IF(Värdelista!N55=16,VLOOKUP(Värdelista!M55,Värdelista!$AT$67:$AY$94,3),IF(Värdelista!N55=26,VLOOKUP(Värdelista!M55,Värdelista!$AT$98:$AY$125,3),IF(Värdelista!N55=36,VLOOKUP(Värdelista!M55,Värdelista!$AT$129:$AY$156,3),IF(Värdelista!N55=46,VLOOKUP(Värdelista!M55,Värdelista!$AT$160:$AY$187,3),0))))))))))))))))))))))))</f>
        <v>0</v>
      </c>
      <c r="G44" s="27">
        <f>$G$2*IF(Värdelista!N55=11,VLOOKUP(Värdelista!M55,Värdelista!$P$67:$U$94,4),IF(Värdelista!N55=21,VLOOKUP(Värdelista!M55,Värdelista!$P$98:$U$125,4),IF(Värdelista!N55=31,VLOOKUP(Värdelista!M55,Värdelista!$P$129:$U$156,4),IF(Värdelista!N55=41,VLOOKUP(Värdelista!M55,Värdelista!$P$160:$U$187,4),IF(Värdelista!N55=12,VLOOKUP(Värdelista!M55,Värdelista!$V$67:$AA$94,4),IF(Värdelista!N55=22,VLOOKUP(Värdelista!M55,Värdelista!$V$98:$AA$125,4),IF(Värdelista!N55=32,VLOOKUP(Värdelista!M55,Värdelista!$V$129:$AA$156,4),IF(Värdelista!N55=42,VLOOKUP(Värdelista!M55,Värdelista!$V$160:$AA$187,4),IF(Värdelista!N55=13,VLOOKUP(Värdelista!M55,Värdelista!$AB$67:$AG$94,4),IF(Värdelista!N55=23,VLOOKUP(Värdelista!M55,Värdelista!$AB$98:$AG$125,4),IF(Värdelista!N55=33,VLOOKUP(Värdelista!M55,Värdelista!$AB$129:$AG$156,4),IF(Värdelista!N55=43,VLOOKUP(Värdelista!M55,Värdelista!$AB$160:$AG$187,4),IF(Värdelista!N55=14,VLOOKUP(Värdelista!M55,Värdelista!$AH$67:$AM$94,4),IF(Värdelista!N55=24,VLOOKUP(Värdelista!M55,Värdelista!$AH$98:$AM$125,4),IF(Värdelista!N55=34,VLOOKUP(Värdelista!M55,Värdelista!$AH$129:$AM$156,4),IF(Värdelista!N55=44,VLOOKUP(Värdelista!M55,Värdelista!$AH$160:$AM$187,4),IF(Värdelista!N55=15,VLOOKUP(Värdelista!M55,Värdelista!$AN$67:$AS$94,4),IF(Värdelista!N55=25,VLOOKUP(Värdelista!M55,Värdelista!$AN$98:$AS$125,4),IF(Värdelista!N55=35,VLOOKUP(Värdelista!M55,Värdelista!$AN$129:$AS$156,4),IF(Värdelista!N55=45,VLOOKUP(Värdelista!M55,Värdelista!$AN$160:$AS$187,4),IF(Värdelista!N55=16,VLOOKUP(Värdelista!M55,Värdelista!$AT$67:$AY$94,4),IF(Värdelista!N55=26,VLOOKUP(Värdelista!M55,Värdelista!$AT$98:$AY$125,4),IF(Värdelista!N55=36,VLOOKUP(Värdelista!M55,Värdelista!$AT$129:$AY$156,4),IF(Värdelista!N55=46,VLOOKUP(Värdelista!M55,Värdelista!$AT$160:$AY$187,4),0))))))))))))))))))))))))</f>
        <v>0</v>
      </c>
      <c r="H44" s="27">
        <f>$H$2*IF(Värdelista!N55=11,VLOOKUP(Värdelista!M55,Värdelista!$P$67:$U$94,5),IF(Värdelista!N55=21,VLOOKUP(Värdelista!M55,Värdelista!$P$98:$U$125,5),IF(Värdelista!N55=31,VLOOKUP(Värdelista!M55,Värdelista!$P$129:$U$156,5),IF(Värdelista!N55=41,VLOOKUP(Värdelista!M55,Värdelista!$P$160:$U$187,5),IF(Värdelista!N55=12,VLOOKUP(Värdelista!M55,Värdelista!$V$67:$AA$94,5),IF(Värdelista!N55=22,VLOOKUP(Värdelista!M55,Värdelista!$V$98:$AA$125,5),IF(Värdelista!N55=32,VLOOKUP(Värdelista!M55,Värdelista!$V$129:$AA$156,5),IF(Värdelista!N55=42,VLOOKUP(Värdelista!M55,Värdelista!$V$160:$AA$187,5),IF(Värdelista!N55=13,VLOOKUP(Värdelista!M55,Värdelista!$AB$67:$AG$94,5),IF(Värdelista!N55=23,VLOOKUP(Värdelista!M55,Värdelista!$AB$98:$AG$125,5),IF(Värdelista!N55=33,VLOOKUP(Värdelista!M55,Värdelista!$AB$129:$AG$156,5),IF(Värdelista!N55=43,VLOOKUP(Värdelista!M55,Värdelista!$AB$160:$AG$187,5),IF(Värdelista!N55=14,VLOOKUP(Värdelista!M55,Värdelista!$AH$67:$AM$94,5),IF(Värdelista!N55=24,VLOOKUP(Värdelista!M55,Värdelista!$AH$98:$AM$125,5),IF(Värdelista!N55=34,VLOOKUP(Värdelista!M55,Värdelista!$AH$129:$AM$156,5),IF(Värdelista!N55=44,VLOOKUP(Värdelista!M55,Värdelista!$AH$160:$AM$187,5),IF(Värdelista!N55=15,VLOOKUP(Värdelista!M55,Värdelista!$AN$67:$AS$94,5),IF(Värdelista!N55=25,VLOOKUP(Värdelista!M55,Värdelista!$AN$98:$AS$125,5),IF(Värdelista!N55=35,VLOOKUP(Värdelista!M55,Värdelista!$AN$129:$AS$156,5),IF(Värdelista!N55=45,VLOOKUP(Värdelista!M55,Värdelista!$AN$160:$AS$187,5),IF(Värdelista!N55=16,VLOOKUP(Värdelista!M55,Värdelista!$AT$67:$AY$94,5),IF(Värdelista!N55=26,VLOOKUP(Värdelista!M55,Värdelista!$AT$98:$AY$125,5),IF(Värdelista!N55=36,VLOOKUP(Värdelista!M55,Värdelista!$AT$129:$AY$156,5),IF(Värdelista!N55=46,VLOOKUP(Värdelista!M55,Värdelista!$AT$160:$AY$187,5),0))))))))))))))))))))))))</f>
        <v>0</v>
      </c>
      <c r="I44" s="27">
        <f>$I$2*IF(Värdelista!N55=11,VLOOKUP(Värdelista!M55,Värdelista!$P$67:$U$94,6),IF(Värdelista!N55=21,VLOOKUP(Värdelista!M55,Värdelista!$P$98:$U$125,6),IF(Värdelista!N55=31,VLOOKUP(Värdelista!M55,Värdelista!$P$129:$U$156,6),IF(Värdelista!N55=41,VLOOKUP(Värdelista!M55,Värdelista!$P$160:$U$187,6),IF(Värdelista!N55=12,VLOOKUP(Värdelista!M55,Värdelista!$V$67:$AA$94,6),IF(Värdelista!N55=22,VLOOKUP(Värdelista!M55,Värdelista!$V$98:$AA$125,6),IF(Värdelista!N55=32,VLOOKUP(Värdelista!M55,Värdelista!$V$129:$AA$156,6),IF(Värdelista!N55=42,VLOOKUP(Värdelista!M55,Värdelista!$V$160:$AA$187,6),IF(Värdelista!N55=13,VLOOKUP(Värdelista!M55,Värdelista!$AB$67:$AG$94,6),IF(Värdelista!N55=23,VLOOKUP(Värdelista!M55,Värdelista!$AB$98:$AG$125,6),IF(Värdelista!N55=33,VLOOKUP(Värdelista!M55,Värdelista!$AB$129:$AG$156,6),IF(Värdelista!N55=43,VLOOKUP(Värdelista!M55,Värdelista!$AB$160:$AG$187,6),IF(Värdelista!N55=14,VLOOKUP(Värdelista!M55,Värdelista!$AH$67:$AM$94,6),IF(Värdelista!N55=24,VLOOKUP(Värdelista!M55,Värdelista!$AH$98:$AM$125,6),IF(Värdelista!N55=34,VLOOKUP(Värdelista!M55,Värdelista!$AH$129:$AM$156,6),IF(Värdelista!N55=44,VLOOKUP(Värdelista!M55,Värdelista!$AH$160:$AM$187,6),IF(Värdelista!N55=15,VLOOKUP(Värdelista!M55,Värdelista!$AN$67:$AS$94,6),IF(Värdelista!N55=25,VLOOKUP(Värdelista!M55,Värdelista!$AN$98:$AS$125,6),IF(Värdelista!N55=35,VLOOKUP(Värdelista!M55,Värdelista!$AN$129:$AS$156,6),IF(Värdelista!N55=45,VLOOKUP(Värdelista!M55,Värdelista!$AN$160:$AS$187,6),IF(Värdelista!N55=16,VLOOKUP(Värdelista!M55,Värdelista!$AT$67:$AY$94,6),IF(Värdelista!N55=26,VLOOKUP(Värdelista!M55,Värdelista!$AT$98:$AY$125,6),IF(Värdelista!N55=36,VLOOKUP(Värdelista!M55,Värdelista!$AT$129:$AY$156,6),IF(Värdelista!N55=46,VLOOKUP(Värdelista!M55,Värdelista!$AT$160:$AY$187,6),0))))))))))))))))))))))))</f>
        <v>0</v>
      </c>
    </row>
    <row r="45" spans="1:11" ht="14.25">
      <c r="A45" s="26"/>
      <c r="B45" s="28">
        <f>Tabell16[[#This Row],[Antal]]*(Tabell16[[#This Row],[Rörmtrl]]+Tabell16[[#This Row],[Svetsning]]+Tabell16[[#This Row],[Muffmontage]]+Tabell16[[#This Row],[Mark]])</f>
        <v>0</v>
      </c>
      <c r="C45" s="26"/>
      <c r="D45" s="26"/>
      <c r="E45" s="26"/>
      <c r="F45" s="27">
        <f>$F$2*IF(Värdelista!N56=11,VLOOKUP(Värdelista!M56,Värdelista!$P$67:$U$94,3),IF(Värdelista!N56=21,VLOOKUP(Värdelista!M56,Värdelista!$P$98:$U$125,3),IF(Värdelista!N56=31,VLOOKUP(Värdelista!M56,Värdelista!$P$129:$U$156,3),IF(Värdelista!N56=41,VLOOKUP(Värdelista!M56,Värdelista!$P$160:$U$187,3),IF(Värdelista!N56=12,VLOOKUP(Värdelista!M56,Värdelista!$V$67:$AA$94,3),IF(Värdelista!N56=22,VLOOKUP(Värdelista!M56,Värdelista!$V$98:$AA$125,3),IF(Värdelista!N56=32,VLOOKUP(Värdelista!M56,Värdelista!$V$129:$AA$156,3),IF(Värdelista!N56=42,VLOOKUP(Värdelista!M56,Värdelista!$V$160:$AA$187,3),IF(Värdelista!N56=13,VLOOKUP(Värdelista!M56,Värdelista!$AB$67:$AG$94,3),IF(Värdelista!N56=23,VLOOKUP(Värdelista!M56,Värdelista!$AB$98:$AG$125,3),IF(Värdelista!N56=33,VLOOKUP(Värdelista!M56,Värdelista!$AB$129:$AG$156,3),IF(Värdelista!N56=43,VLOOKUP(Värdelista!M56,Värdelista!$AB$160:$AG$187,3),IF(Värdelista!N56=14,VLOOKUP(Värdelista!M56,Värdelista!$AH$67:$AM$94,3),IF(Värdelista!N56=24,VLOOKUP(Värdelista!M56,Värdelista!$AH$98:$AM$125,3),IF(Värdelista!N56=34,VLOOKUP(Värdelista!M56,Värdelista!$AH$129:$AM$156,3),IF(Värdelista!N56=44,VLOOKUP(Värdelista!M56,Värdelista!$AH$160:$AM$187,3),IF(Värdelista!N56=15,VLOOKUP(Värdelista!M56,Värdelista!$AN$67:$AS$94,3),IF(Värdelista!N56=25,VLOOKUP(Värdelista!M56,Värdelista!$AN$98:$AS$125,3),IF(Värdelista!N56=35,VLOOKUP(Värdelista!M56,Värdelista!$AN$129:$AS$156,3),IF(Värdelista!N56=45,VLOOKUP(Värdelista!M56,Värdelista!$AN$160:$AS$187,3),IF(Värdelista!N56=16,VLOOKUP(Värdelista!M56,Värdelista!$AT$67:$AY$94,3),IF(Värdelista!N56=26,VLOOKUP(Värdelista!M56,Värdelista!$AT$98:$AY$125,3),IF(Värdelista!N56=36,VLOOKUP(Värdelista!M56,Värdelista!$AT$129:$AY$156,3),IF(Värdelista!N56=46,VLOOKUP(Värdelista!M56,Värdelista!$AT$160:$AY$187,3),0))))))))))))))))))))))))</f>
        <v>0</v>
      </c>
      <c r="G45" s="27">
        <f>$G$2*IF(Värdelista!N56=11,VLOOKUP(Värdelista!M56,Värdelista!$P$67:$U$94,4),IF(Värdelista!N56=21,VLOOKUP(Värdelista!M56,Värdelista!$P$98:$U$125,4),IF(Värdelista!N56=31,VLOOKUP(Värdelista!M56,Värdelista!$P$129:$U$156,4),IF(Värdelista!N56=41,VLOOKUP(Värdelista!M56,Värdelista!$P$160:$U$187,4),IF(Värdelista!N56=12,VLOOKUP(Värdelista!M56,Värdelista!$V$67:$AA$94,4),IF(Värdelista!N56=22,VLOOKUP(Värdelista!M56,Värdelista!$V$98:$AA$125,4),IF(Värdelista!N56=32,VLOOKUP(Värdelista!M56,Värdelista!$V$129:$AA$156,4),IF(Värdelista!N56=42,VLOOKUP(Värdelista!M56,Värdelista!$V$160:$AA$187,4),IF(Värdelista!N56=13,VLOOKUP(Värdelista!M56,Värdelista!$AB$67:$AG$94,4),IF(Värdelista!N56=23,VLOOKUP(Värdelista!M56,Värdelista!$AB$98:$AG$125,4),IF(Värdelista!N56=33,VLOOKUP(Värdelista!M56,Värdelista!$AB$129:$AG$156,4),IF(Värdelista!N56=43,VLOOKUP(Värdelista!M56,Värdelista!$AB$160:$AG$187,4),IF(Värdelista!N56=14,VLOOKUP(Värdelista!M56,Värdelista!$AH$67:$AM$94,4),IF(Värdelista!N56=24,VLOOKUP(Värdelista!M56,Värdelista!$AH$98:$AM$125,4),IF(Värdelista!N56=34,VLOOKUP(Värdelista!M56,Värdelista!$AH$129:$AM$156,4),IF(Värdelista!N56=44,VLOOKUP(Värdelista!M56,Värdelista!$AH$160:$AM$187,4),IF(Värdelista!N56=15,VLOOKUP(Värdelista!M56,Värdelista!$AN$67:$AS$94,4),IF(Värdelista!N56=25,VLOOKUP(Värdelista!M56,Värdelista!$AN$98:$AS$125,4),IF(Värdelista!N56=35,VLOOKUP(Värdelista!M56,Värdelista!$AN$129:$AS$156,4),IF(Värdelista!N56=45,VLOOKUP(Värdelista!M56,Värdelista!$AN$160:$AS$187,4),IF(Värdelista!N56=16,VLOOKUP(Värdelista!M56,Värdelista!$AT$67:$AY$94,4),IF(Värdelista!N56=26,VLOOKUP(Värdelista!M56,Värdelista!$AT$98:$AY$125,4),IF(Värdelista!N56=36,VLOOKUP(Värdelista!M56,Värdelista!$AT$129:$AY$156,4),IF(Värdelista!N56=46,VLOOKUP(Värdelista!M56,Värdelista!$AT$160:$AY$187,4),0))))))))))))))))))))))))</f>
        <v>0</v>
      </c>
      <c r="H45" s="27">
        <f>$H$2*IF(Värdelista!N56=11,VLOOKUP(Värdelista!M56,Värdelista!$P$67:$U$94,5),IF(Värdelista!N56=21,VLOOKUP(Värdelista!M56,Värdelista!$P$98:$U$125,5),IF(Värdelista!N56=31,VLOOKUP(Värdelista!M56,Värdelista!$P$129:$U$156,5),IF(Värdelista!N56=41,VLOOKUP(Värdelista!M56,Värdelista!$P$160:$U$187,5),IF(Värdelista!N56=12,VLOOKUP(Värdelista!M56,Värdelista!$V$67:$AA$94,5),IF(Värdelista!N56=22,VLOOKUP(Värdelista!M56,Värdelista!$V$98:$AA$125,5),IF(Värdelista!N56=32,VLOOKUP(Värdelista!M56,Värdelista!$V$129:$AA$156,5),IF(Värdelista!N56=42,VLOOKUP(Värdelista!M56,Värdelista!$V$160:$AA$187,5),IF(Värdelista!N56=13,VLOOKUP(Värdelista!M56,Värdelista!$AB$67:$AG$94,5),IF(Värdelista!N56=23,VLOOKUP(Värdelista!M56,Värdelista!$AB$98:$AG$125,5),IF(Värdelista!N56=33,VLOOKUP(Värdelista!M56,Värdelista!$AB$129:$AG$156,5),IF(Värdelista!N56=43,VLOOKUP(Värdelista!M56,Värdelista!$AB$160:$AG$187,5),IF(Värdelista!N56=14,VLOOKUP(Värdelista!M56,Värdelista!$AH$67:$AM$94,5),IF(Värdelista!N56=24,VLOOKUP(Värdelista!M56,Värdelista!$AH$98:$AM$125,5),IF(Värdelista!N56=34,VLOOKUP(Värdelista!M56,Värdelista!$AH$129:$AM$156,5),IF(Värdelista!N56=44,VLOOKUP(Värdelista!M56,Värdelista!$AH$160:$AM$187,5),IF(Värdelista!N56=15,VLOOKUP(Värdelista!M56,Värdelista!$AN$67:$AS$94,5),IF(Värdelista!N56=25,VLOOKUP(Värdelista!M56,Värdelista!$AN$98:$AS$125,5),IF(Värdelista!N56=35,VLOOKUP(Värdelista!M56,Värdelista!$AN$129:$AS$156,5),IF(Värdelista!N56=45,VLOOKUP(Värdelista!M56,Värdelista!$AN$160:$AS$187,5),IF(Värdelista!N56=16,VLOOKUP(Värdelista!M56,Värdelista!$AT$67:$AY$94,5),IF(Värdelista!N56=26,VLOOKUP(Värdelista!M56,Värdelista!$AT$98:$AY$125,5),IF(Värdelista!N56=36,VLOOKUP(Värdelista!M56,Värdelista!$AT$129:$AY$156,5),IF(Värdelista!N56=46,VLOOKUP(Värdelista!M56,Värdelista!$AT$160:$AY$187,5),0))))))))))))))))))))))))</f>
        <v>0</v>
      </c>
      <c r="I45" s="27">
        <f>$I$2*IF(Värdelista!N56=11,VLOOKUP(Värdelista!M56,Värdelista!$P$67:$U$94,6),IF(Värdelista!N56=21,VLOOKUP(Värdelista!M56,Värdelista!$P$98:$U$125,6),IF(Värdelista!N56=31,VLOOKUP(Värdelista!M56,Värdelista!$P$129:$U$156,6),IF(Värdelista!N56=41,VLOOKUP(Värdelista!M56,Värdelista!$P$160:$U$187,6),IF(Värdelista!N56=12,VLOOKUP(Värdelista!M56,Värdelista!$V$67:$AA$94,6),IF(Värdelista!N56=22,VLOOKUP(Värdelista!M56,Värdelista!$V$98:$AA$125,6),IF(Värdelista!N56=32,VLOOKUP(Värdelista!M56,Värdelista!$V$129:$AA$156,6),IF(Värdelista!N56=42,VLOOKUP(Värdelista!M56,Värdelista!$V$160:$AA$187,6),IF(Värdelista!N56=13,VLOOKUP(Värdelista!M56,Värdelista!$AB$67:$AG$94,6),IF(Värdelista!N56=23,VLOOKUP(Värdelista!M56,Värdelista!$AB$98:$AG$125,6),IF(Värdelista!N56=33,VLOOKUP(Värdelista!M56,Värdelista!$AB$129:$AG$156,6),IF(Värdelista!N56=43,VLOOKUP(Värdelista!M56,Värdelista!$AB$160:$AG$187,6),IF(Värdelista!N56=14,VLOOKUP(Värdelista!M56,Värdelista!$AH$67:$AM$94,6),IF(Värdelista!N56=24,VLOOKUP(Värdelista!M56,Värdelista!$AH$98:$AM$125,6),IF(Värdelista!N56=34,VLOOKUP(Värdelista!M56,Värdelista!$AH$129:$AM$156,6),IF(Värdelista!N56=44,VLOOKUP(Värdelista!M56,Värdelista!$AH$160:$AM$187,6),IF(Värdelista!N56=15,VLOOKUP(Värdelista!M56,Värdelista!$AN$67:$AS$94,6),IF(Värdelista!N56=25,VLOOKUP(Värdelista!M56,Värdelista!$AN$98:$AS$125,6),IF(Värdelista!N56=35,VLOOKUP(Värdelista!M56,Värdelista!$AN$129:$AS$156,6),IF(Värdelista!N56=45,VLOOKUP(Värdelista!M56,Värdelista!$AN$160:$AS$187,6),IF(Värdelista!N56=16,VLOOKUP(Värdelista!M56,Värdelista!$AT$67:$AY$94,6),IF(Värdelista!N56=26,VLOOKUP(Värdelista!M56,Värdelista!$AT$98:$AY$125,6),IF(Värdelista!N56=36,VLOOKUP(Värdelista!M56,Värdelista!$AT$129:$AY$156,6),IF(Värdelista!N56=46,VLOOKUP(Värdelista!M56,Värdelista!$AT$160:$AY$187,6),0))))))))))))))))))))))))</f>
        <v>0</v>
      </c>
    </row>
    <row r="46" spans="1:11" ht="14.25">
      <c r="A46" s="26"/>
      <c r="B46" s="28">
        <f>Tabell16[[#This Row],[Antal]]*(Tabell16[[#This Row],[Rörmtrl]]+Tabell16[[#This Row],[Svetsning]]+Tabell16[[#This Row],[Muffmontage]]+Tabell16[[#This Row],[Mark]])</f>
        <v>0</v>
      </c>
      <c r="C46" s="26"/>
      <c r="D46" s="26"/>
      <c r="E46" s="26"/>
      <c r="F46" s="27">
        <f>$F$2*IF(Värdelista!N57=11,VLOOKUP(Värdelista!M57,Värdelista!$P$67:$U$94,3),IF(Värdelista!N57=21,VLOOKUP(Värdelista!M57,Värdelista!$P$98:$U$125,3),IF(Värdelista!N57=31,VLOOKUP(Värdelista!M57,Värdelista!$P$129:$U$156,3),IF(Värdelista!N57=41,VLOOKUP(Värdelista!M57,Värdelista!$P$160:$U$187,3),IF(Värdelista!N57=12,VLOOKUP(Värdelista!M57,Värdelista!$V$67:$AA$94,3),IF(Värdelista!N57=22,VLOOKUP(Värdelista!M57,Värdelista!$V$98:$AA$125,3),IF(Värdelista!N57=32,VLOOKUP(Värdelista!M57,Värdelista!$V$129:$AA$156,3),IF(Värdelista!N57=42,VLOOKUP(Värdelista!M57,Värdelista!$V$160:$AA$187,3),IF(Värdelista!N57=13,VLOOKUP(Värdelista!M57,Värdelista!$AB$67:$AG$94,3),IF(Värdelista!N57=23,VLOOKUP(Värdelista!M57,Värdelista!$AB$98:$AG$125,3),IF(Värdelista!N57=33,VLOOKUP(Värdelista!M57,Värdelista!$AB$129:$AG$156,3),IF(Värdelista!N57=43,VLOOKUP(Värdelista!M57,Värdelista!$AB$160:$AG$187,3),IF(Värdelista!N57=14,VLOOKUP(Värdelista!M57,Värdelista!$AH$67:$AM$94,3),IF(Värdelista!N57=24,VLOOKUP(Värdelista!M57,Värdelista!$AH$98:$AM$125,3),IF(Värdelista!N57=34,VLOOKUP(Värdelista!M57,Värdelista!$AH$129:$AM$156,3),IF(Värdelista!N57=44,VLOOKUP(Värdelista!M57,Värdelista!$AH$160:$AM$187,3),IF(Värdelista!N57=15,VLOOKUP(Värdelista!M57,Värdelista!$AN$67:$AS$94,3),IF(Värdelista!N57=25,VLOOKUP(Värdelista!M57,Värdelista!$AN$98:$AS$125,3),IF(Värdelista!N57=35,VLOOKUP(Värdelista!M57,Värdelista!$AN$129:$AS$156,3),IF(Värdelista!N57=45,VLOOKUP(Värdelista!M57,Värdelista!$AN$160:$AS$187,3),IF(Värdelista!N57=16,VLOOKUP(Värdelista!M57,Värdelista!$AT$67:$AY$94,3),IF(Värdelista!N57=26,VLOOKUP(Värdelista!M57,Värdelista!$AT$98:$AY$125,3),IF(Värdelista!N57=36,VLOOKUP(Värdelista!M57,Värdelista!$AT$129:$AY$156,3),IF(Värdelista!N57=46,VLOOKUP(Värdelista!M57,Värdelista!$AT$160:$AY$187,3),0))))))))))))))))))))))))</f>
        <v>0</v>
      </c>
      <c r="G46" s="27">
        <f>$G$2*IF(Värdelista!N57=11,VLOOKUP(Värdelista!M57,Värdelista!$P$67:$U$94,4),IF(Värdelista!N57=21,VLOOKUP(Värdelista!M57,Värdelista!$P$98:$U$125,4),IF(Värdelista!N57=31,VLOOKUP(Värdelista!M57,Värdelista!$P$129:$U$156,4),IF(Värdelista!N57=41,VLOOKUP(Värdelista!M57,Värdelista!$P$160:$U$187,4),IF(Värdelista!N57=12,VLOOKUP(Värdelista!M57,Värdelista!$V$67:$AA$94,4),IF(Värdelista!N57=22,VLOOKUP(Värdelista!M57,Värdelista!$V$98:$AA$125,4),IF(Värdelista!N57=32,VLOOKUP(Värdelista!M57,Värdelista!$V$129:$AA$156,4),IF(Värdelista!N57=42,VLOOKUP(Värdelista!M57,Värdelista!$V$160:$AA$187,4),IF(Värdelista!N57=13,VLOOKUP(Värdelista!M57,Värdelista!$AB$67:$AG$94,4),IF(Värdelista!N57=23,VLOOKUP(Värdelista!M57,Värdelista!$AB$98:$AG$125,4),IF(Värdelista!N57=33,VLOOKUP(Värdelista!M57,Värdelista!$AB$129:$AG$156,4),IF(Värdelista!N57=43,VLOOKUP(Värdelista!M57,Värdelista!$AB$160:$AG$187,4),IF(Värdelista!N57=14,VLOOKUP(Värdelista!M57,Värdelista!$AH$67:$AM$94,4),IF(Värdelista!N57=24,VLOOKUP(Värdelista!M57,Värdelista!$AH$98:$AM$125,4),IF(Värdelista!N57=34,VLOOKUP(Värdelista!M57,Värdelista!$AH$129:$AM$156,4),IF(Värdelista!N57=44,VLOOKUP(Värdelista!M57,Värdelista!$AH$160:$AM$187,4),IF(Värdelista!N57=15,VLOOKUP(Värdelista!M57,Värdelista!$AN$67:$AS$94,4),IF(Värdelista!N57=25,VLOOKUP(Värdelista!M57,Värdelista!$AN$98:$AS$125,4),IF(Värdelista!N57=35,VLOOKUP(Värdelista!M57,Värdelista!$AN$129:$AS$156,4),IF(Värdelista!N57=45,VLOOKUP(Värdelista!M57,Värdelista!$AN$160:$AS$187,4),IF(Värdelista!N57=16,VLOOKUP(Värdelista!M57,Värdelista!$AT$67:$AY$94,4),IF(Värdelista!N57=26,VLOOKUP(Värdelista!M57,Värdelista!$AT$98:$AY$125,4),IF(Värdelista!N57=36,VLOOKUP(Värdelista!M57,Värdelista!$AT$129:$AY$156,4),IF(Värdelista!N57=46,VLOOKUP(Värdelista!M57,Värdelista!$AT$160:$AY$187,4),0))))))))))))))))))))))))</f>
        <v>0</v>
      </c>
      <c r="H46" s="27">
        <f>$H$2*IF(Värdelista!N57=11,VLOOKUP(Värdelista!M57,Värdelista!$P$67:$U$94,5),IF(Värdelista!N57=21,VLOOKUP(Värdelista!M57,Värdelista!$P$98:$U$125,5),IF(Värdelista!N57=31,VLOOKUP(Värdelista!M57,Värdelista!$P$129:$U$156,5),IF(Värdelista!N57=41,VLOOKUP(Värdelista!M57,Värdelista!$P$160:$U$187,5),IF(Värdelista!N57=12,VLOOKUP(Värdelista!M57,Värdelista!$V$67:$AA$94,5),IF(Värdelista!N57=22,VLOOKUP(Värdelista!M57,Värdelista!$V$98:$AA$125,5),IF(Värdelista!N57=32,VLOOKUP(Värdelista!M57,Värdelista!$V$129:$AA$156,5),IF(Värdelista!N57=42,VLOOKUP(Värdelista!M57,Värdelista!$V$160:$AA$187,5),IF(Värdelista!N57=13,VLOOKUP(Värdelista!M57,Värdelista!$AB$67:$AG$94,5),IF(Värdelista!N57=23,VLOOKUP(Värdelista!M57,Värdelista!$AB$98:$AG$125,5),IF(Värdelista!N57=33,VLOOKUP(Värdelista!M57,Värdelista!$AB$129:$AG$156,5),IF(Värdelista!N57=43,VLOOKUP(Värdelista!M57,Värdelista!$AB$160:$AG$187,5),IF(Värdelista!N57=14,VLOOKUP(Värdelista!M57,Värdelista!$AH$67:$AM$94,5),IF(Värdelista!N57=24,VLOOKUP(Värdelista!M57,Värdelista!$AH$98:$AM$125,5),IF(Värdelista!N57=34,VLOOKUP(Värdelista!M57,Värdelista!$AH$129:$AM$156,5),IF(Värdelista!N57=44,VLOOKUP(Värdelista!M57,Värdelista!$AH$160:$AM$187,5),IF(Värdelista!N57=15,VLOOKUP(Värdelista!M57,Värdelista!$AN$67:$AS$94,5),IF(Värdelista!N57=25,VLOOKUP(Värdelista!M57,Värdelista!$AN$98:$AS$125,5),IF(Värdelista!N57=35,VLOOKUP(Värdelista!M57,Värdelista!$AN$129:$AS$156,5),IF(Värdelista!N57=45,VLOOKUP(Värdelista!M57,Värdelista!$AN$160:$AS$187,5),IF(Värdelista!N57=16,VLOOKUP(Värdelista!M57,Värdelista!$AT$67:$AY$94,5),IF(Värdelista!N57=26,VLOOKUP(Värdelista!M57,Värdelista!$AT$98:$AY$125,5),IF(Värdelista!N57=36,VLOOKUP(Värdelista!M57,Värdelista!$AT$129:$AY$156,5),IF(Värdelista!N57=46,VLOOKUP(Värdelista!M57,Värdelista!$AT$160:$AY$187,5),0))))))))))))))))))))))))</f>
        <v>0</v>
      </c>
      <c r="I46" s="27">
        <f>$I$2*IF(Värdelista!N57=11,VLOOKUP(Värdelista!M57,Värdelista!$P$67:$U$94,6),IF(Värdelista!N57=21,VLOOKUP(Värdelista!M57,Värdelista!$P$98:$U$125,6),IF(Värdelista!N57=31,VLOOKUP(Värdelista!M57,Värdelista!$P$129:$U$156,6),IF(Värdelista!N57=41,VLOOKUP(Värdelista!M57,Värdelista!$P$160:$U$187,6),IF(Värdelista!N57=12,VLOOKUP(Värdelista!M57,Värdelista!$V$67:$AA$94,6),IF(Värdelista!N57=22,VLOOKUP(Värdelista!M57,Värdelista!$V$98:$AA$125,6),IF(Värdelista!N57=32,VLOOKUP(Värdelista!M57,Värdelista!$V$129:$AA$156,6),IF(Värdelista!N57=42,VLOOKUP(Värdelista!M57,Värdelista!$V$160:$AA$187,6),IF(Värdelista!N57=13,VLOOKUP(Värdelista!M57,Värdelista!$AB$67:$AG$94,6),IF(Värdelista!N57=23,VLOOKUP(Värdelista!M57,Värdelista!$AB$98:$AG$125,6),IF(Värdelista!N57=33,VLOOKUP(Värdelista!M57,Värdelista!$AB$129:$AG$156,6),IF(Värdelista!N57=43,VLOOKUP(Värdelista!M57,Värdelista!$AB$160:$AG$187,6),IF(Värdelista!N57=14,VLOOKUP(Värdelista!M57,Värdelista!$AH$67:$AM$94,6),IF(Värdelista!N57=24,VLOOKUP(Värdelista!M57,Värdelista!$AH$98:$AM$125,6),IF(Värdelista!N57=34,VLOOKUP(Värdelista!M57,Värdelista!$AH$129:$AM$156,6),IF(Värdelista!N57=44,VLOOKUP(Värdelista!M57,Värdelista!$AH$160:$AM$187,6),IF(Värdelista!N57=15,VLOOKUP(Värdelista!M57,Värdelista!$AN$67:$AS$94,6),IF(Värdelista!N57=25,VLOOKUP(Värdelista!M57,Värdelista!$AN$98:$AS$125,6),IF(Värdelista!N57=35,VLOOKUP(Värdelista!M57,Värdelista!$AN$129:$AS$156,6),IF(Värdelista!N57=45,VLOOKUP(Värdelista!M57,Värdelista!$AN$160:$AS$187,6),IF(Värdelista!N57=16,VLOOKUP(Värdelista!M57,Värdelista!$AT$67:$AY$94,6),IF(Värdelista!N57=26,VLOOKUP(Värdelista!M57,Värdelista!$AT$98:$AY$125,6),IF(Värdelista!N57=36,VLOOKUP(Värdelista!M57,Värdelista!$AT$129:$AY$156,6),IF(Värdelista!N57=46,VLOOKUP(Värdelista!M57,Värdelista!$AT$160:$AY$187,6),0))))))))))))))))))))))))</f>
        <v>0</v>
      </c>
    </row>
    <row r="47" spans="1:11" ht="14.25">
      <c r="A47" s="26"/>
      <c r="B47" s="28">
        <f>Tabell16[[#This Row],[Antal]]*(Tabell16[[#This Row],[Rörmtrl]]+Tabell16[[#This Row],[Svetsning]]+Tabell16[[#This Row],[Muffmontage]]+Tabell16[[#This Row],[Mark]])</f>
        <v>0</v>
      </c>
      <c r="C47" s="26"/>
      <c r="D47" s="26"/>
      <c r="E47" s="26"/>
      <c r="F47" s="27">
        <f>$F$2*IF(Värdelista!N58=11,VLOOKUP(Värdelista!M58,Värdelista!$P$67:$U$94,3),IF(Värdelista!N58=21,VLOOKUP(Värdelista!M58,Värdelista!$P$98:$U$125,3),IF(Värdelista!N58=31,VLOOKUP(Värdelista!M58,Värdelista!$P$129:$U$156,3),IF(Värdelista!N58=41,VLOOKUP(Värdelista!M58,Värdelista!$P$160:$U$187,3),IF(Värdelista!N58=12,VLOOKUP(Värdelista!M58,Värdelista!$V$67:$AA$94,3),IF(Värdelista!N58=22,VLOOKUP(Värdelista!M58,Värdelista!$V$98:$AA$125,3),IF(Värdelista!N58=32,VLOOKUP(Värdelista!M58,Värdelista!$V$129:$AA$156,3),IF(Värdelista!N58=42,VLOOKUP(Värdelista!M58,Värdelista!$V$160:$AA$187,3),IF(Värdelista!N58=13,VLOOKUP(Värdelista!M58,Värdelista!$AB$67:$AG$94,3),IF(Värdelista!N58=23,VLOOKUP(Värdelista!M58,Värdelista!$AB$98:$AG$125,3),IF(Värdelista!N58=33,VLOOKUP(Värdelista!M58,Värdelista!$AB$129:$AG$156,3),IF(Värdelista!N58=43,VLOOKUP(Värdelista!M58,Värdelista!$AB$160:$AG$187,3),IF(Värdelista!N58=14,VLOOKUP(Värdelista!M58,Värdelista!$AH$67:$AM$94,3),IF(Värdelista!N58=24,VLOOKUP(Värdelista!M58,Värdelista!$AH$98:$AM$125,3),IF(Värdelista!N58=34,VLOOKUP(Värdelista!M58,Värdelista!$AH$129:$AM$156,3),IF(Värdelista!N58=44,VLOOKUP(Värdelista!M58,Värdelista!$AH$160:$AM$187,3),IF(Värdelista!N58=15,VLOOKUP(Värdelista!M58,Värdelista!$AN$67:$AS$94,3),IF(Värdelista!N58=25,VLOOKUP(Värdelista!M58,Värdelista!$AN$98:$AS$125,3),IF(Värdelista!N58=35,VLOOKUP(Värdelista!M58,Värdelista!$AN$129:$AS$156,3),IF(Värdelista!N58=45,VLOOKUP(Värdelista!M58,Värdelista!$AN$160:$AS$187,3),IF(Värdelista!N58=16,VLOOKUP(Värdelista!M58,Värdelista!$AT$67:$AY$94,3),IF(Värdelista!N58=26,VLOOKUP(Värdelista!M58,Värdelista!$AT$98:$AY$125,3),IF(Värdelista!N58=36,VLOOKUP(Värdelista!M58,Värdelista!$AT$129:$AY$156,3),IF(Värdelista!N58=46,VLOOKUP(Värdelista!M58,Värdelista!$AT$160:$AY$187,3),0))))))))))))))))))))))))</f>
        <v>0</v>
      </c>
      <c r="G47" s="27">
        <f>$G$2*IF(Värdelista!N58=11,VLOOKUP(Värdelista!M58,Värdelista!$P$67:$U$94,4),IF(Värdelista!N58=21,VLOOKUP(Värdelista!M58,Värdelista!$P$98:$U$125,4),IF(Värdelista!N58=31,VLOOKUP(Värdelista!M58,Värdelista!$P$129:$U$156,4),IF(Värdelista!N58=41,VLOOKUP(Värdelista!M58,Värdelista!$P$160:$U$187,4),IF(Värdelista!N58=12,VLOOKUP(Värdelista!M58,Värdelista!$V$67:$AA$94,4),IF(Värdelista!N58=22,VLOOKUP(Värdelista!M58,Värdelista!$V$98:$AA$125,4),IF(Värdelista!N58=32,VLOOKUP(Värdelista!M58,Värdelista!$V$129:$AA$156,4),IF(Värdelista!N58=42,VLOOKUP(Värdelista!M58,Värdelista!$V$160:$AA$187,4),IF(Värdelista!N58=13,VLOOKUP(Värdelista!M58,Värdelista!$AB$67:$AG$94,4),IF(Värdelista!N58=23,VLOOKUP(Värdelista!M58,Värdelista!$AB$98:$AG$125,4),IF(Värdelista!N58=33,VLOOKUP(Värdelista!M58,Värdelista!$AB$129:$AG$156,4),IF(Värdelista!N58=43,VLOOKUP(Värdelista!M58,Värdelista!$AB$160:$AG$187,4),IF(Värdelista!N58=14,VLOOKUP(Värdelista!M58,Värdelista!$AH$67:$AM$94,4),IF(Värdelista!N58=24,VLOOKUP(Värdelista!M58,Värdelista!$AH$98:$AM$125,4),IF(Värdelista!N58=34,VLOOKUP(Värdelista!M58,Värdelista!$AH$129:$AM$156,4),IF(Värdelista!N58=44,VLOOKUP(Värdelista!M58,Värdelista!$AH$160:$AM$187,4),IF(Värdelista!N58=15,VLOOKUP(Värdelista!M58,Värdelista!$AN$67:$AS$94,4),IF(Värdelista!N58=25,VLOOKUP(Värdelista!M58,Värdelista!$AN$98:$AS$125,4),IF(Värdelista!N58=35,VLOOKUP(Värdelista!M58,Värdelista!$AN$129:$AS$156,4),IF(Värdelista!N58=45,VLOOKUP(Värdelista!M58,Värdelista!$AN$160:$AS$187,4),IF(Värdelista!N58=16,VLOOKUP(Värdelista!M58,Värdelista!$AT$67:$AY$94,4),IF(Värdelista!N58=26,VLOOKUP(Värdelista!M58,Värdelista!$AT$98:$AY$125,4),IF(Värdelista!N58=36,VLOOKUP(Värdelista!M58,Värdelista!$AT$129:$AY$156,4),IF(Värdelista!N58=46,VLOOKUP(Värdelista!M58,Värdelista!$AT$160:$AY$187,4),0))))))))))))))))))))))))</f>
        <v>0</v>
      </c>
      <c r="H47" s="27">
        <f>$H$2*IF(Värdelista!N58=11,VLOOKUP(Värdelista!M58,Värdelista!$P$67:$U$94,5),IF(Värdelista!N58=21,VLOOKUP(Värdelista!M58,Värdelista!$P$98:$U$125,5),IF(Värdelista!N58=31,VLOOKUP(Värdelista!M58,Värdelista!$P$129:$U$156,5),IF(Värdelista!N58=41,VLOOKUP(Värdelista!M58,Värdelista!$P$160:$U$187,5),IF(Värdelista!N58=12,VLOOKUP(Värdelista!M58,Värdelista!$V$67:$AA$94,5),IF(Värdelista!N58=22,VLOOKUP(Värdelista!M58,Värdelista!$V$98:$AA$125,5),IF(Värdelista!N58=32,VLOOKUP(Värdelista!M58,Värdelista!$V$129:$AA$156,5),IF(Värdelista!N58=42,VLOOKUP(Värdelista!M58,Värdelista!$V$160:$AA$187,5),IF(Värdelista!N58=13,VLOOKUP(Värdelista!M58,Värdelista!$AB$67:$AG$94,5),IF(Värdelista!N58=23,VLOOKUP(Värdelista!M58,Värdelista!$AB$98:$AG$125,5),IF(Värdelista!N58=33,VLOOKUP(Värdelista!M58,Värdelista!$AB$129:$AG$156,5),IF(Värdelista!N58=43,VLOOKUP(Värdelista!M58,Värdelista!$AB$160:$AG$187,5),IF(Värdelista!N58=14,VLOOKUP(Värdelista!M58,Värdelista!$AH$67:$AM$94,5),IF(Värdelista!N58=24,VLOOKUP(Värdelista!M58,Värdelista!$AH$98:$AM$125,5),IF(Värdelista!N58=34,VLOOKUP(Värdelista!M58,Värdelista!$AH$129:$AM$156,5),IF(Värdelista!N58=44,VLOOKUP(Värdelista!M58,Värdelista!$AH$160:$AM$187,5),IF(Värdelista!N58=15,VLOOKUP(Värdelista!M58,Värdelista!$AN$67:$AS$94,5),IF(Värdelista!N58=25,VLOOKUP(Värdelista!M58,Värdelista!$AN$98:$AS$125,5),IF(Värdelista!N58=35,VLOOKUP(Värdelista!M58,Värdelista!$AN$129:$AS$156,5),IF(Värdelista!N58=45,VLOOKUP(Värdelista!M58,Värdelista!$AN$160:$AS$187,5),IF(Värdelista!N58=16,VLOOKUP(Värdelista!M58,Värdelista!$AT$67:$AY$94,5),IF(Värdelista!N58=26,VLOOKUP(Värdelista!M58,Värdelista!$AT$98:$AY$125,5),IF(Värdelista!N58=36,VLOOKUP(Värdelista!M58,Värdelista!$AT$129:$AY$156,5),IF(Värdelista!N58=46,VLOOKUP(Värdelista!M58,Värdelista!$AT$160:$AY$187,5),0))))))))))))))))))))))))</f>
        <v>0</v>
      </c>
      <c r="I47" s="27">
        <f>$I$2*IF(Värdelista!N58=11,VLOOKUP(Värdelista!M58,Värdelista!$P$67:$U$94,6),IF(Värdelista!N58=21,VLOOKUP(Värdelista!M58,Värdelista!$P$98:$U$125,6),IF(Värdelista!N58=31,VLOOKUP(Värdelista!M58,Värdelista!$P$129:$U$156,6),IF(Värdelista!N58=41,VLOOKUP(Värdelista!M58,Värdelista!$P$160:$U$187,6),IF(Värdelista!N58=12,VLOOKUP(Värdelista!M58,Värdelista!$V$67:$AA$94,6),IF(Värdelista!N58=22,VLOOKUP(Värdelista!M58,Värdelista!$V$98:$AA$125,6),IF(Värdelista!N58=32,VLOOKUP(Värdelista!M58,Värdelista!$V$129:$AA$156,6),IF(Värdelista!N58=42,VLOOKUP(Värdelista!M58,Värdelista!$V$160:$AA$187,6),IF(Värdelista!N58=13,VLOOKUP(Värdelista!M58,Värdelista!$AB$67:$AG$94,6),IF(Värdelista!N58=23,VLOOKUP(Värdelista!M58,Värdelista!$AB$98:$AG$125,6),IF(Värdelista!N58=33,VLOOKUP(Värdelista!M58,Värdelista!$AB$129:$AG$156,6),IF(Värdelista!N58=43,VLOOKUP(Värdelista!M58,Värdelista!$AB$160:$AG$187,6),IF(Värdelista!N58=14,VLOOKUP(Värdelista!M58,Värdelista!$AH$67:$AM$94,6),IF(Värdelista!N58=24,VLOOKUP(Värdelista!M58,Värdelista!$AH$98:$AM$125,6),IF(Värdelista!N58=34,VLOOKUP(Värdelista!M58,Värdelista!$AH$129:$AM$156,6),IF(Värdelista!N58=44,VLOOKUP(Värdelista!M58,Värdelista!$AH$160:$AM$187,6),IF(Värdelista!N58=15,VLOOKUP(Värdelista!M58,Värdelista!$AN$67:$AS$94,6),IF(Värdelista!N58=25,VLOOKUP(Värdelista!M58,Värdelista!$AN$98:$AS$125,6),IF(Värdelista!N58=35,VLOOKUP(Värdelista!M58,Värdelista!$AN$129:$AS$156,6),IF(Värdelista!N58=45,VLOOKUP(Värdelista!M58,Värdelista!$AN$160:$AS$187,6),IF(Värdelista!N58=16,VLOOKUP(Värdelista!M58,Värdelista!$AT$67:$AY$94,6),IF(Värdelista!N58=26,VLOOKUP(Värdelista!M58,Värdelista!$AT$98:$AY$125,6),IF(Värdelista!N58=36,VLOOKUP(Värdelista!M58,Värdelista!$AT$129:$AY$156,6),IF(Värdelista!N58=46,VLOOKUP(Värdelista!M58,Värdelista!$AT$160:$AY$187,6),0))))))))))))))))))))))))</f>
        <v>0</v>
      </c>
    </row>
    <row r="48" spans="1:11" ht="14.25">
      <c r="A48" s="26"/>
      <c r="B48" s="28">
        <f>Tabell16[[#This Row],[Antal]]*(Tabell16[[#This Row],[Rörmtrl]]+Tabell16[[#This Row],[Svetsning]]+Tabell16[[#This Row],[Muffmontage]]+Tabell16[[#This Row],[Mark]])</f>
        <v>0</v>
      </c>
      <c r="C48" s="26"/>
      <c r="D48" s="26"/>
      <c r="E48" s="26"/>
      <c r="F48" s="27">
        <f>$F$2*IF(Värdelista!N59=11,VLOOKUP(Värdelista!M59,Värdelista!$P$67:$U$94,3),IF(Värdelista!N59=21,VLOOKUP(Värdelista!M59,Värdelista!$P$98:$U$125,3),IF(Värdelista!N59=31,VLOOKUP(Värdelista!M59,Värdelista!$P$129:$U$156,3),IF(Värdelista!N59=41,VLOOKUP(Värdelista!M59,Värdelista!$P$160:$U$187,3),IF(Värdelista!N59=12,VLOOKUP(Värdelista!M59,Värdelista!$V$67:$AA$94,3),IF(Värdelista!N59=22,VLOOKUP(Värdelista!M59,Värdelista!$V$98:$AA$125,3),IF(Värdelista!N59=32,VLOOKUP(Värdelista!M59,Värdelista!$V$129:$AA$156,3),IF(Värdelista!N59=42,VLOOKUP(Värdelista!M59,Värdelista!$V$160:$AA$187,3),IF(Värdelista!N59=13,VLOOKUP(Värdelista!M59,Värdelista!$AB$67:$AG$94,3),IF(Värdelista!N59=23,VLOOKUP(Värdelista!M59,Värdelista!$AB$98:$AG$125,3),IF(Värdelista!N59=33,VLOOKUP(Värdelista!M59,Värdelista!$AB$129:$AG$156,3),IF(Värdelista!N59=43,VLOOKUP(Värdelista!M59,Värdelista!$AB$160:$AG$187,3),IF(Värdelista!N59=14,VLOOKUP(Värdelista!M59,Värdelista!$AH$67:$AM$94,3),IF(Värdelista!N59=24,VLOOKUP(Värdelista!M59,Värdelista!$AH$98:$AM$125,3),IF(Värdelista!N59=34,VLOOKUP(Värdelista!M59,Värdelista!$AH$129:$AM$156,3),IF(Värdelista!N59=44,VLOOKUP(Värdelista!M59,Värdelista!$AH$160:$AM$187,3),IF(Värdelista!N59=15,VLOOKUP(Värdelista!M59,Värdelista!$AN$67:$AS$94,3),IF(Värdelista!N59=25,VLOOKUP(Värdelista!M59,Värdelista!$AN$98:$AS$125,3),IF(Värdelista!N59=35,VLOOKUP(Värdelista!M59,Värdelista!$AN$129:$AS$156,3),IF(Värdelista!N59=45,VLOOKUP(Värdelista!M59,Värdelista!$AN$160:$AS$187,3),IF(Värdelista!N59=16,VLOOKUP(Värdelista!M59,Värdelista!$AT$67:$AY$94,3),IF(Värdelista!N59=26,VLOOKUP(Värdelista!M59,Värdelista!$AT$98:$AY$125,3),IF(Värdelista!N59=36,VLOOKUP(Värdelista!M59,Värdelista!$AT$129:$AY$156,3),IF(Värdelista!N59=46,VLOOKUP(Värdelista!M59,Värdelista!$AT$160:$AY$187,3),0))))))))))))))))))))))))</f>
        <v>0</v>
      </c>
      <c r="G48" s="27">
        <f>$G$2*IF(Värdelista!N59=11,VLOOKUP(Värdelista!M59,Värdelista!$P$67:$U$94,4),IF(Värdelista!N59=21,VLOOKUP(Värdelista!M59,Värdelista!$P$98:$U$125,4),IF(Värdelista!N59=31,VLOOKUP(Värdelista!M59,Värdelista!$P$129:$U$156,4),IF(Värdelista!N59=41,VLOOKUP(Värdelista!M59,Värdelista!$P$160:$U$187,4),IF(Värdelista!N59=12,VLOOKUP(Värdelista!M59,Värdelista!$V$67:$AA$94,4),IF(Värdelista!N59=22,VLOOKUP(Värdelista!M59,Värdelista!$V$98:$AA$125,4),IF(Värdelista!N59=32,VLOOKUP(Värdelista!M59,Värdelista!$V$129:$AA$156,4),IF(Värdelista!N59=42,VLOOKUP(Värdelista!M59,Värdelista!$V$160:$AA$187,4),IF(Värdelista!N59=13,VLOOKUP(Värdelista!M59,Värdelista!$AB$67:$AG$94,4),IF(Värdelista!N59=23,VLOOKUP(Värdelista!M59,Värdelista!$AB$98:$AG$125,4),IF(Värdelista!N59=33,VLOOKUP(Värdelista!M59,Värdelista!$AB$129:$AG$156,4),IF(Värdelista!N59=43,VLOOKUP(Värdelista!M59,Värdelista!$AB$160:$AG$187,4),IF(Värdelista!N59=14,VLOOKUP(Värdelista!M59,Värdelista!$AH$67:$AM$94,4),IF(Värdelista!N59=24,VLOOKUP(Värdelista!M59,Värdelista!$AH$98:$AM$125,4),IF(Värdelista!N59=34,VLOOKUP(Värdelista!M59,Värdelista!$AH$129:$AM$156,4),IF(Värdelista!N59=44,VLOOKUP(Värdelista!M59,Värdelista!$AH$160:$AM$187,4),IF(Värdelista!N59=15,VLOOKUP(Värdelista!M59,Värdelista!$AN$67:$AS$94,4),IF(Värdelista!N59=25,VLOOKUP(Värdelista!M59,Värdelista!$AN$98:$AS$125,4),IF(Värdelista!N59=35,VLOOKUP(Värdelista!M59,Värdelista!$AN$129:$AS$156,4),IF(Värdelista!N59=45,VLOOKUP(Värdelista!M59,Värdelista!$AN$160:$AS$187,4),IF(Värdelista!N59=16,VLOOKUP(Värdelista!M59,Värdelista!$AT$67:$AY$94,4),IF(Värdelista!N59=26,VLOOKUP(Värdelista!M59,Värdelista!$AT$98:$AY$125,4),IF(Värdelista!N59=36,VLOOKUP(Värdelista!M59,Värdelista!$AT$129:$AY$156,4),IF(Värdelista!N59=46,VLOOKUP(Värdelista!M59,Värdelista!$AT$160:$AY$187,4),0))))))))))))))))))))))))</f>
        <v>0</v>
      </c>
      <c r="H48" s="27">
        <f>$H$2*IF(Värdelista!N59=11,VLOOKUP(Värdelista!M59,Värdelista!$P$67:$U$94,5),IF(Värdelista!N59=21,VLOOKUP(Värdelista!M59,Värdelista!$P$98:$U$125,5),IF(Värdelista!N59=31,VLOOKUP(Värdelista!M59,Värdelista!$P$129:$U$156,5),IF(Värdelista!N59=41,VLOOKUP(Värdelista!M59,Värdelista!$P$160:$U$187,5),IF(Värdelista!N59=12,VLOOKUP(Värdelista!M59,Värdelista!$V$67:$AA$94,5),IF(Värdelista!N59=22,VLOOKUP(Värdelista!M59,Värdelista!$V$98:$AA$125,5),IF(Värdelista!N59=32,VLOOKUP(Värdelista!M59,Värdelista!$V$129:$AA$156,5),IF(Värdelista!N59=42,VLOOKUP(Värdelista!M59,Värdelista!$V$160:$AA$187,5),IF(Värdelista!N59=13,VLOOKUP(Värdelista!M59,Värdelista!$AB$67:$AG$94,5),IF(Värdelista!N59=23,VLOOKUP(Värdelista!M59,Värdelista!$AB$98:$AG$125,5),IF(Värdelista!N59=33,VLOOKUP(Värdelista!M59,Värdelista!$AB$129:$AG$156,5),IF(Värdelista!N59=43,VLOOKUP(Värdelista!M59,Värdelista!$AB$160:$AG$187,5),IF(Värdelista!N59=14,VLOOKUP(Värdelista!M59,Värdelista!$AH$67:$AM$94,5),IF(Värdelista!N59=24,VLOOKUP(Värdelista!M59,Värdelista!$AH$98:$AM$125,5),IF(Värdelista!N59=34,VLOOKUP(Värdelista!M59,Värdelista!$AH$129:$AM$156,5),IF(Värdelista!N59=44,VLOOKUP(Värdelista!M59,Värdelista!$AH$160:$AM$187,5),IF(Värdelista!N59=15,VLOOKUP(Värdelista!M59,Värdelista!$AN$67:$AS$94,5),IF(Värdelista!N59=25,VLOOKUP(Värdelista!M59,Värdelista!$AN$98:$AS$125,5),IF(Värdelista!N59=35,VLOOKUP(Värdelista!M59,Värdelista!$AN$129:$AS$156,5),IF(Värdelista!N59=45,VLOOKUP(Värdelista!M59,Värdelista!$AN$160:$AS$187,5),IF(Värdelista!N59=16,VLOOKUP(Värdelista!M59,Värdelista!$AT$67:$AY$94,5),IF(Värdelista!N59=26,VLOOKUP(Värdelista!M59,Värdelista!$AT$98:$AY$125,5),IF(Värdelista!N59=36,VLOOKUP(Värdelista!M59,Värdelista!$AT$129:$AY$156,5),IF(Värdelista!N59=46,VLOOKUP(Värdelista!M59,Värdelista!$AT$160:$AY$187,5),0))))))))))))))))))))))))</f>
        <v>0</v>
      </c>
      <c r="I48" s="27">
        <f>$I$2*IF(Värdelista!N59=11,VLOOKUP(Värdelista!M59,Värdelista!$P$67:$U$94,6),IF(Värdelista!N59=21,VLOOKUP(Värdelista!M59,Värdelista!$P$98:$U$125,6),IF(Värdelista!N59=31,VLOOKUP(Värdelista!M59,Värdelista!$P$129:$U$156,6),IF(Värdelista!N59=41,VLOOKUP(Värdelista!M59,Värdelista!$P$160:$U$187,6),IF(Värdelista!N59=12,VLOOKUP(Värdelista!M59,Värdelista!$V$67:$AA$94,6),IF(Värdelista!N59=22,VLOOKUP(Värdelista!M59,Värdelista!$V$98:$AA$125,6),IF(Värdelista!N59=32,VLOOKUP(Värdelista!M59,Värdelista!$V$129:$AA$156,6),IF(Värdelista!N59=42,VLOOKUP(Värdelista!M59,Värdelista!$V$160:$AA$187,6),IF(Värdelista!N59=13,VLOOKUP(Värdelista!M59,Värdelista!$AB$67:$AG$94,6),IF(Värdelista!N59=23,VLOOKUP(Värdelista!M59,Värdelista!$AB$98:$AG$125,6),IF(Värdelista!N59=33,VLOOKUP(Värdelista!M59,Värdelista!$AB$129:$AG$156,6),IF(Värdelista!N59=43,VLOOKUP(Värdelista!M59,Värdelista!$AB$160:$AG$187,6),IF(Värdelista!N59=14,VLOOKUP(Värdelista!M59,Värdelista!$AH$67:$AM$94,6),IF(Värdelista!N59=24,VLOOKUP(Värdelista!M59,Värdelista!$AH$98:$AM$125,6),IF(Värdelista!N59=34,VLOOKUP(Värdelista!M59,Värdelista!$AH$129:$AM$156,6),IF(Värdelista!N59=44,VLOOKUP(Värdelista!M59,Värdelista!$AH$160:$AM$187,6),IF(Värdelista!N59=15,VLOOKUP(Värdelista!M59,Värdelista!$AN$67:$AS$94,6),IF(Värdelista!N59=25,VLOOKUP(Värdelista!M59,Värdelista!$AN$98:$AS$125,6),IF(Värdelista!N59=35,VLOOKUP(Värdelista!M59,Värdelista!$AN$129:$AS$156,6),IF(Värdelista!N59=45,VLOOKUP(Värdelista!M59,Värdelista!$AN$160:$AS$187,6),IF(Värdelista!N59=16,VLOOKUP(Värdelista!M59,Värdelista!$AT$67:$AY$94,6),IF(Värdelista!N59=26,VLOOKUP(Värdelista!M59,Värdelista!$AT$98:$AY$125,6),IF(Värdelista!N59=36,VLOOKUP(Värdelista!M59,Värdelista!$AT$129:$AY$156,6),IF(Värdelista!N59=46,VLOOKUP(Värdelista!M59,Värdelista!$AT$160:$AY$187,6),0))))))))))))))))))))))))</f>
        <v>0</v>
      </c>
    </row>
    <row r="49" spans="1:9" ht="14.25">
      <c r="A49" s="26"/>
      <c r="B49" s="28">
        <f>Tabell16[[#This Row],[Antal]]*(Tabell16[[#This Row],[Rörmtrl]]+Tabell16[[#This Row],[Svetsning]]+Tabell16[[#This Row],[Muffmontage]]+Tabell16[[#This Row],[Mark]])</f>
        <v>0</v>
      </c>
      <c r="C49" s="26"/>
      <c r="D49" s="26"/>
      <c r="E49" s="26"/>
      <c r="F49" s="27">
        <f>$F$2*IF(Värdelista!N60=11,VLOOKUP(Värdelista!M60,Värdelista!$P$67:$U$94,3),IF(Värdelista!N60=21,VLOOKUP(Värdelista!M60,Värdelista!$P$98:$U$125,3),IF(Värdelista!N60=31,VLOOKUP(Värdelista!M60,Värdelista!$P$129:$U$156,3),IF(Värdelista!N60=41,VLOOKUP(Värdelista!M60,Värdelista!$P$160:$U$187,3),IF(Värdelista!N60=12,VLOOKUP(Värdelista!M60,Värdelista!$V$67:$AA$94,3),IF(Värdelista!N60=22,VLOOKUP(Värdelista!M60,Värdelista!$V$98:$AA$125,3),IF(Värdelista!N60=32,VLOOKUP(Värdelista!M60,Värdelista!$V$129:$AA$156,3),IF(Värdelista!N60=42,VLOOKUP(Värdelista!M60,Värdelista!$V$160:$AA$187,3),IF(Värdelista!N60=13,VLOOKUP(Värdelista!M60,Värdelista!$AB$67:$AG$94,3),IF(Värdelista!N60=23,VLOOKUP(Värdelista!M60,Värdelista!$AB$98:$AG$125,3),IF(Värdelista!N60=33,VLOOKUP(Värdelista!M60,Värdelista!$AB$129:$AG$156,3),IF(Värdelista!N60=43,VLOOKUP(Värdelista!M60,Värdelista!$AB$160:$AG$187,3),IF(Värdelista!N60=14,VLOOKUP(Värdelista!M60,Värdelista!$AH$67:$AM$94,3),IF(Värdelista!N60=24,VLOOKUP(Värdelista!M60,Värdelista!$AH$98:$AM$125,3),IF(Värdelista!N60=34,VLOOKUP(Värdelista!M60,Värdelista!$AH$129:$AM$156,3),IF(Värdelista!N60=44,VLOOKUP(Värdelista!M60,Värdelista!$AH$160:$AM$187,3),IF(Värdelista!N60=15,VLOOKUP(Värdelista!M60,Värdelista!$AN$67:$AS$94,3),IF(Värdelista!N60=25,VLOOKUP(Värdelista!M60,Värdelista!$AN$98:$AS$125,3),IF(Värdelista!N60=35,VLOOKUP(Värdelista!M60,Värdelista!$AN$129:$AS$156,3),IF(Värdelista!N60=45,VLOOKUP(Värdelista!M60,Värdelista!$AN$160:$AS$187,3),IF(Värdelista!N60=16,VLOOKUP(Värdelista!M60,Värdelista!$AT$67:$AY$94,3),IF(Värdelista!N60=26,VLOOKUP(Värdelista!M60,Värdelista!$AT$98:$AY$125,3),IF(Värdelista!N60=36,VLOOKUP(Värdelista!M60,Värdelista!$AT$129:$AY$156,3),IF(Värdelista!N60=46,VLOOKUP(Värdelista!M60,Värdelista!$AT$160:$AY$187,3),0))))))))))))))))))))))))</f>
        <v>0</v>
      </c>
      <c r="G49" s="27">
        <f>$G$2*IF(Värdelista!N60=11,VLOOKUP(Värdelista!M60,Värdelista!$P$67:$U$94,4),IF(Värdelista!N60=21,VLOOKUP(Värdelista!M60,Värdelista!$P$98:$U$125,4),IF(Värdelista!N60=31,VLOOKUP(Värdelista!M60,Värdelista!$P$129:$U$156,4),IF(Värdelista!N60=41,VLOOKUP(Värdelista!M60,Värdelista!$P$160:$U$187,4),IF(Värdelista!N60=12,VLOOKUP(Värdelista!M60,Värdelista!$V$67:$AA$94,4),IF(Värdelista!N60=22,VLOOKUP(Värdelista!M60,Värdelista!$V$98:$AA$125,4),IF(Värdelista!N60=32,VLOOKUP(Värdelista!M60,Värdelista!$V$129:$AA$156,4),IF(Värdelista!N60=42,VLOOKUP(Värdelista!M60,Värdelista!$V$160:$AA$187,4),IF(Värdelista!N60=13,VLOOKUP(Värdelista!M60,Värdelista!$AB$67:$AG$94,4),IF(Värdelista!N60=23,VLOOKUP(Värdelista!M60,Värdelista!$AB$98:$AG$125,4),IF(Värdelista!N60=33,VLOOKUP(Värdelista!M60,Värdelista!$AB$129:$AG$156,4),IF(Värdelista!N60=43,VLOOKUP(Värdelista!M60,Värdelista!$AB$160:$AG$187,4),IF(Värdelista!N60=14,VLOOKUP(Värdelista!M60,Värdelista!$AH$67:$AM$94,4),IF(Värdelista!N60=24,VLOOKUP(Värdelista!M60,Värdelista!$AH$98:$AM$125,4),IF(Värdelista!N60=34,VLOOKUP(Värdelista!M60,Värdelista!$AH$129:$AM$156,4),IF(Värdelista!N60=44,VLOOKUP(Värdelista!M60,Värdelista!$AH$160:$AM$187,4),IF(Värdelista!N60=15,VLOOKUP(Värdelista!M60,Värdelista!$AN$67:$AS$94,4),IF(Värdelista!N60=25,VLOOKUP(Värdelista!M60,Värdelista!$AN$98:$AS$125,4),IF(Värdelista!N60=35,VLOOKUP(Värdelista!M60,Värdelista!$AN$129:$AS$156,4),IF(Värdelista!N60=45,VLOOKUP(Värdelista!M60,Värdelista!$AN$160:$AS$187,4),IF(Värdelista!N60=16,VLOOKUP(Värdelista!M60,Värdelista!$AT$67:$AY$94,4),IF(Värdelista!N60=26,VLOOKUP(Värdelista!M60,Värdelista!$AT$98:$AY$125,4),IF(Värdelista!N60=36,VLOOKUP(Värdelista!M60,Värdelista!$AT$129:$AY$156,4),IF(Värdelista!N60=46,VLOOKUP(Värdelista!M60,Värdelista!$AT$160:$AY$187,4),0))))))))))))))))))))))))</f>
        <v>0</v>
      </c>
      <c r="H49" s="27">
        <f>$H$2*IF(Värdelista!N60=11,VLOOKUP(Värdelista!M60,Värdelista!$P$67:$U$94,5),IF(Värdelista!N60=21,VLOOKUP(Värdelista!M60,Värdelista!$P$98:$U$125,5),IF(Värdelista!N60=31,VLOOKUP(Värdelista!M60,Värdelista!$P$129:$U$156,5),IF(Värdelista!N60=41,VLOOKUP(Värdelista!M60,Värdelista!$P$160:$U$187,5),IF(Värdelista!N60=12,VLOOKUP(Värdelista!M60,Värdelista!$V$67:$AA$94,5),IF(Värdelista!N60=22,VLOOKUP(Värdelista!M60,Värdelista!$V$98:$AA$125,5),IF(Värdelista!N60=32,VLOOKUP(Värdelista!M60,Värdelista!$V$129:$AA$156,5),IF(Värdelista!N60=42,VLOOKUP(Värdelista!M60,Värdelista!$V$160:$AA$187,5),IF(Värdelista!N60=13,VLOOKUP(Värdelista!M60,Värdelista!$AB$67:$AG$94,5),IF(Värdelista!N60=23,VLOOKUP(Värdelista!M60,Värdelista!$AB$98:$AG$125,5),IF(Värdelista!N60=33,VLOOKUP(Värdelista!M60,Värdelista!$AB$129:$AG$156,5),IF(Värdelista!N60=43,VLOOKUP(Värdelista!M60,Värdelista!$AB$160:$AG$187,5),IF(Värdelista!N60=14,VLOOKUP(Värdelista!M60,Värdelista!$AH$67:$AM$94,5),IF(Värdelista!N60=24,VLOOKUP(Värdelista!M60,Värdelista!$AH$98:$AM$125,5),IF(Värdelista!N60=34,VLOOKUP(Värdelista!M60,Värdelista!$AH$129:$AM$156,5),IF(Värdelista!N60=44,VLOOKUP(Värdelista!M60,Värdelista!$AH$160:$AM$187,5),IF(Värdelista!N60=15,VLOOKUP(Värdelista!M60,Värdelista!$AN$67:$AS$94,5),IF(Värdelista!N60=25,VLOOKUP(Värdelista!M60,Värdelista!$AN$98:$AS$125,5),IF(Värdelista!N60=35,VLOOKUP(Värdelista!M60,Värdelista!$AN$129:$AS$156,5),IF(Värdelista!N60=45,VLOOKUP(Värdelista!M60,Värdelista!$AN$160:$AS$187,5),IF(Värdelista!N60=16,VLOOKUP(Värdelista!M60,Värdelista!$AT$67:$AY$94,5),IF(Värdelista!N60=26,VLOOKUP(Värdelista!M60,Värdelista!$AT$98:$AY$125,5),IF(Värdelista!N60=36,VLOOKUP(Värdelista!M60,Värdelista!$AT$129:$AY$156,5),IF(Värdelista!N60=46,VLOOKUP(Värdelista!M60,Värdelista!$AT$160:$AY$187,5),0))))))))))))))))))))))))</f>
        <v>0</v>
      </c>
      <c r="I49" s="27">
        <f>$I$2*IF(Värdelista!N60=11,VLOOKUP(Värdelista!M60,Värdelista!$P$67:$U$94,6),IF(Värdelista!N60=21,VLOOKUP(Värdelista!M60,Värdelista!$P$98:$U$125,6),IF(Värdelista!N60=31,VLOOKUP(Värdelista!M60,Värdelista!$P$129:$U$156,6),IF(Värdelista!N60=41,VLOOKUP(Värdelista!M60,Värdelista!$P$160:$U$187,6),IF(Värdelista!N60=12,VLOOKUP(Värdelista!M60,Värdelista!$V$67:$AA$94,6),IF(Värdelista!N60=22,VLOOKUP(Värdelista!M60,Värdelista!$V$98:$AA$125,6),IF(Värdelista!N60=32,VLOOKUP(Värdelista!M60,Värdelista!$V$129:$AA$156,6),IF(Värdelista!N60=42,VLOOKUP(Värdelista!M60,Värdelista!$V$160:$AA$187,6),IF(Värdelista!N60=13,VLOOKUP(Värdelista!M60,Värdelista!$AB$67:$AG$94,6),IF(Värdelista!N60=23,VLOOKUP(Värdelista!M60,Värdelista!$AB$98:$AG$125,6),IF(Värdelista!N60=33,VLOOKUP(Värdelista!M60,Värdelista!$AB$129:$AG$156,6),IF(Värdelista!N60=43,VLOOKUP(Värdelista!M60,Värdelista!$AB$160:$AG$187,6),IF(Värdelista!N60=14,VLOOKUP(Värdelista!M60,Värdelista!$AH$67:$AM$94,6),IF(Värdelista!N60=24,VLOOKUP(Värdelista!M60,Värdelista!$AH$98:$AM$125,6),IF(Värdelista!N60=34,VLOOKUP(Värdelista!M60,Värdelista!$AH$129:$AM$156,6),IF(Värdelista!N60=44,VLOOKUP(Värdelista!M60,Värdelista!$AH$160:$AM$187,6),IF(Värdelista!N60=15,VLOOKUP(Värdelista!M60,Värdelista!$AN$67:$AS$94,6),IF(Värdelista!N60=25,VLOOKUP(Värdelista!M60,Värdelista!$AN$98:$AS$125,6),IF(Värdelista!N60=35,VLOOKUP(Värdelista!M60,Värdelista!$AN$129:$AS$156,6),IF(Värdelista!N60=45,VLOOKUP(Värdelista!M60,Värdelista!$AN$160:$AS$187,6),IF(Värdelista!N60=16,VLOOKUP(Värdelista!M60,Värdelista!$AT$67:$AY$94,6),IF(Värdelista!N60=26,VLOOKUP(Värdelista!M60,Värdelista!$AT$98:$AY$125,6),IF(Värdelista!N60=36,VLOOKUP(Värdelista!M60,Värdelista!$AT$129:$AY$156,6),IF(Värdelista!N60=46,VLOOKUP(Värdelista!M60,Värdelista!$AT$160:$AY$187,6),0))))))))))))))))))))))))</f>
        <v>0</v>
      </c>
    </row>
    <row r="50" spans="1:9" ht="14.25">
      <c r="A50" s="26"/>
      <c r="B50" s="28">
        <f>Tabell16[[#This Row],[Antal]]*(Tabell16[[#This Row],[Rörmtrl]]+Tabell16[[#This Row],[Svetsning]]+Tabell16[[#This Row],[Muffmontage]]+Tabell16[[#This Row],[Mark]])</f>
        <v>0</v>
      </c>
      <c r="C50" s="26"/>
      <c r="D50" s="26"/>
      <c r="E50" s="26"/>
      <c r="F50" s="27">
        <f>$F$2*IF(Värdelista!N61=11,VLOOKUP(Värdelista!M61,Värdelista!$P$67:$U$94,3),IF(Värdelista!N61=21,VLOOKUP(Värdelista!M61,Värdelista!$P$98:$U$125,3),IF(Värdelista!N61=31,VLOOKUP(Värdelista!M61,Värdelista!$P$129:$U$156,3),IF(Värdelista!N61=41,VLOOKUP(Värdelista!M61,Värdelista!$P$160:$U$187,3),IF(Värdelista!N61=12,VLOOKUP(Värdelista!M61,Värdelista!$V$67:$AA$94,3),IF(Värdelista!N61=22,VLOOKUP(Värdelista!M61,Värdelista!$V$98:$AA$125,3),IF(Värdelista!N61=32,VLOOKUP(Värdelista!M61,Värdelista!$V$129:$AA$156,3),IF(Värdelista!N61=42,VLOOKUP(Värdelista!M61,Värdelista!$V$160:$AA$187,3),IF(Värdelista!N61=13,VLOOKUP(Värdelista!M61,Värdelista!$AB$67:$AG$94,3),IF(Värdelista!N61=23,VLOOKUP(Värdelista!M61,Värdelista!$AB$98:$AG$125,3),IF(Värdelista!N61=33,VLOOKUP(Värdelista!M61,Värdelista!$AB$129:$AG$156,3),IF(Värdelista!N61=43,VLOOKUP(Värdelista!M61,Värdelista!$AB$160:$AG$187,3),IF(Värdelista!N61=14,VLOOKUP(Värdelista!M61,Värdelista!$AH$67:$AM$94,3),IF(Värdelista!N61=24,VLOOKUP(Värdelista!M61,Värdelista!$AH$98:$AM$125,3),IF(Värdelista!N61=34,VLOOKUP(Värdelista!M61,Värdelista!$AH$129:$AM$156,3),IF(Värdelista!N61=44,VLOOKUP(Värdelista!M61,Värdelista!$AH$160:$AM$187,3),IF(Värdelista!N61=15,VLOOKUP(Värdelista!M61,Värdelista!$AN$67:$AS$94,3),IF(Värdelista!N61=25,VLOOKUP(Värdelista!M61,Värdelista!$AN$98:$AS$125,3),IF(Värdelista!N61=35,VLOOKUP(Värdelista!M61,Värdelista!$AN$129:$AS$156,3),IF(Värdelista!N61=45,VLOOKUP(Värdelista!M61,Värdelista!$AN$160:$AS$187,3),IF(Värdelista!N61=16,VLOOKUP(Värdelista!M61,Värdelista!$AT$67:$AY$94,3),IF(Värdelista!N61=26,VLOOKUP(Värdelista!M61,Värdelista!$AT$98:$AY$125,3),IF(Värdelista!N61=36,VLOOKUP(Värdelista!M61,Värdelista!$AT$129:$AY$156,3),IF(Värdelista!N61=46,VLOOKUP(Värdelista!M61,Värdelista!$AT$160:$AY$187,3),0))))))))))))))))))))))))</f>
        <v>0</v>
      </c>
      <c r="G50" s="27">
        <f>$G$2*IF(Värdelista!N61=11,VLOOKUP(Värdelista!M61,Värdelista!$P$67:$U$94,4),IF(Värdelista!N61=21,VLOOKUP(Värdelista!M61,Värdelista!$P$98:$U$125,4),IF(Värdelista!N61=31,VLOOKUP(Värdelista!M61,Värdelista!$P$129:$U$156,4),IF(Värdelista!N61=41,VLOOKUP(Värdelista!M61,Värdelista!$P$160:$U$187,4),IF(Värdelista!N61=12,VLOOKUP(Värdelista!M61,Värdelista!$V$67:$AA$94,4),IF(Värdelista!N61=22,VLOOKUP(Värdelista!M61,Värdelista!$V$98:$AA$125,4),IF(Värdelista!N61=32,VLOOKUP(Värdelista!M61,Värdelista!$V$129:$AA$156,4),IF(Värdelista!N61=42,VLOOKUP(Värdelista!M61,Värdelista!$V$160:$AA$187,4),IF(Värdelista!N61=13,VLOOKUP(Värdelista!M61,Värdelista!$AB$67:$AG$94,4),IF(Värdelista!N61=23,VLOOKUP(Värdelista!M61,Värdelista!$AB$98:$AG$125,4),IF(Värdelista!N61=33,VLOOKUP(Värdelista!M61,Värdelista!$AB$129:$AG$156,4),IF(Värdelista!N61=43,VLOOKUP(Värdelista!M61,Värdelista!$AB$160:$AG$187,4),IF(Värdelista!N61=14,VLOOKUP(Värdelista!M61,Värdelista!$AH$67:$AM$94,4),IF(Värdelista!N61=24,VLOOKUP(Värdelista!M61,Värdelista!$AH$98:$AM$125,4),IF(Värdelista!N61=34,VLOOKUP(Värdelista!M61,Värdelista!$AH$129:$AM$156,4),IF(Värdelista!N61=44,VLOOKUP(Värdelista!M61,Värdelista!$AH$160:$AM$187,4),IF(Värdelista!N61=15,VLOOKUP(Värdelista!M61,Värdelista!$AN$67:$AS$94,4),IF(Värdelista!N61=25,VLOOKUP(Värdelista!M61,Värdelista!$AN$98:$AS$125,4),IF(Värdelista!N61=35,VLOOKUP(Värdelista!M61,Värdelista!$AN$129:$AS$156,4),IF(Värdelista!N61=45,VLOOKUP(Värdelista!M61,Värdelista!$AN$160:$AS$187,4),IF(Värdelista!N61=16,VLOOKUP(Värdelista!M61,Värdelista!$AT$67:$AY$94,4),IF(Värdelista!N61=26,VLOOKUP(Värdelista!M61,Värdelista!$AT$98:$AY$125,4),IF(Värdelista!N61=36,VLOOKUP(Värdelista!M61,Värdelista!$AT$129:$AY$156,4),IF(Värdelista!N61=46,VLOOKUP(Värdelista!M61,Värdelista!$AT$160:$AY$187,4),0))))))))))))))))))))))))</f>
        <v>0</v>
      </c>
      <c r="H50" s="27">
        <f>$H$2*IF(Värdelista!N61=11,VLOOKUP(Värdelista!M61,Värdelista!$P$67:$U$94,5),IF(Värdelista!N61=21,VLOOKUP(Värdelista!M61,Värdelista!$P$98:$U$125,5),IF(Värdelista!N61=31,VLOOKUP(Värdelista!M61,Värdelista!$P$129:$U$156,5),IF(Värdelista!N61=41,VLOOKUP(Värdelista!M61,Värdelista!$P$160:$U$187,5),IF(Värdelista!N61=12,VLOOKUP(Värdelista!M61,Värdelista!$V$67:$AA$94,5),IF(Värdelista!N61=22,VLOOKUP(Värdelista!M61,Värdelista!$V$98:$AA$125,5),IF(Värdelista!N61=32,VLOOKUP(Värdelista!M61,Värdelista!$V$129:$AA$156,5),IF(Värdelista!N61=42,VLOOKUP(Värdelista!M61,Värdelista!$V$160:$AA$187,5),IF(Värdelista!N61=13,VLOOKUP(Värdelista!M61,Värdelista!$AB$67:$AG$94,5),IF(Värdelista!N61=23,VLOOKUP(Värdelista!M61,Värdelista!$AB$98:$AG$125,5),IF(Värdelista!N61=33,VLOOKUP(Värdelista!M61,Värdelista!$AB$129:$AG$156,5),IF(Värdelista!N61=43,VLOOKUP(Värdelista!M61,Värdelista!$AB$160:$AG$187,5),IF(Värdelista!N61=14,VLOOKUP(Värdelista!M61,Värdelista!$AH$67:$AM$94,5),IF(Värdelista!N61=24,VLOOKUP(Värdelista!M61,Värdelista!$AH$98:$AM$125,5),IF(Värdelista!N61=34,VLOOKUP(Värdelista!M61,Värdelista!$AH$129:$AM$156,5),IF(Värdelista!N61=44,VLOOKUP(Värdelista!M61,Värdelista!$AH$160:$AM$187,5),IF(Värdelista!N61=15,VLOOKUP(Värdelista!M61,Värdelista!$AN$67:$AS$94,5),IF(Värdelista!N61=25,VLOOKUP(Värdelista!M61,Värdelista!$AN$98:$AS$125,5),IF(Värdelista!N61=35,VLOOKUP(Värdelista!M61,Värdelista!$AN$129:$AS$156,5),IF(Värdelista!N61=45,VLOOKUP(Värdelista!M61,Värdelista!$AN$160:$AS$187,5),IF(Värdelista!N61=16,VLOOKUP(Värdelista!M61,Värdelista!$AT$67:$AY$94,5),IF(Värdelista!N61=26,VLOOKUP(Värdelista!M61,Värdelista!$AT$98:$AY$125,5),IF(Värdelista!N61=36,VLOOKUP(Värdelista!M61,Värdelista!$AT$129:$AY$156,5),IF(Värdelista!N61=46,VLOOKUP(Värdelista!M61,Värdelista!$AT$160:$AY$187,5),0))))))))))))))))))))))))</f>
        <v>0</v>
      </c>
      <c r="I50" s="27">
        <f>$I$2*IF(Värdelista!N61=11,VLOOKUP(Värdelista!M61,Värdelista!$P$67:$U$94,6),IF(Värdelista!N61=21,VLOOKUP(Värdelista!M61,Värdelista!$P$98:$U$125,6),IF(Värdelista!N61=31,VLOOKUP(Värdelista!M61,Värdelista!$P$129:$U$156,6),IF(Värdelista!N61=41,VLOOKUP(Värdelista!M61,Värdelista!$P$160:$U$187,6),IF(Värdelista!N61=12,VLOOKUP(Värdelista!M61,Värdelista!$V$67:$AA$94,6),IF(Värdelista!N61=22,VLOOKUP(Värdelista!M61,Värdelista!$V$98:$AA$125,6),IF(Värdelista!N61=32,VLOOKUP(Värdelista!M61,Värdelista!$V$129:$AA$156,6),IF(Värdelista!N61=42,VLOOKUP(Värdelista!M61,Värdelista!$V$160:$AA$187,6),IF(Värdelista!N61=13,VLOOKUP(Värdelista!M61,Värdelista!$AB$67:$AG$94,6),IF(Värdelista!N61=23,VLOOKUP(Värdelista!M61,Värdelista!$AB$98:$AG$125,6),IF(Värdelista!N61=33,VLOOKUP(Värdelista!M61,Värdelista!$AB$129:$AG$156,6),IF(Värdelista!N61=43,VLOOKUP(Värdelista!M61,Värdelista!$AB$160:$AG$187,6),IF(Värdelista!N61=14,VLOOKUP(Värdelista!M61,Värdelista!$AH$67:$AM$94,6),IF(Värdelista!N61=24,VLOOKUP(Värdelista!M61,Värdelista!$AH$98:$AM$125,6),IF(Värdelista!N61=34,VLOOKUP(Värdelista!M61,Värdelista!$AH$129:$AM$156,6),IF(Värdelista!N61=44,VLOOKUP(Värdelista!M61,Värdelista!$AH$160:$AM$187,6),IF(Värdelista!N61=15,VLOOKUP(Värdelista!M61,Värdelista!$AN$67:$AS$94,6),IF(Värdelista!N61=25,VLOOKUP(Värdelista!M61,Värdelista!$AN$98:$AS$125,6),IF(Värdelista!N61=35,VLOOKUP(Värdelista!M61,Värdelista!$AN$129:$AS$156,6),IF(Värdelista!N61=45,VLOOKUP(Värdelista!M61,Värdelista!$AN$160:$AS$187,6),IF(Värdelista!N61=16,VLOOKUP(Värdelista!M61,Värdelista!$AT$67:$AY$94,6),IF(Värdelista!N61=26,VLOOKUP(Värdelista!M61,Värdelista!$AT$98:$AY$125,6),IF(Värdelista!N61=36,VLOOKUP(Värdelista!M61,Värdelista!$AT$129:$AY$156,6),IF(Värdelista!N61=46,VLOOKUP(Värdelista!M61,Värdelista!$AT$160:$AY$187,6),0))))))))))))))))))))))))</f>
        <v>0</v>
      </c>
    </row>
    <row r="51" spans="1:9" ht="14.25">
      <c r="A51" s="26"/>
      <c r="B51" s="28">
        <f>Tabell16[[#This Row],[Antal]]*(Tabell16[[#This Row],[Rörmtrl]]+Tabell16[[#This Row],[Svetsning]]+Tabell16[[#This Row],[Muffmontage]]+Tabell16[[#This Row],[Mark]])</f>
        <v>0</v>
      </c>
      <c r="C51" s="26"/>
      <c r="D51" s="26"/>
      <c r="E51" s="26"/>
      <c r="F51" s="27">
        <f>$F$2*IF(Värdelista!N62=11,VLOOKUP(Värdelista!M62,Värdelista!$P$67:$U$94,3),IF(Värdelista!N62=21,VLOOKUP(Värdelista!M62,Värdelista!$P$98:$U$125,3),IF(Värdelista!N62=31,VLOOKUP(Värdelista!M62,Värdelista!$P$129:$U$156,3),IF(Värdelista!N62=41,VLOOKUP(Värdelista!M62,Värdelista!$P$160:$U$187,3),IF(Värdelista!N62=12,VLOOKUP(Värdelista!M62,Värdelista!$V$67:$AA$94,3),IF(Värdelista!N62=22,VLOOKUP(Värdelista!M62,Värdelista!$V$98:$AA$125,3),IF(Värdelista!N62=32,VLOOKUP(Värdelista!M62,Värdelista!$V$129:$AA$156,3),IF(Värdelista!N62=42,VLOOKUP(Värdelista!M62,Värdelista!$V$160:$AA$187,3),IF(Värdelista!N62=13,VLOOKUP(Värdelista!M62,Värdelista!$AB$67:$AG$94,3),IF(Värdelista!N62=23,VLOOKUP(Värdelista!M62,Värdelista!$AB$98:$AG$125,3),IF(Värdelista!N62=33,VLOOKUP(Värdelista!M62,Värdelista!$AB$129:$AG$156,3),IF(Värdelista!N62=43,VLOOKUP(Värdelista!M62,Värdelista!$AB$160:$AG$187,3),IF(Värdelista!N62=14,VLOOKUP(Värdelista!M62,Värdelista!$AH$67:$AM$94,3),IF(Värdelista!N62=24,VLOOKUP(Värdelista!M62,Värdelista!$AH$98:$AM$125,3),IF(Värdelista!N62=34,VLOOKUP(Värdelista!M62,Värdelista!$AH$129:$AM$156,3),IF(Värdelista!N62=44,VLOOKUP(Värdelista!M62,Värdelista!$AH$160:$AM$187,3),IF(Värdelista!N62=15,VLOOKUP(Värdelista!M62,Värdelista!$AN$67:$AS$94,3),IF(Värdelista!N62=25,VLOOKUP(Värdelista!M62,Värdelista!$AN$98:$AS$125,3),IF(Värdelista!N62=35,VLOOKUP(Värdelista!M62,Värdelista!$AN$129:$AS$156,3),IF(Värdelista!N62=45,VLOOKUP(Värdelista!M62,Värdelista!$AN$160:$AS$187,3),IF(Värdelista!N62=16,VLOOKUP(Värdelista!M62,Värdelista!$AT$67:$AY$94,3),IF(Värdelista!N62=26,VLOOKUP(Värdelista!M62,Värdelista!$AT$98:$AY$125,3),IF(Värdelista!N62=36,VLOOKUP(Värdelista!M62,Värdelista!$AT$129:$AY$156,3),IF(Värdelista!N62=46,VLOOKUP(Värdelista!M62,Värdelista!$AT$160:$AY$187,3),0))))))))))))))))))))))))</f>
        <v>0</v>
      </c>
      <c r="G51" s="27">
        <f>$G$2*IF(Värdelista!N62=11,VLOOKUP(Värdelista!M62,Värdelista!$P$67:$U$94,4),IF(Värdelista!N62=21,VLOOKUP(Värdelista!M62,Värdelista!$P$98:$U$125,4),IF(Värdelista!N62=31,VLOOKUP(Värdelista!M62,Värdelista!$P$129:$U$156,4),IF(Värdelista!N62=41,VLOOKUP(Värdelista!M62,Värdelista!$P$160:$U$187,4),IF(Värdelista!N62=12,VLOOKUP(Värdelista!M62,Värdelista!$V$67:$AA$94,4),IF(Värdelista!N62=22,VLOOKUP(Värdelista!M62,Värdelista!$V$98:$AA$125,4),IF(Värdelista!N62=32,VLOOKUP(Värdelista!M62,Värdelista!$V$129:$AA$156,4),IF(Värdelista!N62=42,VLOOKUP(Värdelista!M62,Värdelista!$V$160:$AA$187,4),IF(Värdelista!N62=13,VLOOKUP(Värdelista!M62,Värdelista!$AB$67:$AG$94,4),IF(Värdelista!N62=23,VLOOKUP(Värdelista!M62,Värdelista!$AB$98:$AG$125,4),IF(Värdelista!N62=33,VLOOKUP(Värdelista!M62,Värdelista!$AB$129:$AG$156,4),IF(Värdelista!N62=43,VLOOKUP(Värdelista!M62,Värdelista!$AB$160:$AG$187,4),IF(Värdelista!N62=14,VLOOKUP(Värdelista!M62,Värdelista!$AH$67:$AM$94,4),IF(Värdelista!N62=24,VLOOKUP(Värdelista!M62,Värdelista!$AH$98:$AM$125,4),IF(Värdelista!N62=34,VLOOKUP(Värdelista!M62,Värdelista!$AH$129:$AM$156,4),IF(Värdelista!N62=44,VLOOKUP(Värdelista!M62,Värdelista!$AH$160:$AM$187,4),IF(Värdelista!N62=15,VLOOKUP(Värdelista!M62,Värdelista!$AN$67:$AS$94,4),IF(Värdelista!N62=25,VLOOKUP(Värdelista!M62,Värdelista!$AN$98:$AS$125,4),IF(Värdelista!N62=35,VLOOKUP(Värdelista!M62,Värdelista!$AN$129:$AS$156,4),IF(Värdelista!N62=45,VLOOKUP(Värdelista!M62,Värdelista!$AN$160:$AS$187,4),IF(Värdelista!N62=16,VLOOKUP(Värdelista!M62,Värdelista!$AT$67:$AY$94,4),IF(Värdelista!N62=26,VLOOKUP(Värdelista!M62,Värdelista!$AT$98:$AY$125,4),IF(Värdelista!N62=36,VLOOKUP(Värdelista!M62,Värdelista!$AT$129:$AY$156,4),IF(Värdelista!N62=46,VLOOKUP(Värdelista!M62,Värdelista!$AT$160:$AY$187,4),0))))))))))))))))))))))))</f>
        <v>0</v>
      </c>
      <c r="H51" s="27">
        <f>$H$2*IF(Värdelista!N62=11,VLOOKUP(Värdelista!M62,Värdelista!$P$67:$U$94,5),IF(Värdelista!N62=21,VLOOKUP(Värdelista!M62,Värdelista!$P$98:$U$125,5),IF(Värdelista!N62=31,VLOOKUP(Värdelista!M62,Värdelista!$P$129:$U$156,5),IF(Värdelista!N62=41,VLOOKUP(Värdelista!M62,Värdelista!$P$160:$U$187,5),IF(Värdelista!N62=12,VLOOKUP(Värdelista!M62,Värdelista!$V$67:$AA$94,5),IF(Värdelista!N62=22,VLOOKUP(Värdelista!M62,Värdelista!$V$98:$AA$125,5),IF(Värdelista!N62=32,VLOOKUP(Värdelista!M62,Värdelista!$V$129:$AA$156,5),IF(Värdelista!N62=42,VLOOKUP(Värdelista!M62,Värdelista!$V$160:$AA$187,5),IF(Värdelista!N62=13,VLOOKUP(Värdelista!M62,Värdelista!$AB$67:$AG$94,5),IF(Värdelista!N62=23,VLOOKUP(Värdelista!M62,Värdelista!$AB$98:$AG$125,5),IF(Värdelista!N62=33,VLOOKUP(Värdelista!M62,Värdelista!$AB$129:$AG$156,5),IF(Värdelista!N62=43,VLOOKUP(Värdelista!M62,Värdelista!$AB$160:$AG$187,5),IF(Värdelista!N62=14,VLOOKUP(Värdelista!M62,Värdelista!$AH$67:$AM$94,5),IF(Värdelista!N62=24,VLOOKUP(Värdelista!M62,Värdelista!$AH$98:$AM$125,5),IF(Värdelista!N62=34,VLOOKUP(Värdelista!M62,Värdelista!$AH$129:$AM$156,5),IF(Värdelista!N62=44,VLOOKUP(Värdelista!M62,Värdelista!$AH$160:$AM$187,5),IF(Värdelista!N62=15,VLOOKUP(Värdelista!M62,Värdelista!$AN$67:$AS$94,5),IF(Värdelista!N62=25,VLOOKUP(Värdelista!M62,Värdelista!$AN$98:$AS$125,5),IF(Värdelista!N62=35,VLOOKUP(Värdelista!M62,Värdelista!$AN$129:$AS$156,5),IF(Värdelista!N62=45,VLOOKUP(Värdelista!M62,Värdelista!$AN$160:$AS$187,5),IF(Värdelista!N62=16,VLOOKUP(Värdelista!M62,Värdelista!$AT$67:$AY$94,5),IF(Värdelista!N62=26,VLOOKUP(Värdelista!M62,Värdelista!$AT$98:$AY$125,5),IF(Värdelista!N62=36,VLOOKUP(Värdelista!M62,Värdelista!$AT$129:$AY$156,5),IF(Värdelista!N62=46,VLOOKUP(Värdelista!M62,Värdelista!$AT$160:$AY$187,5),0))))))))))))))))))))))))</f>
        <v>0</v>
      </c>
      <c r="I51" s="27">
        <f>$I$2*IF(Värdelista!N62=11,VLOOKUP(Värdelista!M62,Värdelista!$P$67:$U$94,6),IF(Värdelista!N62=21,VLOOKUP(Värdelista!M62,Värdelista!$P$98:$U$125,6),IF(Värdelista!N62=31,VLOOKUP(Värdelista!M62,Värdelista!$P$129:$U$156,6),IF(Värdelista!N62=41,VLOOKUP(Värdelista!M62,Värdelista!$P$160:$U$187,6),IF(Värdelista!N62=12,VLOOKUP(Värdelista!M62,Värdelista!$V$67:$AA$94,6),IF(Värdelista!N62=22,VLOOKUP(Värdelista!M62,Värdelista!$V$98:$AA$125,6),IF(Värdelista!N62=32,VLOOKUP(Värdelista!M62,Värdelista!$V$129:$AA$156,6),IF(Värdelista!N62=42,VLOOKUP(Värdelista!M62,Värdelista!$V$160:$AA$187,6),IF(Värdelista!N62=13,VLOOKUP(Värdelista!M62,Värdelista!$AB$67:$AG$94,6),IF(Värdelista!N62=23,VLOOKUP(Värdelista!M62,Värdelista!$AB$98:$AG$125,6),IF(Värdelista!N62=33,VLOOKUP(Värdelista!M62,Värdelista!$AB$129:$AG$156,6),IF(Värdelista!N62=43,VLOOKUP(Värdelista!M62,Värdelista!$AB$160:$AG$187,6),IF(Värdelista!N62=14,VLOOKUP(Värdelista!M62,Värdelista!$AH$67:$AM$94,6),IF(Värdelista!N62=24,VLOOKUP(Värdelista!M62,Värdelista!$AH$98:$AM$125,6),IF(Värdelista!N62=34,VLOOKUP(Värdelista!M62,Värdelista!$AH$129:$AM$156,6),IF(Värdelista!N62=44,VLOOKUP(Värdelista!M62,Värdelista!$AH$160:$AM$187,6),IF(Värdelista!N62=15,VLOOKUP(Värdelista!M62,Värdelista!$AN$67:$AS$94,6),IF(Värdelista!N62=25,VLOOKUP(Värdelista!M62,Värdelista!$AN$98:$AS$125,6),IF(Värdelista!N62=35,VLOOKUP(Värdelista!M62,Värdelista!$AN$129:$AS$156,6),IF(Värdelista!N62=45,VLOOKUP(Värdelista!M62,Värdelista!$AN$160:$AS$187,6),IF(Värdelista!N62=16,VLOOKUP(Värdelista!M62,Värdelista!$AT$67:$AY$94,6),IF(Värdelista!N62=26,VLOOKUP(Värdelista!M62,Värdelista!$AT$98:$AY$125,6),IF(Värdelista!N62=36,VLOOKUP(Värdelista!M62,Värdelista!$AT$129:$AY$156,6),IF(Värdelista!N62=46,VLOOKUP(Värdelista!M62,Värdelista!$AT$160:$AY$187,6),0))))))))))))))))))))))))</f>
        <v>0</v>
      </c>
    </row>
    <row r="52" spans="1:9" ht="14.25">
      <c r="A52" s="26"/>
      <c r="B52" s="28">
        <f>Tabell16[[#This Row],[Antal]]*(Tabell16[[#This Row],[Rörmtrl]]+Tabell16[[#This Row],[Svetsning]]+Tabell16[[#This Row],[Muffmontage]]+Tabell16[[#This Row],[Mark]])</f>
        <v>0</v>
      </c>
      <c r="C52" s="26"/>
      <c r="D52" s="26"/>
      <c r="E52" s="26"/>
      <c r="F52" s="27">
        <f>$F$2*IF(Värdelista!N63=11,VLOOKUP(Värdelista!M63,Värdelista!$P$67:$U$94,3),IF(Värdelista!N63=21,VLOOKUP(Värdelista!M63,Värdelista!$P$98:$U$125,3),IF(Värdelista!N63=31,VLOOKUP(Värdelista!M63,Värdelista!$P$129:$U$156,3),IF(Värdelista!N63=41,VLOOKUP(Värdelista!M63,Värdelista!$P$160:$U$187,3),IF(Värdelista!N63=12,VLOOKUP(Värdelista!M63,Värdelista!$V$67:$AA$94,3),IF(Värdelista!N63=22,VLOOKUP(Värdelista!M63,Värdelista!$V$98:$AA$125,3),IF(Värdelista!N63=32,VLOOKUP(Värdelista!M63,Värdelista!$V$129:$AA$156,3),IF(Värdelista!N63=42,VLOOKUP(Värdelista!M63,Värdelista!$V$160:$AA$187,3),IF(Värdelista!N63=13,VLOOKUP(Värdelista!M63,Värdelista!$AB$67:$AG$94,3),IF(Värdelista!N63=23,VLOOKUP(Värdelista!M63,Värdelista!$AB$98:$AG$125,3),IF(Värdelista!N63=33,VLOOKUP(Värdelista!M63,Värdelista!$AB$129:$AG$156,3),IF(Värdelista!N63=43,VLOOKUP(Värdelista!M63,Värdelista!$AB$160:$AG$187,3),IF(Värdelista!N63=14,VLOOKUP(Värdelista!M63,Värdelista!$AH$67:$AM$94,3),IF(Värdelista!N63=24,VLOOKUP(Värdelista!M63,Värdelista!$AH$98:$AM$125,3),IF(Värdelista!N63=34,VLOOKUP(Värdelista!M63,Värdelista!$AH$129:$AM$156,3),IF(Värdelista!N63=44,VLOOKUP(Värdelista!M63,Värdelista!$AH$160:$AM$187,3),IF(Värdelista!N63=15,VLOOKUP(Värdelista!M63,Värdelista!$AN$67:$AS$94,3),IF(Värdelista!N63=25,VLOOKUP(Värdelista!M63,Värdelista!$AN$98:$AS$125,3),IF(Värdelista!N63=35,VLOOKUP(Värdelista!M63,Värdelista!$AN$129:$AS$156,3),IF(Värdelista!N63=45,VLOOKUP(Värdelista!M63,Värdelista!$AN$160:$AS$187,3),IF(Värdelista!N63=16,VLOOKUP(Värdelista!M63,Värdelista!$AT$67:$AY$94,3),IF(Värdelista!N63=26,VLOOKUP(Värdelista!M63,Värdelista!$AT$98:$AY$125,3),IF(Värdelista!N63=36,VLOOKUP(Värdelista!M63,Värdelista!$AT$129:$AY$156,3),IF(Värdelista!N63=46,VLOOKUP(Värdelista!M63,Värdelista!$AT$160:$AY$187,3),0))))))))))))))))))))))))</f>
        <v>0</v>
      </c>
      <c r="G52" s="27">
        <f>$G$2*IF(Värdelista!N63=11,VLOOKUP(Värdelista!M63,Värdelista!$P$67:$U$94,4),IF(Värdelista!N63=21,VLOOKUP(Värdelista!M63,Värdelista!$P$98:$U$125,4),IF(Värdelista!N63=31,VLOOKUP(Värdelista!M63,Värdelista!$P$129:$U$156,4),IF(Värdelista!N63=41,VLOOKUP(Värdelista!M63,Värdelista!$P$160:$U$187,4),IF(Värdelista!N63=12,VLOOKUP(Värdelista!M63,Värdelista!$V$67:$AA$94,4),IF(Värdelista!N63=22,VLOOKUP(Värdelista!M63,Värdelista!$V$98:$AA$125,4),IF(Värdelista!N63=32,VLOOKUP(Värdelista!M63,Värdelista!$V$129:$AA$156,4),IF(Värdelista!N63=42,VLOOKUP(Värdelista!M63,Värdelista!$V$160:$AA$187,4),IF(Värdelista!N63=13,VLOOKUP(Värdelista!M63,Värdelista!$AB$67:$AG$94,4),IF(Värdelista!N63=23,VLOOKUP(Värdelista!M63,Värdelista!$AB$98:$AG$125,4),IF(Värdelista!N63=33,VLOOKUP(Värdelista!M63,Värdelista!$AB$129:$AG$156,4),IF(Värdelista!N63=43,VLOOKUP(Värdelista!M63,Värdelista!$AB$160:$AG$187,4),IF(Värdelista!N63=14,VLOOKUP(Värdelista!M63,Värdelista!$AH$67:$AM$94,4),IF(Värdelista!N63=24,VLOOKUP(Värdelista!M63,Värdelista!$AH$98:$AM$125,4),IF(Värdelista!N63=34,VLOOKUP(Värdelista!M63,Värdelista!$AH$129:$AM$156,4),IF(Värdelista!N63=44,VLOOKUP(Värdelista!M63,Värdelista!$AH$160:$AM$187,4),IF(Värdelista!N63=15,VLOOKUP(Värdelista!M63,Värdelista!$AN$67:$AS$94,4),IF(Värdelista!N63=25,VLOOKUP(Värdelista!M63,Värdelista!$AN$98:$AS$125,4),IF(Värdelista!N63=35,VLOOKUP(Värdelista!M63,Värdelista!$AN$129:$AS$156,4),IF(Värdelista!N63=45,VLOOKUP(Värdelista!M63,Värdelista!$AN$160:$AS$187,4),IF(Värdelista!N63=16,VLOOKUP(Värdelista!M63,Värdelista!$AT$67:$AY$94,4),IF(Värdelista!N63=26,VLOOKUP(Värdelista!M63,Värdelista!$AT$98:$AY$125,4),IF(Värdelista!N63=36,VLOOKUP(Värdelista!M63,Värdelista!$AT$129:$AY$156,4),IF(Värdelista!N63=46,VLOOKUP(Värdelista!M63,Värdelista!$AT$160:$AY$187,4),0))))))))))))))))))))))))</f>
        <v>0</v>
      </c>
      <c r="H52" s="27">
        <f>$H$2*IF(Värdelista!N63=11,VLOOKUP(Värdelista!M63,Värdelista!$P$67:$U$94,5),IF(Värdelista!N63=21,VLOOKUP(Värdelista!M63,Värdelista!$P$98:$U$125,5),IF(Värdelista!N63=31,VLOOKUP(Värdelista!M63,Värdelista!$P$129:$U$156,5),IF(Värdelista!N63=41,VLOOKUP(Värdelista!M63,Värdelista!$P$160:$U$187,5),IF(Värdelista!N63=12,VLOOKUP(Värdelista!M63,Värdelista!$V$67:$AA$94,5),IF(Värdelista!N63=22,VLOOKUP(Värdelista!M63,Värdelista!$V$98:$AA$125,5),IF(Värdelista!N63=32,VLOOKUP(Värdelista!M63,Värdelista!$V$129:$AA$156,5),IF(Värdelista!N63=42,VLOOKUP(Värdelista!M63,Värdelista!$V$160:$AA$187,5),IF(Värdelista!N63=13,VLOOKUP(Värdelista!M63,Värdelista!$AB$67:$AG$94,5),IF(Värdelista!N63=23,VLOOKUP(Värdelista!M63,Värdelista!$AB$98:$AG$125,5),IF(Värdelista!N63=33,VLOOKUP(Värdelista!M63,Värdelista!$AB$129:$AG$156,5),IF(Värdelista!N63=43,VLOOKUP(Värdelista!M63,Värdelista!$AB$160:$AG$187,5),IF(Värdelista!N63=14,VLOOKUP(Värdelista!M63,Värdelista!$AH$67:$AM$94,5),IF(Värdelista!N63=24,VLOOKUP(Värdelista!M63,Värdelista!$AH$98:$AM$125,5),IF(Värdelista!N63=34,VLOOKUP(Värdelista!M63,Värdelista!$AH$129:$AM$156,5),IF(Värdelista!N63=44,VLOOKUP(Värdelista!M63,Värdelista!$AH$160:$AM$187,5),IF(Värdelista!N63=15,VLOOKUP(Värdelista!M63,Värdelista!$AN$67:$AS$94,5),IF(Värdelista!N63=25,VLOOKUP(Värdelista!M63,Värdelista!$AN$98:$AS$125,5),IF(Värdelista!N63=35,VLOOKUP(Värdelista!M63,Värdelista!$AN$129:$AS$156,5),IF(Värdelista!N63=45,VLOOKUP(Värdelista!M63,Värdelista!$AN$160:$AS$187,5),IF(Värdelista!N63=16,VLOOKUP(Värdelista!M63,Värdelista!$AT$67:$AY$94,5),IF(Värdelista!N63=26,VLOOKUP(Värdelista!M63,Värdelista!$AT$98:$AY$125,5),IF(Värdelista!N63=36,VLOOKUP(Värdelista!M63,Värdelista!$AT$129:$AY$156,5),IF(Värdelista!N63=46,VLOOKUP(Värdelista!M63,Värdelista!$AT$160:$AY$187,5),0))))))))))))))))))))))))</f>
        <v>0</v>
      </c>
      <c r="I52" s="27">
        <f>$I$2*IF(Värdelista!N63=11,VLOOKUP(Värdelista!M63,Värdelista!$P$67:$U$94,6),IF(Värdelista!N63=21,VLOOKUP(Värdelista!M63,Värdelista!$P$98:$U$125,6),IF(Värdelista!N63=31,VLOOKUP(Värdelista!M63,Värdelista!$P$129:$U$156,6),IF(Värdelista!N63=41,VLOOKUP(Värdelista!M63,Värdelista!$P$160:$U$187,6),IF(Värdelista!N63=12,VLOOKUP(Värdelista!M63,Värdelista!$V$67:$AA$94,6),IF(Värdelista!N63=22,VLOOKUP(Värdelista!M63,Värdelista!$V$98:$AA$125,6),IF(Värdelista!N63=32,VLOOKUP(Värdelista!M63,Värdelista!$V$129:$AA$156,6),IF(Värdelista!N63=42,VLOOKUP(Värdelista!M63,Värdelista!$V$160:$AA$187,6),IF(Värdelista!N63=13,VLOOKUP(Värdelista!M63,Värdelista!$AB$67:$AG$94,6),IF(Värdelista!N63=23,VLOOKUP(Värdelista!M63,Värdelista!$AB$98:$AG$125,6),IF(Värdelista!N63=33,VLOOKUP(Värdelista!M63,Värdelista!$AB$129:$AG$156,6),IF(Värdelista!N63=43,VLOOKUP(Värdelista!M63,Värdelista!$AB$160:$AG$187,6),IF(Värdelista!N63=14,VLOOKUP(Värdelista!M63,Värdelista!$AH$67:$AM$94,6),IF(Värdelista!N63=24,VLOOKUP(Värdelista!M63,Värdelista!$AH$98:$AM$125,6),IF(Värdelista!N63=34,VLOOKUP(Värdelista!M63,Värdelista!$AH$129:$AM$156,6),IF(Värdelista!N63=44,VLOOKUP(Värdelista!M63,Värdelista!$AH$160:$AM$187,6),IF(Värdelista!N63=15,VLOOKUP(Värdelista!M63,Värdelista!$AN$67:$AS$94,6),IF(Värdelista!N63=25,VLOOKUP(Värdelista!M63,Värdelista!$AN$98:$AS$125,6),IF(Värdelista!N63=35,VLOOKUP(Värdelista!M63,Värdelista!$AN$129:$AS$156,6),IF(Värdelista!N63=45,VLOOKUP(Värdelista!M63,Värdelista!$AN$160:$AS$187,6),IF(Värdelista!N63=16,VLOOKUP(Värdelista!M63,Värdelista!$AT$67:$AY$94,6),IF(Värdelista!N63=26,VLOOKUP(Värdelista!M63,Värdelista!$AT$98:$AY$125,6),IF(Värdelista!N63=36,VLOOKUP(Värdelista!M63,Värdelista!$AT$129:$AY$156,6),IF(Värdelista!N63=46,VLOOKUP(Värdelista!M63,Värdelista!$AT$160:$AY$187,6),0))))))))))))))))))))))))</f>
        <v>0</v>
      </c>
    </row>
    <row r="53" spans="1:9" ht="14.25">
      <c r="A53" s="26"/>
      <c r="B53" s="28">
        <f>Tabell16[[#This Row],[Antal]]*(Tabell16[[#This Row],[Rörmtrl]]+Tabell16[[#This Row],[Svetsning]]+Tabell16[[#This Row],[Muffmontage]]+Tabell16[[#This Row],[Mark]])</f>
        <v>0</v>
      </c>
      <c r="C53" s="26"/>
      <c r="D53" s="26"/>
      <c r="E53" s="26"/>
      <c r="F53" s="27">
        <f>$F$2*IF(Värdelista!N64=11,VLOOKUP(Värdelista!M64,Värdelista!$P$67:$U$94,3),IF(Värdelista!N64=21,VLOOKUP(Värdelista!M64,Värdelista!$P$98:$U$125,3),IF(Värdelista!N64=31,VLOOKUP(Värdelista!M64,Värdelista!$P$129:$U$156,3),IF(Värdelista!N64=41,VLOOKUP(Värdelista!M64,Värdelista!$P$160:$U$187,3),IF(Värdelista!N64=12,VLOOKUP(Värdelista!M64,Värdelista!$V$67:$AA$94,3),IF(Värdelista!N64=22,VLOOKUP(Värdelista!M64,Värdelista!$V$98:$AA$125,3),IF(Värdelista!N64=32,VLOOKUP(Värdelista!M64,Värdelista!$V$129:$AA$156,3),IF(Värdelista!N64=42,VLOOKUP(Värdelista!M64,Värdelista!$V$160:$AA$187,3),IF(Värdelista!N64=13,VLOOKUP(Värdelista!M64,Värdelista!$AB$67:$AG$94,3),IF(Värdelista!N64=23,VLOOKUP(Värdelista!M64,Värdelista!$AB$98:$AG$125,3),IF(Värdelista!N64=33,VLOOKUP(Värdelista!M64,Värdelista!$AB$129:$AG$156,3),IF(Värdelista!N64=43,VLOOKUP(Värdelista!M64,Värdelista!$AB$160:$AG$187,3),IF(Värdelista!N64=14,VLOOKUP(Värdelista!M64,Värdelista!$AH$67:$AM$94,3),IF(Värdelista!N64=24,VLOOKUP(Värdelista!M64,Värdelista!$AH$98:$AM$125,3),IF(Värdelista!N64=34,VLOOKUP(Värdelista!M64,Värdelista!$AH$129:$AM$156,3),IF(Värdelista!N64=44,VLOOKUP(Värdelista!M64,Värdelista!$AH$160:$AM$187,3),IF(Värdelista!N64=15,VLOOKUP(Värdelista!M64,Värdelista!$AN$67:$AS$94,3),IF(Värdelista!N64=25,VLOOKUP(Värdelista!M64,Värdelista!$AN$98:$AS$125,3),IF(Värdelista!N64=35,VLOOKUP(Värdelista!M64,Värdelista!$AN$129:$AS$156,3),IF(Värdelista!N64=45,VLOOKUP(Värdelista!M64,Värdelista!$AN$160:$AS$187,3),IF(Värdelista!N64=16,VLOOKUP(Värdelista!M64,Värdelista!$AT$67:$AY$94,3),IF(Värdelista!N64=26,VLOOKUP(Värdelista!M64,Värdelista!$AT$98:$AY$125,3),IF(Värdelista!N64=36,VLOOKUP(Värdelista!M64,Värdelista!$AT$129:$AY$156,3),IF(Värdelista!N64=46,VLOOKUP(Värdelista!M64,Värdelista!$AT$160:$AY$187,3),0))))))))))))))))))))))))</f>
        <v>0</v>
      </c>
      <c r="G53" s="27">
        <f>$G$2*IF(Värdelista!N64=11,VLOOKUP(Värdelista!M64,Värdelista!$P$67:$U$94,4),IF(Värdelista!N64=21,VLOOKUP(Värdelista!M64,Värdelista!$P$98:$U$125,4),IF(Värdelista!N64=31,VLOOKUP(Värdelista!M64,Värdelista!$P$129:$U$156,4),IF(Värdelista!N64=41,VLOOKUP(Värdelista!M64,Värdelista!$P$160:$U$187,4),IF(Värdelista!N64=12,VLOOKUP(Värdelista!M64,Värdelista!$V$67:$AA$94,4),IF(Värdelista!N64=22,VLOOKUP(Värdelista!M64,Värdelista!$V$98:$AA$125,4),IF(Värdelista!N64=32,VLOOKUP(Värdelista!M64,Värdelista!$V$129:$AA$156,4),IF(Värdelista!N64=42,VLOOKUP(Värdelista!M64,Värdelista!$V$160:$AA$187,4),IF(Värdelista!N64=13,VLOOKUP(Värdelista!M64,Värdelista!$AB$67:$AG$94,4),IF(Värdelista!N64=23,VLOOKUP(Värdelista!M64,Värdelista!$AB$98:$AG$125,4),IF(Värdelista!N64=33,VLOOKUP(Värdelista!M64,Värdelista!$AB$129:$AG$156,4),IF(Värdelista!N64=43,VLOOKUP(Värdelista!M64,Värdelista!$AB$160:$AG$187,4),IF(Värdelista!N64=14,VLOOKUP(Värdelista!M64,Värdelista!$AH$67:$AM$94,4),IF(Värdelista!N64=24,VLOOKUP(Värdelista!M64,Värdelista!$AH$98:$AM$125,4),IF(Värdelista!N64=34,VLOOKUP(Värdelista!M64,Värdelista!$AH$129:$AM$156,4),IF(Värdelista!N64=44,VLOOKUP(Värdelista!M64,Värdelista!$AH$160:$AM$187,4),IF(Värdelista!N64=15,VLOOKUP(Värdelista!M64,Värdelista!$AN$67:$AS$94,4),IF(Värdelista!N64=25,VLOOKUP(Värdelista!M64,Värdelista!$AN$98:$AS$125,4),IF(Värdelista!N64=35,VLOOKUP(Värdelista!M64,Värdelista!$AN$129:$AS$156,4),IF(Värdelista!N64=45,VLOOKUP(Värdelista!M64,Värdelista!$AN$160:$AS$187,4),IF(Värdelista!N64=16,VLOOKUP(Värdelista!M64,Värdelista!$AT$67:$AY$94,4),IF(Värdelista!N64=26,VLOOKUP(Värdelista!M64,Värdelista!$AT$98:$AY$125,4),IF(Värdelista!N64=36,VLOOKUP(Värdelista!M64,Värdelista!$AT$129:$AY$156,4),IF(Värdelista!N64=46,VLOOKUP(Värdelista!M64,Värdelista!$AT$160:$AY$187,4),0))))))))))))))))))))))))</f>
        <v>0</v>
      </c>
      <c r="H53" s="27">
        <f>$H$2*IF(Värdelista!N64=11,VLOOKUP(Värdelista!M64,Värdelista!$P$67:$U$94,5),IF(Värdelista!N64=21,VLOOKUP(Värdelista!M64,Värdelista!$P$98:$U$125,5),IF(Värdelista!N64=31,VLOOKUP(Värdelista!M64,Värdelista!$P$129:$U$156,5),IF(Värdelista!N64=41,VLOOKUP(Värdelista!M64,Värdelista!$P$160:$U$187,5),IF(Värdelista!N64=12,VLOOKUP(Värdelista!M64,Värdelista!$V$67:$AA$94,5),IF(Värdelista!N64=22,VLOOKUP(Värdelista!M64,Värdelista!$V$98:$AA$125,5),IF(Värdelista!N64=32,VLOOKUP(Värdelista!M64,Värdelista!$V$129:$AA$156,5),IF(Värdelista!N64=42,VLOOKUP(Värdelista!M64,Värdelista!$V$160:$AA$187,5),IF(Värdelista!N64=13,VLOOKUP(Värdelista!M64,Värdelista!$AB$67:$AG$94,5),IF(Värdelista!N64=23,VLOOKUP(Värdelista!M64,Värdelista!$AB$98:$AG$125,5),IF(Värdelista!N64=33,VLOOKUP(Värdelista!M64,Värdelista!$AB$129:$AG$156,5),IF(Värdelista!N64=43,VLOOKUP(Värdelista!M64,Värdelista!$AB$160:$AG$187,5),IF(Värdelista!N64=14,VLOOKUP(Värdelista!M64,Värdelista!$AH$67:$AM$94,5),IF(Värdelista!N64=24,VLOOKUP(Värdelista!M64,Värdelista!$AH$98:$AM$125,5),IF(Värdelista!N64=34,VLOOKUP(Värdelista!M64,Värdelista!$AH$129:$AM$156,5),IF(Värdelista!N64=44,VLOOKUP(Värdelista!M64,Värdelista!$AH$160:$AM$187,5),IF(Värdelista!N64=15,VLOOKUP(Värdelista!M64,Värdelista!$AN$67:$AS$94,5),IF(Värdelista!N64=25,VLOOKUP(Värdelista!M64,Värdelista!$AN$98:$AS$125,5),IF(Värdelista!N64=35,VLOOKUP(Värdelista!M64,Värdelista!$AN$129:$AS$156,5),IF(Värdelista!N64=45,VLOOKUP(Värdelista!M64,Värdelista!$AN$160:$AS$187,5),IF(Värdelista!N64=16,VLOOKUP(Värdelista!M64,Värdelista!$AT$67:$AY$94,5),IF(Värdelista!N64=26,VLOOKUP(Värdelista!M64,Värdelista!$AT$98:$AY$125,5),IF(Värdelista!N64=36,VLOOKUP(Värdelista!M64,Värdelista!$AT$129:$AY$156,5),IF(Värdelista!N64=46,VLOOKUP(Värdelista!M64,Värdelista!$AT$160:$AY$187,5),0))))))))))))))))))))))))</f>
        <v>0</v>
      </c>
      <c r="I53" s="27">
        <f>$I$2*IF(Värdelista!N64=11,VLOOKUP(Värdelista!M64,Värdelista!$P$67:$U$94,6),IF(Värdelista!N64=21,VLOOKUP(Värdelista!M64,Värdelista!$P$98:$U$125,6),IF(Värdelista!N64=31,VLOOKUP(Värdelista!M64,Värdelista!$P$129:$U$156,6),IF(Värdelista!N64=41,VLOOKUP(Värdelista!M64,Värdelista!$P$160:$U$187,6),IF(Värdelista!N64=12,VLOOKUP(Värdelista!M64,Värdelista!$V$67:$AA$94,6),IF(Värdelista!N64=22,VLOOKUP(Värdelista!M64,Värdelista!$V$98:$AA$125,6),IF(Värdelista!N64=32,VLOOKUP(Värdelista!M64,Värdelista!$V$129:$AA$156,6),IF(Värdelista!N64=42,VLOOKUP(Värdelista!M64,Värdelista!$V$160:$AA$187,6),IF(Värdelista!N64=13,VLOOKUP(Värdelista!M64,Värdelista!$AB$67:$AG$94,6),IF(Värdelista!N64=23,VLOOKUP(Värdelista!M64,Värdelista!$AB$98:$AG$125,6),IF(Värdelista!N64=33,VLOOKUP(Värdelista!M64,Värdelista!$AB$129:$AG$156,6),IF(Värdelista!N64=43,VLOOKUP(Värdelista!M64,Värdelista!$AB$160:$AG$187,6),IF(Värdelista!N64=14,VLOOKUP(Värdelista!M64,Värdelista!$AH$67:$AM$94,6),IF(Värdelista!N64=24,VLOOKUP(Värdelista!M64,Värdelista!$AH$98:$AM$125,6),IF(Värdelista!N64=34,VLOOKUP(Värdelista!M64,Värdelista!$AH$129:$AM$156,6),IF(Värdelista!N64=44,VLOOKUP(Värdelista!M64,Värdelista!$AH$160:$AM$187,6),IF(Värdelista!N64=15,VLOOKUP(Värdelista!M64,Värdelista!$AN$67:$AS$94,6),IF(Värdelista!N64=25,VLOOKUP(Värdelista!M64,Värdelista!$AN$98:$AS$125,6),IF(Värdelista!N64=35,VLOOKUP(Värdelista!M64,Värdelista!$AN$129:$AS$156,6),IF(Värdelista!N64=45,VLOOKUP(Värdelista!M64,Värdelista!$AN$160:$AS$187,6),IF(Värdelista!N64=16,VLOOKUP(Värdelista!M64,Värdelista!$AT$67:$AY$94,6),IF(Värdelista!N64=26,VLOOKUP(Värdelista!M64,Värdelista!$AT$98:$AY$125,6),IF(Värdelista!N64=36,VLOOKUP(Värdelista!M64,Värdelista!$AT$129:$AY$156,6),IF(Värdelista!N64=46,VLOOKUP(Värdelista!M64,Värdelista!$AT$160:$AY$187,6),0))))))))))))))))))))))))</f>
        <v>0</v>
      </c>
    </row>
    <row r="54" spans="1:9" ht="14.25">
      <c r="A54" s="26"/>
      <c r="B54" s="28">
        <f>Tabell16[[#This Row],[Antal]]*(Tabell16[[#This Row],[Rörmtrl]]+Tabell16[[#This Row],[Svetsning]]+Tabell16[[#This Row],[Muffmontage]]+Tabell16[[#This Row],[Mark]])</f>
        <v>0</v>
      </c>
      <c r="C54" s="26"/>
      <c r="D54" s="26"/>
      <c r="E54" s="26"/>
      <c r="F54" s="27">
        <f>$F$2*IF(Värdelista!N65=11,VLOOKUP(Värdelista!M65,Värdelista!$P$67:$U$94,3),IF(Värdelista!N65=21,VLOOKUP(Värdelista!M65,Värdelista!$P$98:$U$125,3),IF(Värdelista!N65=31,VLOOKUP(Värdelista!M65,Värdelista!$P$129:$U$156,3),IF(Värdelista!N65=41,VLOOKUP(Värdelista!M65,Värdelista!$P$160:$U$187,3),IF(Värdelista!N65=12,VLOOKUP(Värdelista!M65,Värdelista!$V$67:$AA$94,3),IF(Värdelista!N65=22,VLOOKUP(Värdelista!M65,Värdelista!$V$98:$AA$125,3),IF(Värdelista!N65=32,VLOOKUP(Värdelista!M65,Värdelista!$V$129:$AA$156,3),IF(Värdelista!N65=42,VLOOKUP(Värdelista!M65,Värdelista!$V$160:$AA$187,3),IF(Värdelista!N65=13,VLOOKUP(Värdelista!M65,Värdelista!$AB$67:$AG$94,3),IF(Värdelista!N65=23,VLOOKUP(Värdelista!M65,Värdelista!$AB$98:$AG$125,3),IF(Värdelista!N65=33,VLOOKUP(Värdelista!M65,Värdelista!$AB$129:$AG$156,3),IF(Värdelista!N65=43,VLOOKUP(Värdelista!M65,Värdelista!$AB$160:$AG$187,3),IF(Värdelista!N65=14,VLOOKUP(Värdelista!M65,Värdelista!$AH$67:$AM$94,3),IF(Värdelista!N65=24,VLOOKUP(Värdelista!M65,Värdelista!$AH$98:$AM$125,3),IF(Värdelista!N65=34,VLOOKUP(Värdelista!M65,Värdelista!$AH$129:$AM$156,3),IF(Värdelista!N65=44,VLOOKUP(Värdelista!M65,Värdelista!$AH$160:$AM$187,3),IF(Värdelista!N65=15,VLOOKUP(Värdelista!M65,Värdelista!$AN$67:$AS$94,3),IF(Värdelista!N65=25,VLOOKUP(Värdelista!M65,Värdelista!$AN$98:$AS$125,3),IF(Värdelista!N65=35,VLOOKUP(Värdelista!M65,Värdelista!$AN$129:$AS$156,3),IF(Värdelista!N65=45,VLOOKUP(Värdelista!M65,Värdelista!$AN$160:$AS$187,3),IF(Värdelista!N65=16,VLOOKUP(Värdelista!M65,Värdelista!$AT$67:$AY$94,3),IF(Värdelista!N65=26,VLOOKUP(Värdelista!M65,Värdelista!$AT$98:$AY$125,3),IF(Värdelista!N65=36,VLOOKUP(Värdelista!M65,Värdelista!$AT$129:$AY$156,3),IF(Värdelista!N65=46,VLOOKUP(Värdelista!M65,Värdelista!$AT$160:$AY$187,3),0))))))))))))))))))))))))</f>
        <v>0</v>
      </c>
      <c r="G54" s="27">
        <f>$G$2*IF(Värdelista!N65=11,VLOOKUP(Värdelista!M65,Värdelista!$P$67:$U$94,4),IF(Värdelista!N65=21,VLOOKUP(Värdelista!M65,Värdelista!$P$98:$U$125,4),IF(Värdelista!N65=31,VLOOKUP(Värdelista!M65,Värdelista!$P$129:$U$156,4),IF(Värdelista!N65=41,VLOOKUP(Värdelista!M65,Värdelista!$P$160:$U$187,4),IF(Värdelista!N65=12,VLOOKUP(Värdelista!M65,Värdelista!$V$67:$AA$94,4),IF(Värdelista!N65=22,VLOOKUP(Värdelista!M65,Värdelista!$V$98:$AA$125,4),IF(Värdelista!N65=32,VLOOKUP(Värdelista!M65,Värdelista!$V$129:$AA$156,4),IF(Värdelista!N65=42,VLOOKUP(Värdelista!M65,Värdelista!$V$160:$AA$187,4),IF(Värdelista!N65=13,VLOOKUP(Värdelista!M65,Värdelista!$AB$67:$AG$94,4),IF(Värdelista!N65=23,VLOOKUP(Värdelista!M65,Värdelista!$AB$98:$AG$125,4),IF(Värdelista!N65=33,VLOOKUP(Värdelista!M65,Värdelista!$AB$129:$AG$156,4),IF(Värdelista!N65=43,VLOOKUP(Värdelista!M65,Värdelista!$AB$160:$AG$187,4),IF(Värdelista!N65=14,VLOOKUP(Värdelista!M65,Värdelista!$AH$67:$AM$94,4),IF(Värdelista!N65=24,VLOOKUP(Värdelista!M65,Värdelista!$AH$98:$AM$125,4),IF(Värdelista!N65=34,VLOOKUP(Värdelista!M65,Värdelista!$AH$129:$AM$156,4),IF(Värdelista!N65=44,VLOOKUP(Värdelista!M65,Värdelista!$AH$160:$AM$187,4),IF(Värdelista!N65=15,VLOOKUP(Värdelista!M65,Värdelista!$AN$67:$AS$94,4),IF(Värdelista!N65=25,VLOOKUP(Värdelista!M65,Värdelista!$AN$98:$AS$125,4),IF(Värdelista!N65=35,VLOOKUP(Värdelista!M65,Värdelista!$AN$129:$AS$156,4),IF(Värdelista!N65=45,VLOOKUP(Värdelista!M65,Värdelista!$AN$160:$AS$187,4),IF(Värdelista!N65=16,VLOOKUP(Värdelista!M65,Värdelista!$AT$67:$AY$94,4),IF(Värdelista!N65=26,VLOOKUP(Värdelista!M65,Värdelista!$AT$98:$AY$125,4),IF(Värdelista!N65=36,VLOOKUP(Värdelista!M65,Värdelista!$AT$129:$AY$156,4),IF(Värdelista!N65=46,VLOOKUP(Värdelista!M65,Värdelista!$AT$160:$AY$187,4),0))))))))))))))))))))))))</f>
        <v>0</v>
      </c>
      <c r="H54" s="27">
        <f>$H$2*IF(Värdelista!N65=11,VLOOKUP(Värdelista!M65,Värdelista!$P$67:$U$94,5),IF(Värdelista!N65=21,VLOOKUP(Värdelista!M65,Värdelista!$P$98:$U$125,5),IF(Värdelista!N65=31,VLOOKUP(Värdelista!M65,Värdelista!$P$129:$U$156,5),IF(Värdelista!N65=41,VLOOKUP(Värdelista!M65,Värdelista!$P$160:$U$187,5),IF(Värdelista!N65=12,VLOOKUP(Värdelista!M65,Värdelista!$V$67:$AA$94,5),IF(Värdelista!N65=22,VLOOKUP(Värdelista!M65,Värdelista!$V$98:$AA$125,5),IF(Värdelista!N65=32,VLOOKUP(Värdelista!M65,Värdelista!$V$129:$AA$156,5),IF(Värdelista!N65=42,VLOOKUP(Värdelista!M65,Värdelista!$V$160:$AA$187,5),IF(Värdelista!N65=13,VLOOKUP(Värdelista!M65,Värdelista!$AB$67:$AG$94,5),IF(Värdelista!N65=23,VLOOKUP(Värdelista!M65,Värdelista!$AB$98:$AG$125,5),IF(Värdelista!N65=33,VLOOKUP(Värdelista!M65,Värdelista!$AB$129:$AG$156,5),IF(Värdelista!N65=43,VLOOKUP(Värdelista!M65,Värdelista!$AB$160:$AG$187,5),IF(Värdelista!N65=14,VLOOKUP(Värdelista!M65,Värdelista!$AH$67:$AM$94,5),IF(Värdelista!N65=24,VLOOKUP(Värdelista!M65,Värdelista!$AH$98:$AM$125,5),IF(Värdelista!N65=34,VLOOKUP(Värdelista!M65,Värdelista!$AH$129:$AM$156,5),IF(Värdelista!N65=44,VLOOKUP(Värdelista!M65,Värdelista!$AH$160:$AM$187,5),IF(Värdelista!N65=15,VLOOKUP(Värdelista!M65,Värdelista!$AN$67:$AS$94,5),IF(Värdelista!N65=25,VLOOKUP(Värdelista!M65,Värdelista!$AN$98:$AS$125,5),IF(Värdelista!N65=35,VLOOKUP(Värdelista!M65,Värdelista!$AN$129:$AS$156,5),IF(Värdelista!N65=45,VLOOKUP(Värdelista!M65,Värdelista!$AN$160:$AS$187,5),IF(Värdelista!N65=16,VLOOKUP(Värdelista!M65,Värdelista!$AT$67:$AY$94,5),IF(Värdelista!N65=26,VLOOKUP(Värdelista!M65,Värdelista!$AT$98:$AY$125,5),IF(Värdelista!N65=36,VLOOKUP(Värdelista!M65,Värdelista!$AT$129:$AY$156,5),IF(Värdelista!N65=46,VLOOKUP(Värdelista!M65,Värdelista!$AT$160:$AY$187,5),0))))))))))))))))))))))))</f>
        <v>0</v>
      </c>
      <c r="I54" s="27">
        <f>$I$2*IF(Värdelista!N65=11,VLOOKUP(Värdelista!M65,Värdelista!$P$67:$U$94,6),IF(Värdelista!N65=21,VLOOKUP(Värdelista!M65,Värdelista!$P$98:$U$125,6),IF(Värdelista!N65=31,VLOOKUP(Värdelista!M65,Värdelista!$P$129:$U$156,6),IF(Värdelista!N65=41,VLOOKUP(Värdelista!M65,Värdelista!$P$160:$U$187,6),IF(Värdelista!N65=12,VLOOKUP(Värdelista!M65,Värdelista!$V$67:$AA$94,6),IF(Värdelista!N65=22,VLOOKUP(Värdelista!M65,Värdelista!$V$98:$AA$125,6),IF(Värdelista!N65=32,VLOOKUP(Värdelista!M65,Värdelista!$V$129:$AA$156,6),IF(Värdelista!N65=42,VLOOKUP(Värdelista!M65,Värdelista!$V$160:$AA$187,6),IF(Värdelista!N65=13,VLOOKUP(Värdelista!M65,Värdelista!$AB$67:$AG$94,6),IF(Värdelista!N65=23,VLOOKUP(Värdelista!M65,Värdelista!$AB$98:$AG$125,6),IF(Värdelista!N65=33,VLOOKUP(Värdelista!M65,Värdelista!$AB$129:$AG$156,6),IF(Värdelista!N65=43,VLOOKUP(Värdelista!M65,Värdelista!$AB$160:$AG$187,6),IF(Värdelista!N65=14,VLOOKUP(Värdelista!M65,Värdelista!$AH$67:$AM$94,6),IF(Värdelista!N65=24,VLOOKUP(Värdelista!M65,Värdelista!$AH$98:$AM$125,6),IF(Värdelista!N65=34,VLOOKUP(Värdelista!M65,Värdelista!$AH$129:$AM$156,6),IF(Värdelista!N65=44,VLOOKUP(Värdelista!M65,Värdelista!$AH$160:$AM$187,6),IF(Värdelista!N65=15,VLOOKUP(Värdelista!M65,Värdelista!$AN$67:$AS$94,6),IF(Värdelista!N65=25,VLOOKUP(Värdelista!M65,Värdelista!$AN$98:$AS$125,6),IF(Värdelista!N65=35,VLOOKUP(Värdelista!M65,Värdelista!$AN$129:$AS$156,6),IF(Värdelista!N65=45,VLOOKUP(Värdelista!M65,Värdelista!$AN$160:$AS$187,6),IF(Värdelista!N65=16,VLOOKUP(Värdelista!M65,Värdelista!$AT$67:$AY$94,6),IF(Värdelista!N65=26,VLOOKUP(Värdelista!M65,Värdelista!$AT$98:$AY$125,6),IF(Värdelista!N65=36,VLOOKUP(Värdelista!M65,Värdelista!$AT$129:$AY$156,6),IF(Värdelista!N65=46,VLOOKUP(Värdelista!M65,Värdelista!$AT$160:$AY$187,6),0))))))))))))))))))))))))</f>
        <v>0</v>
      </c>
    </row>
    <row r="55" spans="1:9" ht="14.25">
      <c r="A55" s="26"/>
      <c r="B55" s="28">
        <f>Tabell16[[#This Row],[Antal]]*(Tabell16[[#This Row],[Rörmtrl]]+Tabell16[[#This Row],[Svetsning]]+Tabell16[[#This Row],[Muffmontage]]+Tabell16[[#This Row],[Mark]])</f>
        <v>0</v>
      </c>
      <c r="C55" s="26"/>
      <c r="D55" s="26"/>
      <c r="E55" s="26"/>
      <c r="F55" s="27">
        <f>$F$2*IF(Värdelista!N66=11,VLOOKUP(Värdelista!M66,Värdelista!$P$67:$U$94,3),IF(Värdelista!N66=21,VLOOKUP(Värdelista!M66,Värdelista!$P$98:$U$125,3),IF(Värdelista!N66=31,VLOOKUP(Värdelista!M66,Värdelista!$P$129:$U$156,3),IF(Värdelista!N66=41,VLOOKUP(Värdelista!M66,Värdelista!$P$160:$U$187,3),IF(Värdelista!N66=12,VLOOKUP(Värdelista!M66,Värdelista!$V$67:$AA$94,3),IF(Värdelista!N66=22,VLOOKUP(Värdelista!M66,Värdelista!$V$98:$AA$125,3),IF(Värdelista!N66=32,VLOOKUP(Värdelista!M66,Värdelista!$V$129:$AA$156,3),IF(Värdelista!N66=42,VLOOKUP(Värdelista!M66,Värdelista!$V$160:$AA$187,3),IF(Värdelista!N66=13,VLOOKUP(Värdelista!M66,Värdelista!$AB$67:$AG$94,3),IF(Värdelista!N66=23,VLOOKUP(Värdelista!M66,Värdelista!$AB$98:$AG$125,3),IF(Värdelista!N66=33,VLOOKUP(Värdelista!M66,Värdelista!$AB$129:$AG$156,3),IF(Värdelista!N66=43,VLOOKUP(Värdelista!M66,Värdelista!$AB$160:$AG$187,3),IF(Värdelista!N66=14,VLOOKUP(Värdelista!M66,Värdelista!$AH$67:$AM$94,3),IF(Värdelista!N66=24,VLOOKUP(Värdelista!M66,Värdelista!$AH$98:$AM$125,3),IF(Värdelista!N66=34,VLOOKUP(Värdelista!M66,Värdelista!$AH$129:$AM$156,3),IF(Värdelista!N66=44,VLOOKUP(Värdelista!M66,Värdelista!$AH$160:$AM$187,3),IF(Värdelista!N66=15,VLOOKUP(Värdelista!M66,Värdelista!$AN$67:$AS$94,3),IF(Värdelista!N66=25,VLOOKUP(Värdelista!M66,Värdelista!$AN$98:$AS$125,3),IF(Värdelista!N66=35,VLOOKUP(Värdelista!M66,Värdelista!$AN$129:$AS$156,3),IF(Värdelista!N66=45,VLOOKUP(Värdelista!M66,Värdelista!$AN$160:$AS$187,3),IF(Värdelista!N66=16,VLOOKUP(Värdelista!M66,Värdelista!$AT$67:$AY$94,3),IF(Värdelista!N66=26,VLOOKUP(Värdelista!M66,Värdelista!$AT$98:$AY$125,3),IF(Värdelista!N66=36,VLOOKUP(Värdelista!M66,Värdelista!$AT$129:$AY$156,3),IF(Värdelista!N66=46,VLOOKUP(Värdelista!M66,Värdelista!$AT$160:$AY$187,3),0))))))))))))))))))))))))</f>
        <v>0</v>
      </c>
      <c r="G55" s="27">
        <f>$G$2*IF(Värdelista!N66=11,VLOOKUP(Värdelista!M66,Värdelista!$P$67:$U$94,4),IF(Värdelista!N66=21,VLOOKUP(Värdelista!M66,Värdelista!$P$98:$U$125,4),IF(Värdelista!N66=31,VLOOKUP(Värdelista!M66,Värdelista!$P$129:$U$156,4),IF(Värdelista!N66=41,VLOOKUP(Värdelista!M66,Värdelista!$P$160:$U$187,4),IF(Värdelista!N66=12,VLOOKUP(Värdelista!M66,Värdelista!$V$67:$AA$94,4),IF(Värdelista!N66=22,VLOOKUP(Värdelista!M66,Värdelista!$V$98:$AA$125,4),IF(Värdelista!N66=32,VLOOKUP(Värdelista!M66,Värdelista!$V$129:$AA$156,4),IF(Värdelista!N66=42,VLOOKUP(Värdelista!M66,Värdelista!$V$160:$AA$187,4),IF(Värdelista!N66=13,VLOOKUP(Värdelista!M66,Värdelista!$AB$67:$AG$94,4),IF(Värdelista!N66=23,VLOOKUP(Värdelista!M66,Värdelista!$AB$98:$AG$125,4),IF(Värdelista!N66=33,VLOOKUP(Värdelista!M66,Värdelista!$AB$129:$AG$156,4),IF(Värdelista!N66=43,VLOOKUP(Värdelista!M66,Värdelista!$AB$160:$AG$187,4),IF(Värdelista!N66=14,VLOOKUP(Värdelista!M66,Värdelista!$AH$67:$AM$94,4),IF(Värdelista!N66=24,VLOOKUP(Värdelista!M66,Värdelista!$AH$98:$AM$125,4),IF(Värdelista!N66=34,VLOOKUP(Värdelista!M66,Värdelista!$AH$129:$AM$156,4),IF(Värdelista!N66=44,VLOOKUP(Värdelista!M66,Värdelista!$AH$160:$AM$187,4),IF(Värdelista!N66=15,VLOOKUP(Värdelista!M66,Värdelista!$AN$67:$AS$94,4),IF(Värdelista!N66=25,VLOOKUP(Värdelista!M66,Värdelista!$AN$98:$AS$125,4),IF(Värdelista!N66=35,VLOOKUP(Värdelista!M66,Värdelista!$AN$129:$AS$156,4),IF(Värdelista!N66=45,VLOOKUP(Värdelista!M66,Värdelista!$AN$160:$AS$187,4),IF(Värdelista!N66=16,VLOOKUP(Värdelista!M66,Värdelista!$AT$67:$AY$94,4),IF(Värdelista!N66=26,VLOOKUP(Värdelista!M66,Värdelista!$AT$98:$AY$125,4),IF(Värdelista!N66=36,VLOOKUP(Värdelista!M66,Värdelista!$AT$129:$AY$156,4),IF(Värdelista!N66=46,VLOOKUP(Värdelista!M66,Värdelista!$AT$160:$AY$187,4),0))))))))))))))))))))))))</f>
        <v>0</v>
      </c>
      <c r="H55" s="27">
        <f>$H$2*IF(Värdelista!N66=11,VLOOKUP(Värdelista!M66,Värdelista!$P$67:$U$94,5),IF(Värdelista!N66=21,VLOOKUP(Värdelista!M66,Värdelista!$P$98:$U$125,5),IF(Värdelista!N66=31,VLOOKUP(Värdelista!M66,Värdelista!$P$129:$U$156,5),IF(Värdelista!N66=41,VLOOKUP(Värdelista!M66,Värdelista!$P$160:$U$187,5),IF(Värdelista!N66=12,VLOOKUP(Värdelista!M66,Värdelista!$V$67:$AA$94,5),IF(Värdelista!N66=22,VLOOKUP(Värdelista!M66,Värdelista!$V$98:$AA$125,5),IF(Värdelista!N66=32,VLOOKUP(Värdelista!M66,Värdelista!$V$129:$AA$156,5),IF(Värdelista!N66=42,VLOOKUP(Värdelista!M66,Värdelista!$V$160:$AA$187,5),IF(Värdelista!N66=13,VLOOKUP(Värdelista!M66,Värdelista!$AB$67:$AG$94,5),IF(Värdelista!N66=23,VLOOKUP(Värdelista!M66,Värdelista!$AB$98:$AG$125,5),IF(Värdelista!N66=33,VLOOKUP(Värdelista!M66,Värdelista!$AB$129:$AG$156,5),IF(Värdelista!N66=43,VLOOKUP(Värdelista!M66,Värdelista!$AB$160:$AG$187,5),IF(Värdelista!N66=14,VLOOKUP(Värdelista!M66,Värdelista!$AH$67:$AM$94,5),IF(Värdelista!N66=24,VLOOKUP(Värdelista!M66,Värdelista!$AH$98:$AM$125,5),IF(Värdelista!N66=34,VLOOKUP(Värdelista!M66,Värdelista!$AH$129:$AM$156,5),IF(Värdelista!N66=44,VLOOKUP(Värdelista!M66,Värdelista!$AH$160:$AM$187,5),IF(Värdelista!N66=15,VLOOKUP(Värdelista!M66,Värdelista!$AN$67:$AS$94,5),IF(Värdelista!N66=25,VLOOKUP(Värdelista!M66,Värdelista!$AN$98:$AS$125,5),IF(Värdelista!N66=35,VLOOKUP(Värdelista!M66,Värdelista!$AN$129:$AS$156,5),IF(Värdelista!N66=45,VLOOKUP(Värdelista!M66,Värdelista!$AN$160:$AS$187,5),IF(Värdelista!N66=16,VLOOKUP(Värdelista!M66,Värdelista!$AT$67:$AY$94,5),IF(Värdelista!N66=26,VLOOKUP(Värdelista!M66,Värdelista!$AT$98:$AY$125,5),IF(Värdelista!N66=36,VLOOKUP(Värdelista!M66,Värdelista!$AT$129:$AY$156,5),IF(Värdelista!N66=46,VLOOKUP(Värdelista!M66,Värdelista!$AT$160:$AY$187,5),0))))))))))))))))))))))))</f>
        <v>0</v>
      </c>
      <c r="I55" s="27">
        <f>$I$2*IF(Värdelista!N66=11,VLOOKUP(Värdelista!M66,Värdelista!$P$67:$U$94,6),IF(Värdelista!N66=21,VLOOKUP(Värdelista!M66,Värdelista!$P$98:$U$125,6),IF(Värdelista!N66=31,VLOOKUP(Värdelista!M66,Värdelista!$P$129:$U$156,6),IF(Värdelista!N66=41,VLOOKUP(Värdelista!M66,Värdelista!$P$160:$U$187,6),IF(Värdelista!N66=12,VLOOKUP(Värdelista!M66,Värdelista!$V$67:$AA$94,6),IF(Värdelista!N66=22,VLOOKUP(Värdelista!M66,Värdelista!$V$98:$AA$125,6),IF(Värdelista!N66=32,VLOOKUP(Värdelista!M66,Värdelista!$V$129:$AA$156,6),IF(Värdelista!N66=42,VLOOKUP(Värdelista!M66,Värdelista!$V$160:$AA$187,6),IF(Värdelista!N66=13,VLOOKUP(Värdelista!M66,Värdelista!$AB$67:$AG$94,6),IF(Värdelista!N66=23,VLOOKUP(Värdelista!M66,Värdelista!$AB$98:$AG$125,6),IF(Värdelista!N66=33,VLOOKUP(Värdelista!M66,Värdelista!$AB$129:$AG$156,6),IF(Värdelista!N66=43,VLOOKUP(Värdelista!M66,Värdelista!$AB$160:$AG$187,6),IF(Värdelista!N66=14,VLOOKUP(Värdelista!M66,Värdelista!$AH$67:$AM$94,6),IF(Värdelista!N66=24,VLOOKUP(Värdelista!M66,Värdelista!$AH$98:$AM$125,6),IF(Värdelista!N66=34,VLOOKUP(Värdelista!M66,Värdelista!$AH$129:$AM$156,6),IF(Värdelista!N66=44,VLOOKUP(Värdelista!M66,Värdelista!$AH$160:$AM$187,6),IF(Värdelista!N66=15,VLOOKUP(Värdelista!M66,Värdelista!$AN$67:$AS$94,6),IF(Värdelista!N66=25,VLOOKUP(Värdelista!M66,Värdelista!$AN$98:$AS$125,6),IF(Värdelista!N66=35,VLOOKUP(Värdelista!M66,Värdelista!$AN$129:$AS$156,6),IF(Värdelista!N66=45,VLOOKUP(Värdelista!M66,Värdelista!$AN$160:$AS$187,6),IF(Värdelista!N66=16,VLOOKUP(Värdelista!M66,Värdelista!$AT$67:$AY$94,6),IF(Värdelista!N66=26,VLOOKUP(Värdelista!M66,Värdelista!$AT$98:$AY$125,6),IF(Värdelista!N66=36,VLOOKUP(Värdelista!M66,Värdelista!$AT$129:$AY$156,6),IF(Värdelista!N66=46,VLOOKUP(Värdelista!M66,Värdelista!$AT$160:$AY$187,6),0))))))))))))))))))))))))</f>
        <v>0</v>
      </c>
    </row>
    <row r="56" spans="1:9" ht="14.25">
      <c r="A56" s="26"/>
      <c r="B56" s="28">
        <f>Tabell16[[#This Row],[Antal]]*(Tabell16[[#This Row],[Rörmtrl]]+Tabell16[[#This Row],[Svetsning]]+Tabell16[[#This Row],[Muffmontage]]+Tabell16[[#This Row],[Mark]])</f>
        <v>0</v>
      </c>
      <c r="C56" s="26"/>
      <c r="D56" s="26"/>
      <c r="E56" s="26"/>
      <c r="F56" s="27">
        <f>$F$2*IF(Värdelista!N67=11,VLOOKUP(Värdelista!M67,Värdelista!$P$67:$U$94,3),IF(Värdelista!N67=21,VLOOKUP(Värdelista!M67,Värdelista!$P$98:$U$125,3),IF(Värdelista!N67=31,VLOOKUP(Värdelista!M67,Värdelista!$P$129:$U$156,3),IF(Värdelista!N67=41,VLOOKUP(Värdelista!M67,Värdelista!$P$160:$U$187,3),IF(Värdelista!N67=12,VLOOKUP(Värdelista!M67,Värdelista!$V$67:$AA$94,3),IF(Värdelista!N67=22,VLOOKUP(Värdelista!M67,Värdelista!$V$98:$AA$125,3),IF(Värdelista!N67=32,VLOOKUP(Värdelista!M67,Värdelista!$V$129:$AA$156,3),IF(Värdelista!N67=42,VLOOKUP(Värdelista!M67,Värdelista!$V$160:$AA$187,3),IF(Värdelista!N67=13,VLOOKUP(Värdelista!M67,Värdelista!$AB$67:$AG$94,3),IF(Värdelista!N67=23,VLOOKUP(Värdelista!M67,Värdelista!$AB$98:$AG$125,3),IF(Värdelista!N67=33,VLOOKUP(Värdelista!M67,Värdelista!$AB$129:$AG$156,3),IF(Värdelista!N67=43,VLOOKUP(Värdelista!M67,Värdelista!$AB$160:$AG$187,3),IF(Värdelista!N67=14,VLOOKUP(Värdelista!M67,Värdelista!$AH$67:$AM$94,3),IF(Värdelista!N67=24,VLOOKUP(Värdelista!M67,Värdelista!$AH$98:$AM$125,3),IF(Värdelista!N67=34,VLOOKUP(Värdelista!M67,Värdelista!$AH$129:$AM$156,3),IF(Värdelista!N67=44,VLOOKUP(Värdelista!M67,Värdelista!$AH$160:$AM$187,3),IF(Värdelista!N67=15,VLOOKUP(Värdelista!M67,Värdelista!$AN$67:$AS$94,3),IF(Värdelista!N67=25,VLOOKUP(Värdelista!M67,Värdelista!$AN$98:$AS$125,3),IF(Värdelista!N67=35,VLOOKUP(Värdelista!M67,Värdelista!$AN$129:$AS$156,3),IF(Värdelista!N67=45,VLOOKUP(Värdelista!M67,Värdelista!$AN$160:$AS$187,3),IF(Värdelista!N67=16,VLOOKUP(Värdelista!M67,Värdelista!$AT$67:$AY$94,3),IF(Värdelista!N67=26,VLOOKUP(Värdelista!M67,Värdelista!$AT$98:$AY$125,3),IF(Värdelista!N67=36,VLOOKUP(Värdelista!M67,Värdelista!$AT$129:$AY$156,3),IF(Värdelista!N67=46,VLOOKUP(Värdelista!M67,Värdelista!$AT$160:$AY$187,3),0))))))))))))))))))))))))</f>
        <v>0</v>
      </c>
      <c r="G56" s="27">
        <f>$G$2*IF(Värdelista!N67=11,VLOOKUP(Värdelista!M67,Värdelista!$P$67:$U$94,4),IF(Värdelista!N67=21,VLOOKUP(Värdelista!M67,Värdelista!$P$98:$U$125,4),IF(Värdelista!N67=31,VLOOKUP(Värdelista!M67,Värdelista!$P$129:$U$156,4),IF(Värdelista!N67=41,VLOOKUP(Värdelista!M67,Värdelista!$P$160:$U$187,4),IF(Värdelista!N67=12,VLOOKUP(Värdelista!M67,Värdelista!$V$67:$AA$94,4),IF(Värdelista!N67=22,VLOOKUP(Värdelista!M67,Värdelista!$V$98:$AA$125,4),IF(Värdelista!N67=32,VLOOKUP(Värdelista!M67,Värdelista!$V$129:$AA$156,4),IF(Värdelista!N67=42,VLOOKUP(Värdelista!M67,Värdelista!$V$160:$AA$187,4),IF(Värdelista!N67=13,VLOOKUP(Värdelista!M67,Värdelista!$AB$67:$AG$94,4),IF(Värdelista!N67=23,VLOOKUP(Värdelista!M67,Värdelista!$AB$98:$AG$125,4),IF(Värdelista!N67=33,VLOOKUP(Värdelista!M67,Värdelista!$AB$129:$AG$156,4),IF(Värdelista!N67=43,VLOOKUP(Värdelista!M67,Värdelista!$AB$160:$AG$187,4),IF(Värdelista!N67=14,VLOOKUP(Värdelista!M67,Värdelista!$AH$67:$AM$94,4),IF(Värdelista!N67=24,VLOOKUP(Värdelista!M67,Värdelista!$AH$98:$AM$125,4),IF(Värdelista!N67=34,VLOOKUP(Värdelista!M67,Värdelista!$AH$129:$AM$156,4),IF(Värdelista!N67=44,VLOOKUP(Värdelista!M67,Värdelista!$AH$160:$AM$187,4),IF(Värdelista!N67=15,VLOOKUP(Värdelista!M67,Värdelista!$AN$67:$AS$94,4),IF(Värdelista!N67=25,VLOOKUP(Värdelista!M67,Värdelista!$AN$98:$AS$125,4),IF(Värdelista!N67=35,VLOOKUP(Värdelista!M67,Värdelista!$AN$129:$AS$156,4),IF(Värdelista!N67=45,VLOOKUP(Värdelista!M67,Värdelista!$AN$160:$AS$187,4),IF(Värdelista!N67=16,VLOOKUP(Värdelista!M67,Värdelista!$AT$67:$AY$94,4),IF(Värdelista!N67=26,VLOOKUP(Värdelista!M67,Värdelista!$AT$98:$AY$125,4),IF(Värdelista!N67=36,VLOOKUP(Värdelista!M67,Värdelista!$AT$129:$AY$156,4),IF(Värdelista!N67=46,VLOOKUP(Värdelista!M67,Värdelista!$AT$160:$AY$187,4),0))))))))))))))))))))))))</f>
        <v>0</v>
      </c>
      <c r="H56" s="27">
        <f>$H$2*IF(Värdelista!N67=11,VLOOKUP(Värdelista!M67,Värdelista!$P$67:$U$94,5),IF(Värdelista!N67=21,VLOOKUP(Värdelista!M67,Värdelista!$P$98:$U$125,5),IF(Värdelista!N67=31,VLOOKUP(Värdelista!M67,Värdelista!$P$129:$U$156,5),IF(Värdelista!N67=41,VLOOKUP(Värdelista!M67,Värdelista!$P$160:$U$187,5),IF(Värdelista!N67=12,VLOOKUP(Värdelista!M67,Värdelista!$V$67:$AA$94,5),IF(Värdelista!N67=22,VLOOKUP(Värdelista!M67,Värdelista!$V$98:$AA$125,5),IF(Värdelista!N67=32,VLOOKUP(Värdelista!M67,Värdelista!$V$129:$AA$156,5),IF(Värdelista!N67=42,VLOOKUP(Värdelista!M67,Värdelista!$V$160:$AA$187,5),IF(Värdelista!N67=13,VLOOKUP(Värdelista!M67,Värdelista!$AB$67:$AG$94,5),IF(Värdelista!N67=23,VLOOKUP(Värdelista!M67,Värdelista!$AB$98:$AG$125,5),IF(Värdelista!N67=33,VLOOKUP(Värdelista!M67,Värdelista!$AB$129:$AG$156,5),IF(Värdelista!N67=43,VLOOKUP(Värdelista!M67,Värdelista!$AB$160:$AG$187,5),IF(Värdelista!N67=14,VLOOKUP(Värdelista!M67,Värdelista!$AH$67:$AM$94,5),IF(Värdelista!N67=24,VLOOKUP(Värdelista!M67,Värdelista!$AH$98:$AM$125,5),IF(Värdelista!N67=34,VLOOKUP(Värdelista!M67,Värdelista!$AH$129:$AM$156,5),IF(Värdelista!N67=44,VLOOKUP(Värdelista!M67,Värdelista!$AH$160:$AM$187,5),IF(Värdelista!N67=15,VLOOKUP(Värdelista!M67,Värdelista!$AN$67:$AS$94,5),IF(Värdelista!N67=25,VLOOKUP(Värdelista!M67,Värdelista!$AN$98:$AS$125,5),IF(Värdelista!N67=35,VLOOKUP(Värdelista!M67,Värdelista!$AN$129:$AS$156,5),IF(Värdelista!N67=45,VLOOKUP(Värdelista!M67,Värdelista!$AN$160:$AS$187,5),IF(Värdelista!N67=16,VLOOKUP(Värdelista!M67,Värdelista!$AT$67:$AY$94,5),IF(Värdelista!N67=26,VLOOKUP(Värdelista!M67,Värdelista!$AT$98:$AY$125,5),IF(Värdelista!N67=36,VLOOKUP(Värdelista!M67,Värdelista!$AT$129:$AY$156,5),IF(Värdelista!N67=46,VLOOKUP(Värdelista!M67,Värdelista!$AT$160:$AY$187,5),0))))))))))))))))))))))))</f>
        <v>0</v>
      </c>
      <c r="I56" s="27">
        <f>$I$2*IF(Värdelista!N67=11,VLOOKUP(Värdelista!M67,Värdelista!$P$67:$U$94,6),IF(Värdelista!N67=21,VLOOKUP(Värdelista!M67,Värdelista!$P$98:$U$125,6),IF(Värdelista!N67=31,VLOOKUP(Värdelista!M67,Värdelista!$P$129:$U$156,6),IF(Värdelista!N67=41,VLOOKUP(Värdelista!M67,Värdelista!$P$160:$U$187,6),IF(Värdelista!N67=12,VLOOKUP(Värdelista!M67,Värdelista!$V$67:$AA$94,6),IF(Värdelista!N67=22,VLOOKUP(Värdelista!M67,Värdelista!$V$98:$AA$125,6),IF(Värdelista!N67=32,VLOOKUP(Värdelista!M67,Värdelista!$V$129:$AA$156,6),IF(Värdelista!N67=42,VLOOKUP(Värdelista!M67,Värdelista!$V$160:$AA$187,6),IF(Värdelista!N67=13,VLOOKUP(Värdelista!M67,Värdelista!$AB$67:$AG$94,6),IF(Värdelista!N67=23,VLOOKUP(Värdelista!M67,Värdelista!$AB$98:$AG$125,6),IF(Värdelista!N67=33,VLOOKUP(Värdelista!M67,Värdelista!$AB$129:$AG$156,6),IF(Värdelista!N67=43,VLOOKUP(Värdelista!M67,Värdelista!$AB$160:$AG$187,6),IF(Värdelista!N67=14,VLOOKUP(Värdelista!M67,Värdelista!$AH$67:$AM$94,6),IF(Värdelista!N67=24,VLOOKUP(Värdelista!M67,Värdelista!$AH$98:$AM$125,6),IF(Värdelista!N67=34,VLOOKUP(Värdelista!M67,Värdelista!$AH$129:$AM$156,6),IF(Värdelista!N67=44,VLOOKUP(Värdelista!M67,Värdelista!$AH$160:$AM$187,6),IF(Värdelista!N67=15,VLOOKUP(Värdelista!M67,Värdelista!$AN$67:$AS$94,6),IF(Värdelista!N67=25,VLOOKUP(Värdelista!M67,Värdelista!$AN$98:$AS$125,6),IF(Värdelista!N67=35,VLOOKUP(Värdelista!M67,Värdelista!$AN$129:$AS$156,6),IF(Värdelista!N67=45,VLOOKUP(Värdelista!M67,Värdelista!$AN$160:$AS$187,6),IF(Värdelista!N67=16,VLOOKUP(Värdelista!M67,Värdelista!$AT$67:$AY$94,6),IF(Värdelista!N67=26,VLOOKUP(Värdelista!M67,Värdelista!$AT$98:$AY$125,6),IF(Värdelista!N67=36,VLOOKUP(Värdelista!M67,Värdelista!$AT$129:$AY$156,6),IF(Värdelista!N67=46,VLOOKUP(Värdelista!M67,Värdelista!$AT$160:$AY$187,6),0))))))))))))))))))))))))</f>
        <v>0</v>
      </c>
    </row>
    <row r="57" spans="1:9" ht="14.25">
      <c r="A57" s="26"/>
      <c r="B57" s="28">
        <f>Tabell16[[#This Row],[Antal]]*(Tabell16[[#This Row],[Rörmtrl]]+Tabell16[[#This Row],[Svetsning]]+Tabell16[[#This Row],[Muffmontage]]+Tabell16[[#This Row],[Mark]])</f>
        <v>0</v>
      </c>
      <c r="C57" s="26"/>
      <c r="D57" s="26"/>
      <c r="E57" s="26"/>
      <c r="F57" s="27">
        <f>$F$2*IF(Värdelista!N68=11,VLOOKUP(Värdelista!M68,Värdelista!$P$67:$U$94,3),IF(Värdelista!N68=21,VLOOKUP(Värdelista!M68,Värdelista!$P$98:$U$125,3),IF(Värdelista!N68=31,VLOOKUP(Värdelista!M68,Värdelista!$P$129:$U$156,3),IF(Värdelista!N68=41,VLOOKUP(Värdelista!M68,Värdelista!$P$160:$U$187,3),IF(Värdelista!N68=12,VLOOKUP(Värdelista!M68,Värdelista!$V$67:$AA$94,3),IF(Värdelista!N68=22,VLOOKUP(Värdelista!M68,Värdelista!$V$98:$AA$125,3),IF(Värdelista!N68=32,VLOOKUP(Värdelista!M68,Värdelista!$V$129:$AA$156,3),IF(Värdelista!N68=42,VLOOKUP(Värdelista!M68,Värdelista!$V$160:$AA$187,3),IF(Värdelista!N68=13,VLOOKUP(Värdelista!M68,Värdelista!$AB$67:$AG$94,3),IF(Värdelista!N68=23,VLOOKUP(Värdelista!M68,Värdelista!$AB$98:$AG$125,3),IF(Värdelista!N68=33,VLOOKUP(Värdelista!M68,Värdelista!$AB$129:$AG$156,3),IF(Värdelista!N68=43,VLOOKUP(Värdelista!M68,Värdelista!$AB$160:$AG$187,3),IF(Värdelista!N68=14,VLOOKUP(Värdelista!M68,Värdelista!$AH$67:$AM$94,3),IF(Värdelista!N68=24,VLOOKUP(Värdelista!M68,Värdelista!$AH$98:$AM$125,3),IF(Värdelista!N68=34,VLOOKUP(Värdelista!M68,Värdelista!$AH$129:$AM$156,3),IF(Värdelista!N68=44,VLOOKUP(Värdelista!M68,Värdelista!$AH$160:$AM$187,3),IF(Värdelista!N68=15,VLOOKUP(Värdelista!M68,Värdelista!$AN$67:$AS$94,3),IF(Värdelista!N68=25,VLOOKUP(Värdelista!M68,Värdelista!$AN$98:$AS$125,3),IF(Värdelista!N68=35,VLOOKUP(Värdelista!M68,Värdelista!$AN$129:$AS$156,3),IF(Värdelista!N68=45,VLOOKUP(Värdelista!M68,Värdelista!$AN$160:$AS$187,3),IF(Värdelista!N68=16,VLOOKUP(Värdelista!M68,Värdelista!$AT$67:$AY$94,3),IF(Värdelista!N68=26,VLOOKUP(Värdelista!M68,Värdelista!$AT$98:$AY$125,3),IF(Värdelista!N68=36,VLOOKUP(Värdelista!M68,Värdelista!$AT$129:$AY$156,3),IF(Värdelista!N68=46,VLOOKUP(Värdelista!M68,Värdelista!$AT$160:$AY$187,3),0))))))))))))))))))))))))</f>
        <v>0</v>
      </c>
      <c r="G57" s="27">
        <f>$G$2*IF(Värdelista!N68=11,VLOOKUP(Värdelista!M68,Värdelista!$P$67:$U$94,4),IF(Värdelista!N68=21,VLOOKUP(Värdelista!M68,Värdelista!$P$98:$U$125,4),IF(Värdelista!N68=31,VLOOKUP(Värdelista!M68,Värdelista!$P$129:$U$156,4),IF(Värdelista!N68=41,VLOOKUP(Värdelista!M68,Värdelista!$P$160:$U$187,4),IF(Värdelista!N68=12,VLOOKUP(Värdelista!M68,Värdelista!$V$67:$AA$94,4),IF(Värdelista!N68=22,VLOOKUP(Värdelista!M68,Värdelista!$V$98:$AA$125,4),IF(Värdelista!N68=32,VLOOKUP(Värdelista!M68,Värdelista!$V$129:$AA$156,4),IF(Värdelista!N68=42,VLOOKUP(Värdelista!M68,Värdelista!$V$160:$AA$187,4),IF(Värdelista!N68=13,VLOOKUP(Värdelista!M68,Värdelista!$AB$67:$AG$94,4),IF(Värdelista!N68=23,VLOOKUP(Värdelista!M68,Värdelista!$AB$98:$AG$125,4),IF(Värdelista!N68=33,VLOOKUP(Värdelista!M68,Värdelista!$AB$129:$AG$156,4),IF(Värdelista!N68=43,VLOOKUP(Värdelista!M68,Värdelista!$AB$160:$AG$187,4),IF(Värdelista!N68=14,VLOOKUP(Värdelista!M68,Värdelista!$AH$67:$AM$94,4),IF(Värdelista!N68=24,VLOOKUP(Värdelista!M68,Värdelista!$AH$98:$AM$125,4),IF(Värdelista!N68=34,VLOOKUP(Värdelista!M68,Värdelista!$AH$129:$AM$156,4),IF(Värdelista!N68=44,VLOOKUP(Värdelista!M68,Värdelista!$AH$160:$AM$187,4),IF(Värdelista!N68=15,VLOOKUP(Värdelista!M68,Värdelista!$AN$67:$AS$94,4),IF(Värdelista!N68=25,VLOOKUP(Värdelista!M68,Värdelista!$AN$98:$AS$125,4),IF(Värdelista!N68=35,VLOOKUP(Värdelista!M68,Värdelista!$AN$129:$AS$156,4),IF(Värdelista!N68=45,VLOOKUP(Värdelista!M68,Värdelista!$AN$160:$AS$187,4),IF(Värdelista!N68=16,VLOOKUP(Värdelista!M68,Värdelista!$AT$67:$AY$94,4),IF(Värdelista!N68=26,VLOOKUP(Värdelista!M68,Värdelista!$AT$98:$AY$125,4),IF(Värdelista!N68=36,VLOOKUP(Värdelista!M68,Värdelista!$AT$129:$AY$156,4),IF(Värdelista!N68=46,VLOOKUP(Värdelista!M68,Värdelista!$AT$160:$AY$187,4),0))))))))))))))))))))))))</f>
        <v>0</v>
      </c>
      <c r="H57" s="27">
        <f>$H$2*IF(Värdelista!N68=11,VLOOKUP(Värdelista!M68,Värdelista!$P$67:$U$94,5),IF(Värdelista!N68=21,VLOOKUP(Värdelista!M68,Värdelista!$P$98:$U$125,5),IF(Värdelista!N68=31,VLOOKUP(Värdelista!M68,Värdelista!$P$129:$U$156,5),IF(Värdelista!N68=41,VLOOKUP(Värdelista!M68,Värdelista!$P$160:$U$187,5),IF(Värdelista!N68=12,VLOOKUP(Värdelista!M68,Värdelista!$V$67:$AA$94,5),IF(Värdelista!N68=22,VLOOKUP(Värdelista!M68,Värdelista!$V$98:$AA$125,5),IF(Värdelista!N68=32,VLOOKUP(Värdelista!M68,Värdelista!$V$129:$AA$156,5),IF(Värdelista!N68=42,VLOOKUP(Värdelista!M68,Värdelista!$V$160:$AA$187,5),IF(Värdelista!N68=13,VLOOKUP(Värdelista!M68,Värdelista!$AB$67:$AG$94,5),IF(Värdelista!N68=23,VLOOKUP(Värdelista!M68,Värdelista!$AB$98:$AG$125,5),IF(Värdelista!N68=33,VLOOKUP(Värdelista!M68,Värdelista!$AB$129:$AG$156,5),IF(Värdelista!N68=43,VLOOKUP(Värdelista!M68,Värdelista!$AB$160:$AG$187,5),IF(Värdelista!N68=14,VLOOKUP(Värdelista!M68,Värdelista!$AH$67:$AM$94,5),IF(Värdelista!N68=24,VLOOKUP(Värdelista!M68,Värdelista!$AH$98:$AM$125,5),IF(Värdelista!N68=34,VLOOKUP(Värdelista!M68,Värdelista!$AH$129:$AM$156,5),IF(Värdelista!N68=44,VLOOKUP(Värdelista!M68,Värdelista!$AH$160:$AM$187,5),IF(Värdelista!N68=15,VLOOKUP(Värdelista!M68,Värdelista!$AN$67:$AS$94,5),IF(Värdelista!N68=25,VLOOKUP(Värdelista!M68,Värdelista!$AN$98:$AS$125,5),IF(Värdelista!N68=35,VLOOKUP(Värdelista!M68,Värdelista!$AN$129:$AS$156,5),IF(Värdelista!N68=45,VLOOKUP(Värdelista!M68,Värdelista!$AN$160:$AS$187,5),IF(Värdelista!N68=16,VLOOKUP(Värdelista!M68,Värdelista!$AT$67:$AY$94,5),IF(Värdelista!N68=26,VLOOKUP(Värdelista!M68,Värdelista!$AT$98:$AY$125,5),IF(Värdelista!N68=36,VLOOKUP(Värdelista!M68,Värdelista!$AT$129:$AY$156,5),IF(Värdelista!N68=46,VLOOKUP(Värdelista!M68,Värdelista!$AT$160:$AY$187,5),0))))))))))))))))))))))))</f>
        <v>0</v>
      </c>
      <c r="I57" s="27">
        <f>$I$2*IF(Värdelista!N68=11,VLOOKUP(Värdelista!M68,Värdelista!$P$67:$U$94,6),IF(Värdelista!N68=21,VLOOKUP(Värdelista!M68,Värdelista!$P$98:$U$125,6),IF(Värdelista!N68=31,VLOOKUP(Värdelista!M68,Värdelista!$P$129:$U$156,6),IF(Värdelista!N68=41,VLOOKUP(Värdelista!M68,Värdelista!$P$160:$U$187,6),IF(Värdelista!N68=12,VLOOKUP(Värdelista!M68,Värdelista!$V$67:$AA$94,6),IF(Värdelista!N68=22,VLOOKUP(Värdelista!M68,Värdelista!$V$98:$AA$125,6),IF(Värdelista!N68=32,VLOOKUP(Värdelista!M68,Värdelista!$V$129:$AA$156,6),IF(Värdelista!N68=42,VLOOKUP(Värdelista!M68,Värdelista!$V$160:$AA$187,6),IF(Värdelista!N68=13,VLOOKUP(Värdelista!M68,Värdelista!$AB$67:$AG$94,6),IF(Värdelista!N68=23,VLOOKUP(Värdelista!M68,Värdelista!$AB$98:$AG$125,6),IF(Värdelista!N68=33,VLOOKUP(Värdelista!M68,Värdelista!$AB$129:$AG$156,6),IF(Värdelista!N68=43,VLOOKUP(Värdelista!M68,Värdelista!$AB$160:$AG$187,6),IF(Värdelista!N68=14,VLOOKUP(Värdelista!M68,Värdelista!$AH$67:$AM$94,6),IF(Värdelista!N68=24,VLOOKUP(Värdelista!M68,Värdelista!$AH$98:$AM$125,6),IF(Värdelista!N68=34,VLOOKUP(Värdelista!M68,Värdelista!$AH$129:$AM$156,6),IF(Värdelista!N68=44,VLOOKUP(Värdelista!M68,Värdelista!$AH$160:$AM$187,6),IF(Värdelista!N68=15,VLOOKUP(Värdelista!M68,Värdelista!$AN$67:$AS$94,6),IF(Värdelista!N68=25,VLOOKUP(Värdelista!M68,Värdelista!$AN$98:$AS$125,6),IF(Värdelista!N68=35,VLOOKUP(Värdelista!M68,Värdelista!$AN$129:$AS$156,6),IF(Värdelista!N68=45,VLOOKUP(Värdelista!M68,Värdelista!$AN$160:$AS$187,6),IF(Värdelista!N68=16,VLOOKUP(Värdelista!M68,Värdelista!$AT$67:$AY$94,6),IF(Värdelista!N68=26,VLOOKUP(Värdelista!M68,Värdelista!$AT$98:$AY$125,6),IF(Värdelista!N68=36,VLOOKUP(Värdelista!M68,Värdelista!$AT$129:$AY$156,6),IF(Värdelista!N68=46,VLOOKUP(Värdelista!M68,Värdelista!$AT$160:$AY$187,6),0))))))))))))))))))))))))</f>
        <v>0</v>
      </c>
    </row>
    <row r="58" spans="1:9" ht="14.25">
      <c r="A58" s="26"/>
      <c r="B58" s="28">
        <f>Tabell16[[#This Row],[Antal]]*(Tabell16[[#This Row],[Rörmtrl]]+Tabell16[[#This Row],[Svetsning]]+Tabell16[[#This Row],[Muffmontage]]+Tabell16[[#This Row],[Mark]])</f>
        <v>0</v>
      </c>
      <c r="C58" s="26"/>
      <c r="D58" s="26"/>
      <c r="E58" s="26"/>
      <c r="F58" s="27">
        <f>$F$2*IF(Värdelista!N69=11,VLOOKUP(Värdelista!M69,Värdelista!$P$67:$U$94,3),IF(Värdelista!N69=21,VLOOKUP(Värdelista!M69,Värdelista!$P$98:$U$125,3),IF(Värdelista!N69=31,VLOOKUP(Värdelista!M69,Värdelista!$P$129:$U$156,3),IF(Värdelista!N69=41,VLOOKUP(Värdelista!M69,Värdelista!$P$160:$U$187,3),IF(Värdelista!N69=12,VLOOKUP(Värdelista!M69,Värdelista!$V$67:$AA$94,3),IF(Värdelista!N69=22,VLOOKUP(Värdelista!M69,Värdelista!$V$98:$AA$125,3),IF(Värdelista!N69=32,VLOOKUP(Värdelista!M69,Värdelista!$V$129:$AA$156,3),IF(Värdelista!N69=42,VLOOKUP(Värdelista!M69,Värdelista!$V$160:$AA$187,3),IF(Värdelista!N69=13,VLOOKUP(Värdelista!M69,Värdelista!$AB$67:$AG$94,3),IF(Värdelista!N69=23,VLOOKUP(Värdelista!M69,Värdelista!$AB$98:$AG$125,3),IF(Värdelista!N69=33,VLOOKUP(Värdelista!M69,Värdelista!$AB$129:$AG$156,3),IF(Värdelista!N69=43,VLOOKUP(Värdelista!M69,Värdelista!$AB$160:$AG$187,3),IF(Värdelista!N69=14,VLOOKUP(Värdelista!M69,Värdelista!$AH$67:$AM$94,3),IF(Värdelista!N69=24,VLOOKUP(Värdelista!M69,Värdelista!$AH$98:$AM$125,3),IF(Värdelista!N69=34,VLOOKUP(Värdelista!M69,Värdelista!$AH$129:$AM$156,3),IF(Värdelista!N69=44,VLOOKUP(Värdelista!M69,Värdelista!$AH$160:$AM$187,3),IF(Värdelista!N69=15,VLOOKUP(Värdelista!M69,Värdelista!$AN$67:$AS$94,3),IF(Värdelista!N69=25,VLOOKUP(Värdelista!M69,Värdelista!$AN$98:$AS$125,3),IF(Värdelista!N69=35,VLOOKUP(Värdelista!M69,Värdelista!$AN$129:$AS$156,3),IF(Värdelista!N69=45,VLOOKUP(Värdelista!M69,Värdelista!$AN$160:$AS$187,3),IF(Värdelista!N69=16,VLOOKUP(Värdelista!M69,Värdelista!$AT$67:$AY$94,3),IF(Värdelista!N69=26,VLOOKUP(Värdelista!M69,Värdelista!$AT$98:$AY$125,3),IF(Värdelista!N69=36,VLOOKUP(Värdelista!M69,Värdelista!$AT$129:$AY$156,3),IF(Värdelista!N69=46,VLOOKUP(Värdelista!M69,Värdelista!$AT$160:$AY$187,3),0))))))))))))))))))))))))</f>
        <v>0</v>
      </c>
      <c r="G58" s="27">
        <f>$G$2*IF(Värdelista!N69=11,VLOOKUP(Värdelista!M69,Värdelista!$P$67:$U$94,4),IF(Värdelista!N69=21,VLOOKUP(Värdelista!M69,Värdelista!$P$98:$U$125,4),IF(Värdelista!N69=31,VLOOKUP(Värdelista!M69,Värdelista!$P$129:$U$156,4),IF(Värdelista!N69=41,VLOOKUP(Värdelista!M69,Värdelista!$P$160:$U$187,4),IF(Värdelista!N69=12,VLOOKUP(Värdelista!M69,Värdelista!$V$67:$AA$94,4),IF(Värdelista!N69=22,VLOOKUP(Värdelista!M69,Värdelista!$V$98:$AA$125,4),IF(Värdelista!N69=32,VLOOKUP(Värdelista!M69,Värdelista!$V$129:$AA$156,4),IF(Värdelista!N69=42,VLOOKUP(Värdelista!M69,Värdelista!$V$160:$AA$187,4),IF(Värdelista!N69=13,VLOOKUP(Värdelista!M69,Värdelista!$AB$67:$AG$94,4),IF(Värdelista!N69=23,VLOOKUP(Värdelista!M69,Värdelista!$AB$98:$AG$125,4),IF(Värdelista!N69=33,VLOOKUP(Värdelista!M69,Värdelista!$AB$129:$AG$156,4),IF(Värdelista!N69=43,VLOOKUP(Värdelista!M69,Värdelista!$AB$160:$AG$187,4),IF(Värdelista!N69=14,VLOOKUP(Värdelista!M69,Värdelista!$AH$67:$AM$94,4),IF(Värdelista!N69=24,VLOOKUP(Värdelista!M69,Värdelista!$AH$98:$AM$125,4),IF(Värdelista!N69=34,VLOOKUP(Värdelista!M69,Värdelista!$AH$129:$AM$156,4),IF(Värdelista!N69=44,VLOOKUP(Värdelista!M69,Värdelista!$AH$160:$AM$187,4),IF(Värdelista!N69=15,VLOOKUP(Värdelista!M69,Värdelista!$AN$67:$AS$94,4),IF(Värdelista!N69=25,VLOOKUP(Värdelista!M69,Värdelista!$AN$98:$AS$125,4),IF(Värdelista!N69=35,VLOOKUP(Värdelista!M69,Värdelista!$AN$129:$AS$156,4),IF(Värdelista!N69=45,VLOOKUP(Värdelista!M69,Värdelista!$AN$160:$AS$187,4),IF(Värdelista!N69=16,VLOOKUP(Värdelista!M69,Värdelista!$AT$67:$AY$94,4),IF(Värdelista!N69=26,VLOOKUP(Värdelista!M69,Värdelista!$AT$98:$AY$125,4),IF(Värdelista!N69=36,VLOOKUP(Värdelista!M69,Värdelista!$AT$129:$AY$156,4),IF(Värdelista!N69=46,VLOOKUP(Värdelista!M69,Värdelista!$AT$160:$AY$187,4),0))))))))))))))))))))))))</f>
        <v>0</v>
      </c>
      <c r="H58" s="27">
        <f>$H$2*IF(Värdelista!N69=11,VLOOKUP(Värdelista!M69,Värdelista!$P$67:$U$94,5),IF(Värdelista!N69=21,VLOOKUP(Värdelista!M69,Värdelista!$P$98:$U$125,5),IF(Värdelista!N69=31,VLOOKUP(Värdelista!M69,Värdelista!$P$129:$U$156,5),IF(Värdelista!N69=41,VLOOKUP(Värdelista!M69,Värdelista!$P$160:$U$187,5),IF(Värdelista!N69=12,VLOOKUP(Värdelista!M69,Värdelista!$V$67:$AA$94,5),IF(Värdelista!N69=22,VLOOKUP(Värdelista!M69,Värdelista!$V$98:$AA$125,5),IF(Värdelista!N69=32,VLOOKUP(Värdelista!M69,Värdelista!$V$129:$AA$156,5),IF(Värdelista!N69=42,VLOOKUP(Värdelista!M69,Värdelista!$V$160:$AA$187,5),IF(Värdelista!N69=13,VLOOKUP(Värdelista!M69,Värdelista!$AB$67:$AG$94,5),IF(Värdelista!N69=23,VLOOKUP(Värdelista!M69,Värdelista!$AB$98:$AG$125,5),IF(Värdelista!N69=33,VLOOKUP(Värdelista!M69,Värdelista!$AB$129:$AG$156,5),IF(Värdelista!N69=43,VLOOKUP(Värdelista!M69,Värdelista!$AB$160:$AG$187,5),IF(Värdelista!N69=14,VLOOKUP(Värdelista!M69,Värdelista!$AH$67:$AM$94,5),IF(Värdelista!N69=24,VLOOKUP(Värdelista!M69,Värdelista!$AH$98:$AM$125,5),IF(Värdelista!N69=34,VLOOKUP(Värdelista!M69,Värdelista!$AH$129:$AM$156,5),IF(Värdelista!N69=44,VLOOKUP(Värdelista!M69,Värdelista!$AH$160:$AM$187,5),IF(Värdelista!N69=15,VLOOKUP(Värdelista!M69,Värdelista!$AN$67:$AS$94,5),IF(Värdelista!N69=25,VLOOKUP(Värdelista!M69,Värdelista!$AN$98:$AS$125,5),IF(Värdelista!N69=35,VLOOKUP(Värdelista!M69,Värdelista!$AN$129:$AS$156,5),IF(Värdelista!N69=45,VLOOKUP(Värdelista!M69,Värdelista!$AN$160:$AS$187,5),IF(Värdelista!N69=16,VLOOKUP(Värdelista!M69,Värdelista!$AT$67:$AY$94,5),IF(Värdelista!N69=26,VLOOKUP(Värdelista!M69,Värdelista!$AT$98:$AY$125,5),IF(Värdelista!N69=36,VLOOKUP(Värdelista!M69,Värdelista!$AT$129:$AY$156,5),IF(Värdelista!N69=46,VLOOKUP(Värdelista!M69,Värdelista!$AT$160:$AY$187,5),0))))))))))))))))))))))))</f>
        <v>0</v>
      </c>
      <c r="I58" s="27">
        <f>$I$2*IF(Värdelista!N69=11,VLOOKUP(Värdelista!M69,Värdelista!$P$67:$U$94,6),IF(Värdelista!N69=21,VLOOKUP(Värdelista!M69,Värdelista!$P$98:$U$125,6),IF(Värdelista!N69=31,VLOOKUP(Värdelista!M69,Värdelista!$P$129:$U$156,6),IF(Värdelista!N69=41,VLOOKUP(Värdelista!M69,Värdelista!$P$160:$U$187,6),IF(Värdelista!N69=12,VLOOKUP(Värdelista!M69,Värdelista!$V$67:$AA$94,6),IF(Värdelista!N69=22,VLOOKUP(Värdelista!M69,Värdelista!$V$98:$AA$125,6),IF(Värdelista!N69=32,VLOOKUP(Värdelista!M69,Värdelista!$V$129:$AA$156,6),IF(Värdelista!N69=42,VLOOKUP(Värdelista!M69,Värdelista!$V$160:$AA$187,6),IF(Värdelista!N69=13,VLOOKUP(Värdelista!M69,Värdelista!$AB$67:$AG$94,6),IF(Värdelista!N69=23,VLOOKUP(Värdelista!M69,Värdelista!$AB$98:$AG$125,6),IF(Värdelista!N69=33,VLOOKUP(Värdelista!M69,Värdelista!$AB$129:$AG$156,6),IF(Värdelista!N69=43,VLOOKUP(Värdelista!M69,Värdelista!$AB$160:$AG$187,6),IF(Värdelista!N69=14,VLOOKUP(Värdelista!M69,Värdelista!$AH$67:$AM$94,6),IF(Värdelista!N69=24,VLOOKUP(Värdelista!M69,Värdelista!$AH$98:$AM$125,6),IF(Värdelista!N69=34,VLOOKUP(Värdelista!M69,Värdelista!$AH$129:$AM$156,6),IF(Värdelista!N69=44,VLOOKUP(Värdelista!M69,Värdelista!$AH$160:$AM$187,6),IF(Värdelista!N69=15,VLOOKUP(Värdelista!M69,Värdelista!$AN$67:$AS$94,6),IF(Värdelista!N69=25,VLOOKUP(Värdelista!M69,Värdelista!$AN$98:$AS$125,6),IF(Värdelista!N69=35,VLOOKUP(Värdelista!M69,Värdelista!$AN$129:$AS$156,6),IF(Värdelista!N69=45,VLOOKUP(Värdelista!M69,Värdelista!$AN$160:$AS$187,6),IF(Värdelista!N69=16,VLOOKUP(Värdelista!M69,Värdelista!$AT$67:$AY$94,6),IF(Värdelista!N69=26,VLOOKUP(Värdelista!M69,Värdelista!$AT$98:$AY$125,6),IF(Värdelista!N69=36,VLOOKUP(Värdelista!M69,Värdelista!$AT$129:$AY$156,6),IF(Värdelista!N69=46,VLOOKUP(Värdelista!M69,Värdelista!$AT$160:$AY$187,6),0))))))))))))))))))))))))</f>
        <v>0</v>
      </c>
    </row>
    <row r="59" spans="1:9" ht="14.25">
      <c r="A59" s="26"/>
      <c r="B59" s="28">
        <f>Tabell16[[#This Row],[Antal]]*(Tabell16[[#This Row],[Rörmtrl]]+Tabell16[[#This Row],[Svetsning]]+Tabell16[[#This Row],[Muffmontage]]+Tabell16[[#This Row],[Mark]])</f>
        <v>0</v>
      </c>
      <c r="C59" s="26"/>
      <c r="D59" s="26"/>
      <c r="E59" s="26"/>
      <c r="F59" s="27">
        <f>$F$2*IF(Värdelista!N70=11,VLOOKUP(Värdelista!M70,Värdelista!$P$67:$U$94,3),IF(Värdelista!N70=21,VLOOKUP(Värdelista!M70,Värdelista!$P$98:$U$125,3),IF(Värdelista!N70=31,VLOOKUP(Värdelista!M70,Värdelista!$P$129:$U$156,3),IF(Värdelista!N70=41,VLOOKUP(Värdelista!M70,Värdelista!$P$160:$U$187,3),IF(Värdelista!N70=12,VLOOKUP(Värdelista!M70,Värdelista!$V$67:$AA$94,3),IF(Värdelista!N70=22,VLOOKUP(Värdelista!M70,Värdelista!$V$98:$AA$125,3),IF(Värdelista!N70=32,VLOOKUP(Värdelista!M70,Värdelista!$V$129:$AA$156,3),IF(Värdelista!N70=42,VLOOKUP(Värdelista!M70,Värdelista!$V$160:$AA$187,3),IF(Värdelista!N70=13,VLOOKUP(Värdelista!M70,Värdelista!$AB$67:$AG$94,3),IF(Värdelista!N70=23,VLOOKUP(Värdelista!M70,Värdelista!$AB$98:$AG$125,3),IF(Värdelista!N70=33,VLOOKUP(Värdelista!M70,Värdelista!$AB$129:$AG$156,3),IF(Värdelista!N70=43,VLOOKUP(Värdelista!M70,Värdelista!$AB$160:$AG$187,3),IF(Värdelista!N70=14,VLOOKUP(Värdelista!M70,Värdelista!$AH$67:$AM$94,3),IF(Värdelista!N70=24,VLOOKUP(Värdelista!M70,Värdelista!$AH$98:$AM$125,3),IF(Värdelista!N70=34,VLOOKUP(Värdelista!M70,Värdelista!$AH$129:$AM$156,3),IF(Värdelista!N70=44,VLOOKUP(Värdelista!M70,Värdelista!$AH$160:$AM$187,3),IF(Värdelista!N70=15,VLOOKUP(Värdelista!M70,Värdelista!$AN$67:$AS$94,3),IF(Värdelista!N70=25,VLOOKUP(Värdelista!M70,Värdelista!$AN$98:$AS$125,3),IF(Värdelista!N70=35,VLOOKUP(Värdelista!M70,Värdelista!$AN$129:$AS$156,3),IF(Värdelista!N70=45,VLOOKUP(Värdelista!M70,Värdelista!$AN$160:$AS$187,3),IF(Värdelista!N70=16,VLOOKUP(Värdelista!M70,Värdelista!$AT$67:$AY$94,3),IF(Värdelista!N70=26,VLOOKUP(Värdelista!M70,Värdelista!$AT$98:$AY$125,3),IF(Värdelista!N70=36,VLOOKUP(Värdelista!M70,Värdelista!$AT$129:$AY$156,3),IF(Värdelista!N70=46,VLOOKUP(Värdelista!M70,Värdelista!$AT$160:$AY$187,3),0))))))))))))))))))))))))</f>
        <v>0</v>
      </c>
      <c r="G59" s="27">
        <f>$G$2*IF(Värdelista!N70=11,VLOOKUP(Värdelista!M70,Värdelista!$P$67:$U$94,4),IF(Värdelista!N70=21,VLOOKUP(Värdelista!M70,Värdelista!$P$98:$U$125,4),IF(Värdelista!N70=31,VLOOKUP(Värdelista!M70,Värdelista!$P$129:$U$156,4),IF(Värdelista!N70=41,VLOOKUP(Värdelista!M70,Värdelista!$P$160:$U$187,4),IF(Värdelista!N70=12,VLOOKUP(Värdelista!M70,Värdelista!$V$67:$AA$94,4),IF(Värdelista!N70=22,VLOOKUP(Värdelista!M70,Värdelista!$V$98:$AA$125,4),IF(Värdelista!N70=32,VLOOKUP(Värdelista!M70,Värdelista!$V$129:$AA$156,4),IF(Värdelista!N70=42,VLOOKUP(Värdelista!M70,Värdelista!$V$160:$AA$187,4),IF(Värdelista!N70=13,VLOOKUP(Värdelista!M70,Värdelista!$AB$67:$AG$94,4),IF(Värdelista!N70=23,VLOOKUP(Värdelista!M70,Värdelista!$AB$98:$AG$125,4),IF(Värdelista!N70=33,VLOOKUP(Värdelista!M70,Värdelista!$AB$129:$AG$156,4),IF(Värdelista!N70=43,VLOOKUP(Värdelista!M70,Värdelista!$AB$160:$AG$187,4),IF(Värdelista!N70=14,VLOOKUP(Värdelista!M70,Värdelista!$AH$67:$AM$94,4),IF(Värdelista!N70=24,VLOOKUP(Värdelista!M70,Värdelista!$AH$98:$AM$125,4),IF(Värdelista!N70=34,VLOOKUP(Värdelista!M70,Värdelista!$AH$129:$AM$156,4),IF(Värdelista!N70=44,VLOOKUP(Värdelista!M70,Värdelista!$AH$160:$AM$187,4),IF(Värdelista!N70=15,VLOOKUP(Värdelista!M70,Värdelista!$AN$67:$AS$94,4),IF(Värdelista!N70=25,VLOOKUP(Värdelista!M70,Värdelista!$AN$98:$AS$125,4),IF(Värdelista!N70=35,VLOOKUP(Värdelista!M70,Värdelista!$AN$129:$AS$156,4),IF(Värdelista!N70=45,VLOOKUP(Värdelista!M70,Värdelista!$AN$160:$AS$187,4),IF(Värdelista!N70=16,VLOOKUP(Värdelista!M70,Värdelista!$AT$67:$AY$94,4),IF(Värdelista!N70=26,VLOOKUP(Värdelista!M70,Värdelista!$AT$98:$AY$125,4),IF(Värdelista!N70=36,VLOOKUP(Värdelista!M70,Värdelista!$AT$129:$AY$156,4),IF(Värdelista!N70=46,VLOOKUP(Värdelista!M70,Värdelista!$AT$160:$AY$187,4),0))))))))))))))))))))))))</f>
        <v>0</v>
      </c>
      <c r="H59" s="27">
        <f>$H$2*IF(Värdelista!N70=11,VLOOKUP(Värdelista!M70,Värdelista!$P$67:$U$94,5),IF(Värdelista!N70=21,VLOOKUP(Värdelista!M70,Värdelista!$P$98:$U$125,5),IF(Värdelista!N70=31,VLOOKUP(Värdelista!M70,Värdelista!$P$129:$U$156,5),IF(Värdelista!N70=41,VLOOKUP(Värdelista!M70,Värdelista!$P$160:$U$187,5),IF(Värdelista!N70=12,VLOOKUP(Värdelista!M70,Värdelista!$V$67:$AA$94,5),IF(Värdelista!N70=22,VLOOKUP(Värdelista!M70,Värdelista!$V$98:$AA$125,5),IF(Värdelista!N70=32,VLOOKUP(Värdelista!M70,Värdelista!$V$129:$AA$156,5),IF(Värdelista!N70=42,VLOOKUP(Värdelista!M70,Värdelista!$V$160:$AA$187,5),IF(Värdelista!N70=13,VLOOKUP(Värdelista!M70,Värdelista!$AB$67:$AG$94,5),IF(Värdelista!N70=23,VLOOKUP(Värdelista!M70,Värdelista!$AB$98:$AG$125,5),IF(Värdelista!N70=33,VLOOKUP(Värdelista!M70,Värdelista!$AB$129:$AG$156,5),IF(Värdelista!N70=43,VLOOKUP(Värdelista!M70,Värdelista!$AB$160:$AG$187,5),IF(Värdelista!N70=14,VLOOKUP(Värdelista!M70,Värdelista!$AH$67:$AM$94,5),IF(Värdelista!N70=24,VLOOKUP(Värdelista!M70,Värdelista!$AH$98:$AM$125,5),IF(Värdelista!N70=34,VLOOKUP(Värdelista!M70,Värdelista!$AH$129:$AM$156,5),IF(Värdelista!N70=44,VLOOKUP(Värdelista!M70,Värdelista!$AH$160:$AM$187,5),IF(Värdelista!N70=15,VLOOKUP(Värdelista!M70,Värdelista!$AN$67:$AS$94,5),IF(Värdelista!N70=25,VLOOKUP(Värdelista!M70,Värdelista!$AN$98:$AS$125,5),IF(Värdelista!N70=35,VLOOKUP(Värdelista!M70,Värdelista!$AN$129:$AS$156,5),IF(Värdelista!N70=45,VLOOKUP(Värdelista!M70,Värdelista!$AN$160:$AS$187,5),IF(Värdelista!N70=16,VLOOKUP(Värdelista!M70,Värdelista!$AT$67:$AY$94,5),IF(Värdelista!N70=26,VLOOKUP(Värdelista!M70,Värdelista!$AT$98:$AY$125,5),IF(Värdelista!N70=36,VLOOKUP(Värdelista!M70,Värdelista!$AT$129:$AY$156,5),IF(Värdelista!N70=46,VLOOKUP(Värdelista!M70,Värdelista!$AT$160:$AY$187,5),0))))))))))))))))))))))))</f>
        <v>0</v>
      </c>
      <c r="I59" s="27">
        <f>$I$2*IF(Värdelista!N70=11,VLOOKUP(Värdelista!M70,Värdelista!$P$67:$U$94,6),IF(Värdelista!N70=21,VLOOKUP(Värdelista!M70,Värdelista!$P$98:$U$125,6),IF(Värdelista!N70=31,VLOOKUP(Värdelista!M70,Värdelista!$P$129:$U$156,6),IF(Värdelista!N70=41,VLOOKUP(Värdelista!M70,Värdelista!$P$160:$U$187,6),IF(Värdelista!N70=12,VLOOKUP(Värdelista!M70,Värdelista!$V$67:$AA$94,6),IF(Värdelista!N70=22,VLOOKUP(Värdelista!M70,Värdelista!$V$98:$AA$125,6),IF(Värdelista!N70=32,VLOOKUP(Värdelista!M70,Värdelista!$V$129:$AA$156,6),IF(Värdelista!N70=42,VLOOKUP(Värdelista!M70,Värdelista!$V$160:$AA$187,6),IF(Värdelista!N70=13,VLOOKUP(Värdelista!M70,Värdelista!$AB$67:$AG$94,6),IF(Värdelista!N70=23,VLOOKUP(Värdelista!M70,Värdelista!$AB$98:$AG$125,6),IF(Värdelista!N70=33,VLOOKUP(Värdelista!M70,Värdelista!$AB$129:$AG$156,6),IF(Värdelista!N70=43,VLOOKUP(Värdelista!M70,Värdelista!$AB$160:$AG$187,6),IF(Värdelista!N70=14,VLOOKUP(Värdelista!M70,Värdelista!$AH$67:$AM$94,6),IF(Värdelista!N70=24,VLOOKUP(Värdelista!M70,Värdelista!$AH$98:$AM$125,6),IF(Värdelista!N70=34,VLOOKUP(Värdelista!M70,Värdelista!$AH$129:$AM$156,6),IF(Värdelista!N70=44,VLOOKUP(Värdelista!M70,Värdelista!$AH$160:$AM$187,6),IF(Värdelista!N70=15,VLOOKUP(Värdelista!M70,Värdelista!$AN$67:$AS$94,6),IF(Värdelista!N70=25,VLOOKUP(Värdelista!M70,Värdelista!$AN$98:$AS$125,6),IF(Värdelista!N70=35,VLOOKUP(Värdelista!M70,Värdelista!$AN$129:$AS$156,6),IF(Värdelista!N70=45,VLOOKUP(Värdelista!M70,Värdelista!$AN$160:$AS$187,6),IF(Värdelista!N70=16,VLOOKUP(Värdelista!M70,Värdelista!$AT$67:$AY$94,6),IF(Värdelista!N70=26,VLOOKUP(Värdelista!M70,Värdelista!$AT$98:$AY$125,6),IF(Värdelista!N70=36,VLOOKUP(Värdelista!M70,Värdelista!$AT$129:$AY$156,6),IF(Värdelista!N70=46,VLOOKUP(Värdelista!M70,Värdelista!$AT$160:$AY$187,6),0))))))))))))))))))))))))</f>
        <v>0</v>
      </c>
    </row>
    <row r="60" spans="1:9" ht="14.25">
      <c r="A60" s="26"/>
      <c r="B60" s="28">
        <f>Tabell16[[#This Row],[Antal]]*(Tabell16[[#This Row],[Rörmtrl]]+Tabell16[[#This Row],[Svetsning]]+Tabell16[[#This Row],[Muffmontage]]+Tabell16[[#This Row],[Mark]])</f>
        <v>0</v>
      </c>
      <c r="C60" s="26"/>
      <c r="D60" s="26"/>
      <c r="E60" s="26"/>
      <c r="F60" s="27">
        <f>$F$2*IF(Värdelista!N71=11,VLOOKUP(Värdelista!M71,Värdelista!$P$67:$U$94,3),IF(Värdelista!N71=21,VLOOKUP(Värdelista!M71,Värdelista!$P$98:$U$125,3),IF(Värdelista!N71=31,VLOOKUP(Värdelista!M71,Värdelista!$P$129:$U$156,3),IF(Värdelista!N71=41,VLOOKUP(Värdelista!M71,Värdelista!$P$160:$U$187,3),IF(Värdelista!N71=12,VLOOKUP(Värdelista!M71,Värdelista!$V$67:$AA$94,3),IF(Värdelista!N71=22,VLOOKUP(Värdelista!M71,Värdelista!$V$98:$AA$125,3),IF(Värdelista!N71=32,VLOOKUP(Värdelista!M71,Värdelista!$V$129:$AA$156,3),IF(Värdelista!N71=42,VLOOKUP(Värdelista!M71,Värdelista!$V$160:$AA$187,3),IF(Värdelista!N71=13,VLOOKUP(Värdelista!M71,Värdelista!$AB$67:$AG$94,3),IF(Värdelista!N71=23,VLOOKUP(Värdelista!M71,Värdelista!$AB$98:$AG$125,3),IF(Värdelista!N71=33,VLOOKUP(Värdelista!M71,Värdelista!$AB$129:$AG$156,3),IF(Värdelista!N71=43,VLOOKUP(Värdelista!M71,Värdelista!$AB$160:$AG$187,3),IF(Värdelista!N71=14,VLOOKUP(Värdelista!M71,Värdelista!$AH$67:$AM$94,3),IF(Värdelista!N71=24,VLOOKUP(Värdelista!M71,Värdelista!$AH$98:$AM$125,3),IF(Värdelista!N71=34,VLOOKUP(Värdelista!M71,Värdelista!$AH$129:$AM$156,3),IF(Värdelista!N71=44,VLOOKUP(Värdelista!M71,Värdelista!$AH$160:$AM$187,3),IF(Värdelista!N71=15,VLOOKUP(Värdelista!M71,Värdelista!$AN$67:$AS$94,3),IF(Värdelista!N71=25,VLOOKUP(Värdelista!M71,Värdelista!$AN$98:$AS$125,3),IF(Värdelista!N71=35,VLOOKUP(Värdelista!M71,Värdelista!$AN$129:$AS$156,3),IF(Värdelista!N71=45,VLOOKUP(Värdelista!M71,Värdelista!$AN$160:$AS$187,3),IF(Värdelista!N71=16,VLOOKUP(Värdelista!M71,Värdelista!$AT$67:$AY$94,3),IF(Värdelista!N71=26,VLOOKUP(Värdelista!M71,Värdelista!$AT$98:$AY$125,3),IF(Värdelista!N71=36,VLOOKUP(Värdelista!M71,Värdelista!$AT$129:$AY$156,3),IF(Värdelista!N71=46,VLOOKUP(Värdelista!M71,Värdelista!$AT$160:$AY$187,3),0))))))))))))))))))))))))</f>
        <v>0</v>
      </c>
      <c r="G60" s="27">
        <f>$G$2*IF(Värdelista!N71=11,VLOOKUP(Värdelista!M71,Värdelista!$P$67:$U$94,4),IF(Värdelista!N71=21,VLOOKUP(Värdelista!M71,Värdelista!$P$98:$U$125,4),IF(Värdelista!N71=31,VLOOKUP(Värdelista!M71,Värdelista!$P$129:$U$156,4),IF(Värdelista!N71=41,VLOOKUP(Värdelista!M71,Värdelista!$P$160:$U$187,4),IF(Värdelista!N71=12,VLOOKUP(Värdelista!M71,Värdelista!$V$67:$AA$94,4),IF(Värdelista!N71=22,VLOOKUP(Värdelista!M71,Värdelista!$V$98:$AA$125,4),IF(Värdelista!N71=32,VLOOKUP(Värdelista!M71,Värdelista!$V$129:$AA$156,4),IF(Värdelista!N71=42,VLOOKUP(Värdelista!M71,Värdelista!$V$160:$AA$187,4),IF(Värdelista!N71=13,VLOOKUP(Värdelista!M71,Värdelista!$AB$67:$AG$94,4),IF(Värdelista!N71=23,VLOOKUP(Värdelista!M71,Värdelista!$AB$98:$AG$125,4),IF(Värdelista!N71=33,VLOOKUP(Värdelista!M71,Värdelista!$AB$129:$AG$156,4),IF(Värdelista!N71=43,VLOOKUP(Värdelista!M71,Värdelista!$AB$160:$AG$187,4),IF(Värdelista!N71=14,VLOOKUP(Värdelista!M71,Värdelista!$AH$67:$AM$94,4),IF(Värdelista!N71=24,VLOOKUP(Värdelista!M71,Värdelista!$AH$98:$AM$125,4),IF(Värdelista!N71=34,VLOOKUP(Värdelista!M71,Värdelista!$AH$129:$AM$156,4),IF(Värdelista!N71=44,VLOOKUP(Värdelista!M71,Värdelista!$AH$160:$AM$187,4),IF(Värdelista!N71=15,VLOOKUP(Värdelista!M71,Värdelista!$AN$67:$AS$94,4),IF(Värdelista!N71=25,VLOOKUP(Värdelista!M71,Värdelista!$AN$98:$AS$125,4),IF(Värdelista!N71=35,VLOOKUP(Värdelista!M71,Värdelista!$AN$129:$AS$156,4),IF(Värdelista!N71=45,VLOOKUP(Värdelista!M71,Värdelista!$AN$160:$AS$187,4),IF(Värdelista!N71=16,VLOOKUP(Värdelista!M71,Värdelista!$AT$67:$AY$94,4),IF(Värdelista!N71=26,VLOOKUP(Värdelista!M71,Värdelista!$AT$98:$AY$125,4),IF(Värdelista!N71=36,VLOOKUP(Värdelista!M71,Värdelista!$AT$129:$AY$156,4),IF(Värdelista!N71=46,VLOOKUP(Värdelista!M71,Värdelista!$AT$160:$AY$187,4),0))))))))))))))))))))))))</f>
        <v>0</v>
      </c>
      <c r="H60" s="27">
        <f>$H$2*IF(Värdelista!N71=11,VLOOKUP(Värdelista!M71,Värdelista!$P$67:$U$94,5),IF(Värdelista!N71=21,VLOOKUP(Värdelista!M71,Värdelista!$P$98:$U$125,5),IF(Värdelista!N71=31,VLOOKUP(Värdelista!M71,Värdelista!$P$129:$U$156,5),IF(Värdelista!N71=41,VLOOKUP(Värdelista!M71,Värdelista!$P$160:$U$187,5),IF(Värdelista!N71=12,VLOOKUP(Värdelista!M71,Värdelista!$V$67:$AA$94,5),IF(Värdelista!N71=22,VLOOKUP(Värdelista!M71,Värdelista!$V$98:$AA$125,5),IF(Värdelista!N71=32,VLOOKUP(Värdelista!M71,Värdelista!$V$129:$AA$156,5),IF(Värdelista!N71=42,VLOOKUP(Värdelista!M71,Värdelista!$V$160:$AA$187,5),IF(Värdelista!N71=13,VLOOKUP(Värdelista!M71,Värdelista!$AB$67:$AG$94,5),IF(Värdelista!N71=23,VLOOKUP(Värdelista!M71,Värdelista!$AB$98:$AG$125,5),IF(Värdelista!N71=33,VLOOKUP(Värdelista!M71,Värdelista!$AB$129:$AG$156,5),IF(Värdelista!N71=43,VLOOKUP(Värdelista!M71,Värdelista!$AB$160:$AG$187,5),IF(Värdelista!N71=14,VLOOKUP(Värdelista!M71,Värdelista!$AH$67:$AM$94,5),IF(Värdelista!N71=24,VLOOKUP(Värdelista!M71,Värdelista!$AH$98:$AM$125,5),IF(Värdelista!N71=34,VLOOKUP(Värdelista!M71,Värdelista!$AH$129:$AM$156,5),IF(Värdelista!N71=44,VLOOKUP(Värdelista!M71,Värdelista!$AH$160:$AM$187,5),IF(Värdelista!N71=15,VLOOKUP(Värdelista!M71,Värdelista!$AN$67:$AS$94,5),IF(Värdelista!N71=25,VLOOKUP(Värdelista!M71,Värdelista!$AN$98:$AS$125,5),IF(Värdelista!N71=35,VLOOKUP(Värdelista!M71,Värdelista!$AN$129:$AS$156,5),IF(Värdelista!N71=45,VLOOKUP(Värdelista!M71,Värdelista!$AN$160:$AS$187,5),IF(Värdelista!N71=16,VLOOKUP(Värdelista!M71,Värdelista!$AT$67:$AY$94,5),IF(Värdelista!N71=26,VLOOKUP(Värdelista!M71,Värdelista!$AT$98:$AY$125,5),IF(Värdelista!N71=36,VLOOKUP(Värdelista!M71,Värdelista!$AT$129:$AY$156,5),IF(Värdelista!N71=46,VLOOKUP(Värdelista!M71,Värdelista!$AT$160:$AY$187,5),0))))))))))))))))))))))))</f>
        <v>0</v>
      </c>
      <c r="I60" s="27">
        <f>$I$2*IF(Värdelista!N71=11,VLOOKUP(Värdelista!M71,Värdelista!$P$67:$U$94,6),IF(Värdelista!N71=21,VLOOKUP(Värdelista!M71,Värdelista!$P$98:$U$125,6),IF(Värdelista!N71=31,VLOOKUP(Värdelista!M71,Värdelista!$P$129:$U$156,6),IF(Värdelista!N71=41,VLOOKUP(Värdelista!M71,Värdelista!$P$160:$U$187,6),IF(Värdelista!N71=12,VLOOKUP(Värdelista!M71,Värdelista!$V$67:$AA$94,6),IF(Värdelista!N71=22,VLOOKUP(Värdelista!M71,Värdelista!$V$98:$AA$125,6),IF(Värdelista!N71=32,VLOOKUP(Värdelista!M71,Värdelista!$V$129:$AA$156,6),IF(Värdelista!N71=42,VLOOKUP(Värdelista!M71,Värdelista!$V$160:$AA$187,6),IF(Värdelista!N71=13,VLOOKUP(Värdelista!M71,Värdelista!$AB$67:$AG$94,6),IF(Värdelista!N71=23,VLOOKUP(Värdelista!M71,Värdelista!$AB$98:$AG$125,6),IF(Värdelista!N71=33,VLOOKUP(Värdelista!M71,Värdelista!$AB$129:$AG$156,6),IF(Värdelista!N71=43,VLOOKUP(Värdelista!M71,Värdelista!$AB$160:$AG$187,6),IF(Värdelista!N71=14,VLOOKUP(Värdelista!M71,Värdelista!$AH$67:$AM$94,6),IF(Värdelista!N71=24,VLOOKUP(Värdelista!M71,Värdelista!$AH$98:$AM$125,6),IF(Värdelista!N71=34,VLOOKUP(Värdelista!M71,Värdelista!$AH$129:$AM$156,6),IF(Värdelista!N71=44,VLOOKUP(Värdelista!M71,Värdelista!$AH$160:$AM$187,6),IF(Värdelista!N71=15,VLOOKUP(Värdelista!M71,Värdelista!$AN$67:$AS$94,6),IF(Värdelista!N71=25,VLOOKUP(Värdelista!M71,Värdelista!$AN$98:$AS$125,6),IF(Värdelista!N71=35,VLOOKUP(Värdelista!M71,Värdelista!$AN$129:$AS$156,6),IF(Värdelista!N71=45,VLOOKUP(Värdelista!M71,Värdelista!$AN$160:$AS$187,6),IF(Värdelista!N71=16,VLOOKUP(Värdelista!M71,Värdelista!$AT$67:$AY$94,6),IF(Värdelista!N71=26,VLOOKUP(Värdelista!M71,Värdelista!$AT$98:$AY$125,6),IF(Värdelista!N71=36,VLOOKUP(Värdelista!M71,Värdelista!$AT$129:$AY$156,6),IF(Värdelista!N71=46,VLOOKUP(Värdelista!M71,Värdelista!$AT$160:$AY$187,6),0))))))))))))))))))))))))</f>
        <v>0</v>
      </c>
    </row>
    <row r="61" spans="1:9" ht="14.25">
      <c r="A61" s="26"/>
      <c r="B61" s="28">
        <f>Tabell16[[#This Row],[Antal]]*(Tabell16[[#This Row],[Rörmtrl]]+Tabell16[[#This Row],[Svetsning]]+Tabell16[[#This Row],[Muffmontage]]+Tabell16[[#This Row],[Mark]])</f>
        <v>0</v>
      </c>
      <c r="C61" s="26"/>
      <c r="D61" s="26"/>
      <c r="E61" s="26"/>
      <c r="F61" s="27">
        <f>$F$2*IF(Värdelista!N72=11,VLOOKUP(Värdelista!M72,Värdelista!$P$67:$U$94,3),IF(Värdelista!N72=21,VLOOKUP(Värdelista!M72,Värdelista!$P$98:$U$125,3),IF(Värdelista!N72=31,VLOOKUP(Värdelista!M72,Värdelista!$P$129:$U$156,3),IF(Värdelista!N72=41,VLOOKUP(Värdelista!M72,Värdelista!$P$160:$U$187,3),IF(Värdelista!N72=12,VLOOKUP(Värdelista!M72,Värdelista!$V$67:$AA$94,3),IF(Värdelista!N72=22,VLOOKUP(Värdelista!M72,Värdelista!$V$98:$AA$125,3),IF(Värdelista!N72=32,VLOOKUP(Värdelista!M72,Värdelista!$V$129:$AA$156,3),IF(Värdelista!N72=42,VLOOKUP(Värdelista!M72,Värdelista!$V$160:$AA$187,3),IF(Värdelista!N72=13,VLOOKUP(Värdelista!M72,Värdelista!$AB$67:$AG$94,3),IF(Värdelista!N72=23,VLOOKUP(Värdelista!M72,Värdelista!$AB$98:$AG$125,3),IF(Värdelista!N72=33,VLOOKUP(Värdelista!M72,Värdelista!$AB$129:$AG$156,3),IF(Värdelista!N72=43,VLOOKUP(Värdelista!M72,Värdelista!$AB$160:$AG$187,3),IF(Värdelista!N72=14,VLOOKUP(Värdelista!M72,Värdelista!$AH$67:$AM$94,3),IF(Värdelista!N72=24,VLOOKUP(Värdelista!M72,Värdelista!$AH$98:$AM$125,3),IF(Värdelista!N72=34,VLOOKUP(Värdelista!M72,Värdelista!$AH$129:$AM$156,3),IF(Värdelista!N72=44,VLOOKUP(Värdelista!M72,Värdelista!$AH$160:$AM$187,3),IF(Värdelista!N72=15,VLOOKUP(Värdelista!M72,Värdelista!$AN$67:$AS$94,3),IF(Värdelista!N72=25,VLOOKUP(Värdelista!M72,Värdelista!$AN$98:$AS$125,3),IF(Värdelista!N72=35,VLOOKUP(Värdelista!M72,Värdelista!$AN$129:$AS$156,3),IF(Värdelista!N72=45,VLOOKUP(Värdelista!M72,Värdelista!$AN$160:$AS$187,3),IF(Värdelista!N72=16,VLOOKUP(Värdelista!M72,Värdelista!$AT$67:$AY$94,3),IF(Värdelista!N72=26,VLOOKUP(Värdelista!M72,Värdelista!$AT$98:$AY$125,3),IF(Värdelista!N72=36,VLOOKUP(Värdelista!M72,Värdelista!$AT$129:$AY$156,3),IF(Värdelista!N72=46,VLOOKUP(Värdelista!M72,Värdelista!$AT$160:$AY$187,3),0))))))))))))))))))))))))</f>
        <v>0</v>
      </c>
      <c r="G61" s="27">
        <f>$G$2*IF(Värdelista!N72=11,VLOOKUP(Värdelista!M72,Värdelista!$P$67:$U$94,4),IF(Värdelista!N72=21,VLOOKUP(Värdelista!M72,Värdelista!$P$98:$U$125,4),IF(Värdelista!N72=31,VLOOKUP(Värdelista!M72,Värdelista!$P$129:$U$156,4),IF(Värdelista!N72=41,VLOOKUP(Värdelista!M72,Värdelista!$P$160:$U$187,4),IF(Värdelista!N72=12,VLOOKUP(Värdelista!M72,Värdelista!$V$67:$AA$94,4),IF(Värdelista!N72=22,VLOOKUP(Värdelista!M72,Värdelista!$V$98:$AA$125,4),IF(Värdelista!N72=32,VLOOKUP(Värdelista!M72,Värdelista!$V$129:$AA$156,4),IF(Värdelista!N72=42,VLOOKUP(Värdelista!M72,Värdelista!$V$160:$AA$187,4),IF(Värdelista!N72=13,VLOOKUP(Värdelista!M72,Värdelista!$AB$67:$AG$94,4),IF(Värdelista!N72=23,VLOOKUP(Värdelista!M72,Värdelista!$AB$98:$AG$125,4),IF(Värdelista!N72=33,VLOOKUP(Värdelista!M72,Värdelista!$AB$129:$AG$156,4),IF(Värdelista!N72=43,VLOOKUP(Värdelista!M72,Värdelista!$AB$160:$AG$187,4),IF(Värdelista!N72=14,VLOOKUP(Värdelista!M72,Värdelista!$AH$67:$AM$94,4),IF(Värdelista!N72=24,VLOOKUP(Värdelista!M72,Värdelista!$AH$98:$AM$125,4),IF(Värdelista!N72=34,VLOOKUP(Värdelista!M72,Värdelista!$AH$129:$AM$156,4),IF(Värdelista!N72=44,VLOOKUP(Värdelista!M72,Värdelista!$AH$160:$AM$187,4),IF(Värdelista!N72=15,VLOOKUP(Värdelista!M72,Värdelista!$AN$67:$AS$94,4),IF(Värdelista!N72=25,VLOOKUP(Värdelista!M72,Värdelista!$AN$98:$AS$125,4),IF(Värdelista!N72=35,VLOOKUP(Värdelista!M72,Värdelista!$AN$129:$AS$156,4),IF(Värdelista!N72=45,VLOOKUP(Värdelista!M72,Värdelista!$AN$160:$AS$187,4),IF(Värdelista!N72=16,VLOOKUP(Värdelista!M72,Värdelista!$AT$67:$AY$94,4),IF(Värdelista!N72=26,VLOOKUP(Värdelista!M72,Värdelista!$AT$98:$AY$125,4),IF(Värdelista!N72=36,VLOOKUP(Värdelista!M72,Värdelista!$AT$129:$AY$156,4),IF(Värdelista!N72=46,VLOOKUP(Värdelista!M72,Värdelista!$AT$160:$AY$187,4),0))))))))))))))))))))))))</f>
        <v>0</v>
      </c>
      <c r="H61" s="27">
        <f>$H$2*IF(Värdelista!N72=11,VLOOKUP(Värdelista!M72,Värdelista!$P$67:$U$94,5),IF(Värdelista!N72=21,VLOOKUP(Värdelista!M72,Värdelista!$P$98:$U$125,5),IF(Värdelista!N72=31,VLOOKUP(Värdelista!M72,Värdelista!$P$129:$U$156,5),IF(Värdelista!N72=41,VLOOKUP(Värdelista!M72,Värdelista!$P$160:$U$187,5),IF(Värdelista!N72=12,VLOOKUP(Värdelista!M72,Värdelista!$V$67:$AA$94,5),IF(Värdelista!N72=22,VLOOKUP(Värdelista!M72,Värdelista!$V$98:$AA$125,5),IF(Värdelista!N72=32,VLOOKUP(Värdelista!M72,Värdelista!$V$129:$AA$156,5),IF(Värdelista!N72=42,VLOOKUP(Värdelista!M72,Värdelista!$V$160:$AA$187,5),IF(Värdelista!N72=13,VLOOKUP(Värdelista!M72,Värdelista!$AB$67:$AG$94,5),IF(Värdelista!N72=23,VLOOKUP(Värdelista!M72,Värdelista!$AB$98:$AG$125,5),IF(Värdelista!N72=33,VLOOKUP(Värdelista!M72,Värdelista!$AB$129:$AG$156,5),IF(Värdelista!N72=43,VLOOKUP(Värdelista!M72,Värdelista!$AB$160:$AG$187,5),IF(Värdelista!N72=14,VLOOKUP(Värdelista!M72,Värdelista!$AH$67:$AM$94,5),IF(Värdelista!N72=24,VLOOKUP(Värdelista!M72,Värdelista!$AH$98:$AM$125,5),IF(Värdelista!N72=34,VLOOKUP(Värdelista!M72,Värdelista!$AH$129:$AM$156,5),IF(Värdelista!N72=44,VLOOKUP(Värdelista!M72,Värdelista!$AH$160:$AM$187,5),IF(Värdelista!N72=15,VLOOKUP(Värdelista!M72,Värdelista!$AN$67:$AS$94,5),IF(Värdelista!N72=25,VLOOKUP(Värdelista!M72,Värdelista!$AN$98:$AS$125,5),IF(Värdelista!N72=35,VLOOKUP(Värdelista!M72,Värdelista!$AN$129:$AS$156,5),IF(Värdelista!N72=45,VLOOKUP(Värdelista!M72,Värdelista!$AN$160:$AS$187,5),IF(Värdelista!N72=16,VLOOKUP(Värdelista!M72,Värdelista!$AT$67:$AY$94,5),IF(Värdelista!N72=26,VLOOKUP(Värdelista!M72,Värdelista!$AT$98:$AY$125,5),IF(Värdelista!N72=36,VLOOKUP(Värdelista!M72,Värdelista!$AT$129:$AY$156,5),IF(Värdelista!N72=46,VLOOKUP(Värdelista!M72,Värdelista!$AT$160:$AY$187,5),0))))))))))))))))))))))))</f>
        <v>0</v>
      </c>
      <c r="I61" s="27">
        <f>$I$2*IF(Värdelista!N72=11,VLOOKUP(Värdelista!M72,Värdelista!$P$67:$U$94,6),IF(Värdelista!N72=21,VLOOKUP(Värdelista!M72,Värdelista!$P$98:$U$125,6),IF(Värdelista!N72=31,VLOOKUP(Värdelista!M72,Värdelista!$P$129:$U$156,6),IF(Värdelista!N72=41,VLOOKUP(Värdelista!M72,Värdelista!$P$160:$U$187,6),IF(Värdelista!N72=12,VLOOKUP(Värdelista!M72,Värdelista!$V$67:$AA$94,6),IF(Värdelista!N72=22,VLOOKUP(Värdelista!M72,Värdelista!$V$98:$AA$125,6),IF(Värdelista!N72=32,VLOOKUP(Värdelista!M72,Värdelista!$V$129:$AA$156,6),IF(Värdelista!N72=42,VLOOKUP(Värdelista!M72,Värdelista!$V$160:$AA$187,6),IF(Värdelista!N72=13,VLOOKUP(Värdelista!M72,Värdelista!$AB$67:$AG$94,6),IF(Värdelista!N72=23,VLOOKUP(Värdelista!M72,Värdelista!$AB$98:$AG$125,6),IF(Värdelista!N72=33,VLOOKUP(Värdelista!M72,Värdelista!$AB$129:$AG$156,6),IF(Värdelista!N72=43,VLOOKUP(Värdelista!M72,Värdelista!$AB$160:$AG$187,6),IF(Värdelista!N72=14,VLOOKUP(Värdelista!M72,Värdelista!$AH$67:$AM$94,6),IF(Värdelista!N72=24,VLOOKUP(Värdelista!M72,Värdelista!$AH$98:$AM$125,6),IF(Värdelista!N72=34,VLOOKUP(Värdelista!M72,Värdelista!$AH$129:$AM$156,6),IF(Värdelista!N72=44,VLOOKUP(Värdelista!M72,Värdelista!$AH$160:$AM$187,6),IF(Värdelista!N72=15,VLOOKUP(Värdelista!M72,Värdelista!$AN$67:$AS$94,6),IF(Värdelista!N72=25,VLOOKUP(Värdelista!M72,Värdelista!$AN$98:$AS$125,6),IF(Värdelista!N72=35,VLOOKUP(Värdelista!M72,Värdelista!$AN$129:$AS$156,6),IF(Värdelista!N72=45,VLOOKUP(Värdelista!M72,Värdelista!$AN$160:$AS$187,6),IF(Värdelista!N72=16,VLOOKUP(Värdelista!M72,Värdelista!$AT$67:$AY$94,6),IF(Värdelista!N72=26,VLOOKUP(Värdelista!M72,Värdelista!$AT$98:$AY$125,6),IF(Värdelista!N72=36,VLOOKUP(Värdelista!M72,Värdelista!$AT$129:$AY$156,6),IF(Värdelista!N72=46,VLOOKUP(Värdelista!M72,Värdelista!$AT$160:$AY$187,6),0))))))))))))))))))))))))</f>
        <v>0</v>
      </c>
    </row>
    <row r="62" spans="1:9" ht="14.25">
      <c r="A62" s="26"/>
      <c r="B62" s="28">
        <f>Tabell16[[#This Row],[Antal]]*(Tabell16[[#This Row],[Rörmtrl]]+Tabell16[[#This Row],[Svetsning]]+Tabell16[[#This Row],[Muffmontage]]+Tabell16[[#This Row],[Mark]])</f>
        <v>0</v>
      </c>
      <c r="C62" s="26"/>
      <c r="D62" s="26"/>
      <c r="E62" s="26"/>
      <c r="F62" s="27">
        <f>$F$2*IF(Värdelista!N73=11,VLOOKUP(Värdelista!M73,Värdelista!$P$67:$U$94,3),IF(Värdelista!N73=21,VLOOKUP(Värdelista!M73,Värdelista!$P$98:$U$125,3),IF(Värdelista!N73=31,VLOOKUP(Värdelista!M73,Värdelista!$P$129:$U$156,3),IF(Värdelista!N73=41,VLOOKUP(Värdelista!M73,Värdelista!$P$160:$U$187,3),IF(Värdelista!N73=12,VLOOKUP(Värdelista!M73,Värdelista!$V$67:$AA$94,3),IF(Värdelista!N73=22,VLOOKUP(Värdelista!M73,Värdelista!$V$98:$AA$125,3),IF(Värdelista!N73=32,VLOOKUP(Värdelista!M73,Värdelista!$V$129:$AA$156,3),IF(Värdelista!N73=42,VLOOKUP(Värdelista!M73,Värdelista!$V$160:$AA$187,3),IF(Värdelista!N73=13,VLOOKUP(Värdelista!M73,Värdelista!$AB$67:$AG$94,3),IF(Värdelista!N73=23,VLOOKUP(Värdelista!M73,Värdelista!$AB$98:$AG$125,3),IF(Värdelista!N73=33,VLOOKUP(Värdelista!M73,Värdelista!$AB$129:$AG$156,3),IF(Värdelista!N73=43,VLOOKUP(Värdelista!M73,Värdelista!$AB$160:$AG$187,3),IF(Värdelista!N73=14,VLOOKUP(Värdelista!M73,Värdelista!$AH$67:$AM$94,3),IF(Värdelista!N73=24,VLOOKUP(Värdelista!M73,Värdelista!$AH$98:$AM$125,3),IF(Värdelista!N73=34,VLOOKUP(Värdelista!M73,Värdelista!$AH$129:$AM$156,3),IF(Värdelista!N73=44,VLOOKUP(Värdelista!M73,Värdelista!$AH$160:$AM$187,3),IF(Värdelista!N73=15,VLOOKUP(Värdelista!M73,Värdelista!$AN$67:$AS$94,3),IF(Värdelista!N73=25,VLOOKUP(Värdelista!M73,Värdelista!$AN$98:$AS$125,3),IF(Värdelista!N73=35,VLOOKUP(Värdelista!M73,Värdelista!$AN$129:$AS$156,3),IF(Värdelista!N73=45,VLOOKUP(Värdelista!M73,Värdelista!$AN$160:$AS$187,3),IF(Värdelista!N73=16,VLOOKUP(Värdelista!M73,Värdelista!$AT$67:$AY$94,3),IF(Värdelista!N73=26,VLOOKUP(Värdelista!M73,Värdelista!$AT$98:$AY$125,3),IF(Värdelista!N73=36,VLOOKUP(Värdelista!M73,Värdelista!$AT$129:$AY$156,3),IF(Värdelista!N73=46,VLOOKUP(Värdelista!M73,Värdelista!$AT$160:$AY$187,3),0))))))))))))))))))))))))</f>
        <v>0</v>
      </c>
      <c r="G62" s="27">
        <f>$G$2*IF(Värdelista!N73=11,VLOOKUP(Värdelista!M73,Värdelista!$P$67:$U$94,4),IF(Värdelista!N73=21,VLOOKUP(Värdelista!M73,Värdelista!$P$98:$U$125,4),IF(Värdelista!N73=31,VLOOKUP(Värdelista!M73,Värdelista!$P$129:$U$156,4),IF(Värdelista!N73=41,VLOOKUP(Värdelista!M73,Värdelista!$P$160:$U$187,4),IF(Värdelista!N73=12,VLOOKUP(Värdelista!M73,Värdelista!$V$67:$AA$94,4),IF(Värdelista!N73=22,VLOOKUP(Värdelista!M73,Värdelista!$V$98:$AA$125,4),IF(Värdelista!N73=32,VLOOKUP(Värdelista!M73,Värdelista!$V$129:$AA$156,4),IF(Värdelista!N73=42,VLOOKUP(Värdelista!M73,Värdelista!$V$160:$AA$187,4),IF(Värdelista!N73=13,VLOOKUP(Värdelista!M73,Värdelista!$AB$67:$AG$94,4),IF(Värdelista!N73=23,VLOOKUP(Värdelista!M73,Värdelista!$AB$98:$AG$125,4),IF(Värdelista!N73=33,VLOOKUP(Värdelista!M73,Värdelista!$AB$129:$AG$156,4),IF(Värdelista!N73=43,VLOOKUP(Värdelista!M73,Värdelista!$AB$160:$AG$187,4),IF(Värdelista!N73=14,VLOOKUP(Värdelista!M73,Värdelista!$AH$67:$AM$94,4),IF(Värdelista!N73=24,VLOOKUP(Värdelista!M73,Värdelista!$AH$98:$AM$125,4),IF(Värdelista!N73=34,VLOOKUP(Värdelista!M73,Värdelista!$AH$129:$AM$156,4),IF(Värdelista!N73=44,VLOOKUP(Värdelista!M73,Värdelista!$AH$160:$AM$187,4),IF(Värdelista!N73=15,VLOOKUP(Värdelista!M73,Värdelista!$AN$67:$AS$94,4),IF(Värdelista!N73=25,VLOOKUP(Värdelista!M73,Värdelista!$AN$98:$AS$125,4),IF(Värdelista!N73=35,VLOOKUP(Värdelista!M73,Värdelista!$AN$129:$AS$156,4),IF(Värdelista!N73=45,VLOOKUP(Värdelista!M73,Värdelista!$AN$160:$AS$187,4),IF(Värdelista!N73=16,VLOOKUP(Värdelista!M73,Värdelista!$AT$67:$AY$94,4),IF(Värdelista!N73=26,VLOOKUP(Värdelista!M73,Värdelista!$AT$98:$AY$125,4),IF(Värdelista!N73=36,VLOOKUP(Värdelista!M73,Värdelista!$AT$129:$AY$156,4),IF(Värdelista!N73=46,VLOOKUP(Värdelista!M73,Värdelista!$AT$160:$AY$187,4),0))))))))))))))))))))))))</f>
        <v>0</v>
      </c>
      <c r="H62" s="27">
        <f>$H$2*IF(Värdelista!N73=11,VLOOKUP(Värdelista!M73,Värdelista!$P$67:$U$94,5),IF(Värdelista!N73=21,VLOOKUP(Värdelista!M73,Värdelista!$P$98:$U$125,5),IF(Värdelista!N73=31,VLOOKUP(Värdelista!M73,Värdelista!$P$129:$U$156,5),IF(Värdelista!N73=41,VLOOKUP(Värdelista!M73,Värdelista!$P$160:$U$187,5),IF(Värdelista!N73=12,VLOOKUP(Värdelista!M73,Värdelista!$V$67:$AA$94,5),IF(Värdelista!N73=22,VLOOKUP(Värdelista!M73,Värdelista!$V$98:$AA$125,5),IF(Värdelista!N73=32,VLOOKUP(Värdelista!M73,Värdelista!$V$129:$AA$156,5),IF(Värdelista!N73=42,VLOOKUP(Värdelista!M73,Värdelista!$V$160:$AA$187,5),IF(Värdelista!N73=13,VLOOKUP(Värdelista!M73,Värdelista!$AB$67:$AG$94,5),IF(Värdelista!N73=23,VLOOKUP(Värdelista!M73,Värdelista!$AB$98:$AG$125,5),IF(Värdelista!N73=33,VLOOKUP(Värdelista!M73,Värdelista!$AB$129:$AG$156,5),IF(Värdelista!N73=43,VLOOKUP(Värdelista!M73,Värdelista!$AB$160:$AG$187,5),IF(Värdelista!N73=14,VLOOKUP(Värdelista!M73,Värdelista!$AH$67:$AM$94,5),IF(Värdelista!N73=24,VLOOKUP(Värdelista!M73,Värdelista!$AH$98:$AM$125,5),IF(Värdelista!N73=34,VLOOKUP(Värdelista!M73,Värdelista!$AH$129:$AM$156,5),IF(Värdelista!N73=44,VLOOKUP(Värdelista!M73,Värdelista!$AH$160:$AM$187,5),IF(Värdelista!N73=15,VLOOKUP(Värdelista!M73,Värdelista!$AN$67:$AS$94,5),IF(Värdelista!N73=25,VLOOKUP(Värdelista!M73,Värdelista!$AN$98:$AS$125,5),IF(Värdelista!N73=35,VLOOKUP(Värdelista!M73,Värdelista!$AN$129:$AS$156,5),IF(Värdelista!N73=45,VLOOKUP(Värdelista!M73,Värdelista!$AN$160:$AS$187,5),IF(Värdelista!N73=16,VLOOKUP(Värdelista!M73,Värdelista!$AT$67:$AY$94,5),IF(Värdelista!N73=26,VLOOKUP(Värdelista!M73,Värdelista!$AT$98:$AY$125,5),IF(Värdelista!N73=36,VLOOKUP(Värdelista!M73,Värdelista!$AT$129:$AY$156,5),IF(Värdelista!N73=46,VLOOKUP(Värdelista!M73,Värdelista!$AT$160:$AY$187,5),0))))))))))))))))))))))))</f>
        <v>0</v>
      </c>
      <c r="I62" s="27">
        <f>$I$2*IF(Värdelista!N73=11,VLOOKUP(Värdelista!M73,Värdelista!$P$67:$U$94,6),IF(Värdelista!N73=21,VLOOKUP(Värdelista!M73,Värdelista!$P$98:$U$125,6),IF(Värdelista!N73=31,VLOOKUP(Värdelista!M73,Värdelista!$P$129:$U$156,6),IF(Värdelista!N73=41,VLOOKUP(Värdelista!M73,Värdelista!$P$160:$U$187,6),IF(Värdelista!N73=12,VLOOKUP(Värdelista!M73,Värdelista!$V$67:$AA$94,6),IF(Värdelista!N73=22,VLOOKUP(Värdelista!M73,Värdelista!$V$98:$AA$125,6),IF(Värdelista!N73=32,VLOOKUP(Värdelista!M73,Värdelista!$V$129:$AA$156,6),IF(Värdelista!N73=42,VLOOKUP(Värdelista!M73,Värdelista!$V$160:$AA$187,6),IF(Värdelista!N73=13,VLOOKUP(Värdelista!M73,Värdelista!$AB$67:$AG$94,6),IF(Värdelista!N73=23,VLOOKUP(Värdelista!M73,Värdelista!$AB$98:$AG$125,6),IF(Värdelista!N73=33,VLOOKUP(Värdelista!M73,Värdelista!$AB$129:$AG$156,6),IF(Värdelista!N73=43,VLOOKUP(Värdelista!M73,Värdelista!$AB$160:$AG$187,6),IF(Värdelista!N73=14,VLOOKUP(Värdelista!M73,Värdelista!$AH$67:$AM$94,6),IF(Värdelista!N73=24,VLOOKUP(Värdelista!M73,Värdelista!$AH$98:$AM$125,6),IF(Värdelista!N73=34,VLOOKUP(Värdelista!M73,Värdelista!$AH$129:$AM$156,6),IF(Värdelista!N73=44,VLOOKUP(Värdelista!M73,Värdelista!$AH$160:$AM$187,6),IF(Värdelista!N73=15,VLOOKUP(Värdelista!M73,Värdelista!$AN$67:$AS$94,6),IF(Värdelista!N73=25,VLOOKUP(Värdelista!M73,Värdelista!$AN$98:$AS$125,6),IF(Värdelista!N73=35,VLOOKUP(Värdelista!M73,Värdelista!$AN$129:$AS$156,6),IF(Värdelista!N73=45,VLOOKUP(Värdelista!M73,Värdelista!$AN$160:$AS$187,6),IF(Värdelista!N73=16,VLOOKUP(Värdelista!M73,Värdelista!$AT$67:$AY$94,6),IF(Värdelista!N73=26,VLOOKUP(Värdelista!M73,Värdelista!$AT$98:$AY$125,6),IF(Värdelista!N73=36,VLOOKUP(Värdelista!M73,Värdelista!$AT$129:$AY$156,6),IF(Värdelista!N73=46,VLOOKUP(Värdelista!M73,Värdelista!$AT$160:$AY$187,6),0))))))))))))))))))))))))</f>
        <v>0</v>
      </c>
    </row>
    <row r="63" spans="1:9" ht="14.25">
      <c r="A63" s="26"/>
      <c r="B63" s="28">
        <f>Tabell16[[#This Row],[Antal]]*(Tabell16[[#This Row],[Rörmtrl]]+Tabell16[[#This Row],[Svetsning]]+Tabell16[[#This Row],[Muffmontage]]+Tabell16[[#This Row],[Mark]])</f>
        <v>0</v>
      </c>
      <c r="C63" s="26"/>
      <c r="D63" s="26"/>
      <c r="E63" s="26"/>
      <c r="F63" s="27">
        <f>$F$2*IF(Värdelista!N74=11,VLOOKUP(Värdelista!M74,Värdelista!$P$67:$U$94,3),IF(Värdelista!N74=21,VLOOKUP(Värdelista!M74,Värdelista!$P$98:$U$125,3),IF(Värdelista!N74=31,VLOOKUP(Värdelista!M74,Värdelista!$P$129:$U$156,3),IF(Värdelista!N74=41,VLOOKUP(Värdelista!M74,Värdelista!$P$160:$U$187,3),IF(Värdelista!N74=12,VLOOKUP(Värdelista!M74,Värdelista!$V$67:$AA$94,3),IF(Värdelista!N74=22,VLOOKUP(Värdelista!M74,Värdelista!$V$98:$AA$125,3),IF(Värdelista!N74=32,VLOOKUP(Värdelista!M74,Värdelista!$V$129:$AA$156,3),IF(Värdelista!N74=42,VLOOKUP(Värdelista!M74,Värdelista!$V$160:$AA$187,3),IF(Värdelista!N74=13,VLOOKUP(Värdelista!M74,Värdelista!$AB$67:$AG$94,3),IF(Värdelista!N74=23,VLOOKUP(Värdelista!M74,Värdelista!$AB$98:$AG$125,3),IF(Värdelista!N74=33,VLOOKUP(Värdelista!M74,Värdelista!$AB$129:$AG$156,3),IF(Värdelista!N74=43,VLOOKUP(Värdelista!M74,Värdelista!$AB$160:$AG$187,3),IF(Värdelista!N74=14,VLOOKUP(Värdelista!M74,Värdelista!$AH$67:$AM$94,3),IF(Värdelista!N74=24,VLOOKUP(Värdelista!M74,Värdelista!$AH$98:$AM$125,3),IF(Värdelista!N74=34,VLOOKUP(Värdelista!M74,Värdelista!$AH$129:$AM$156,3),IF(Värdelista!N74=44,VLOOKUP(Värdelista!M74,Värdelista!$AH$160:$AM$187,3),IF(Värdelista!N74=15,VLOOKUP(Värdelista!M74,Värdelista!$AN$67:$AS$94,3),IF(Värdelista!N74=25,VLOOKUP(Värdelista!M74,Värdelista!$AN$98:$AS$125,3),IF(Värdelista!N74=35,VLOOKUP(Värdelista!M74,Värdelista!$AN$129:$AS$156,3),IF(Värdelista!N74=45,VLOOKUP(Värdelista!M74,Värdelista!$AN$160:$AS$187,3),IF(Värdelista!N74=16,VLOOKUP(Värdelista!M74,Värdelista!$AT$67:$AY$94,3),IF(Värdelista!N74=26,VLOOKUP(Värdelista!M74,Värdelista!$AT$98:$AY$125,3),IF(Värdelista!N74=36,VLOOKUP(Värdelista!M74,Värdelista!$AT$129:$AY$156,3),IF(Värdelista!N74=46,VLOOKUP(Värdelista!M74,Värdelista!$AT$160:$AY$187,3),0))))))))))))))))))))))))</f>
        <v>0</v>
      </c>
      <c r="G63" s="27">
        <f>$G$2*IF(Värdelista!N74=11,VLOOKUP(Värdelista!M74,Värdelista!$P$67:$U$94,4),IF(Värdelista!N74=21,VLOOKUP(Värdelista!M74,Värdelista!$P$98:$U$125,4),IF(Värdelista!N74=31,VLOOKUP(Värdelista!M74,Värdelista!$P$129:$U$156,4),IF(Värdelista!N74=41,VLOOKUP(Värdelista!M74,Värdelista!$P$160:$U$187,4),IF(Värdelista!N74=12,VLOOKUP(Värdelista!M74,Värdelista!$V$67:$AA$94,4),IF(Värdelista!N74=22,VLOOKUP(Värdelista!M74,Värdelista!$V$98:$AA$125,4),IF(Värdelista!N74=32,VLOOKUP(Värdelista!M74,Värdelista!$V$129:$AA$156,4),IF(Värdelista!N74=42,VLOOKUP(Värdelista!M74,Värdelista!$V$160:$AA$187,4),IF(Värdelista!N74=13,VLOOKUP(Värdelista!M74,Värdelista!$AB$67:$AG$94,4),IF(Värdelista!N74=23,VLOOKUP(Värdelista!M74,Värdelista!$AB$98:$AG$125,4),IF(Värdelista!N74=33,VLOOKUP(Värdelista!M74,Värdelista!$AB$129:$AG$156,4),IF(Värdelista!N74=43,VLOOKUP(Värdelista!M74,Värdelista!$AB$160:$AG$187,4),IF(Värdelista!N74=14,VLOOKUP(Värdelista!M74,Värdelista!$AH$67:$AM$94,4),IF(Värdelista!N74=24,VLOOKUP(Värdelista!M74,Värdelista!$AH$98:$AM$125,4),IF(Värdelista!N74=34,VLOOKUP(Värdelista!M74,Värdelista!$AH$129:$AM$156,4),IF(Värdelista!N74=44,VLOOKUP(Värdelista!M74,Värdelista!$AH$160:$AM$187,4),IF(Värdelista!N74=15,VLOOKUP(Värdelista!M74,Värdelista!$AN$67:$AS$94,4),IF(Värdelista!N74=25,VLOOKUP(Värdelista!M74,Värdelista!$AN$98:$AS$125,4),IF(Värdelista!N74=35,VLOOKUP(Värdelista!M74,Värdelista!$AN$129:$AS$156,4),IF(Värdelista!N74=45,VLOOKUP(Värdelista!M74,Värdelista!$AN$160:$AS$187,4),IF(Värdelista!N74=16,VLOOKUP(Värdelista!M74,Värdelista!$AT$67:$AY$94,4),IF(Värdelista!N74=26,VLOOKUP(Värdelista!M74,Värdelista!$AT$98:$AY$125,4),IF(Värdelista!N74=36,VLOOKUP(Värdelista!M74,Värdelista!$AT$129:$AY$156,4),IF(Värdelista!N74=46,VLOOKUP(Värdelista!M74,Värdelista!$AT$160:$AY$187,4),0))))))))))))))))))))))))</f>
        <v>0</v>
      </c>
      <c r="H63" s="27">
        <f>$H$2*IF(Värdelista!N74=11,VLOOKUP(Värdelista!M74,Värdelista!$P$67:$U$94,5),IF(Värdelista!N74=21,VLOOKUP(Värdelista!M74,Värdelista!$P$98:$U$125,5),IF(Värdelista!N74=31,VLOOKUP(Värdelista!M74,Värdelista!$P$129:$U$156,5),IF(Värdelista!N74=41,VLOOKUP(Värdelista!M74,Värdelista!$P$160:$U$187,5),IF(Värdelista!N74=12,VLOOKUP(Värdelista!M74,Värdelista!$V$67:$AA$94,5),IF(Värdelista!N74=22,VLOOKUP(Värdelista!M74,Värdelista!$V$98:$AA$125,5),IF(Värdelista!N74=32,VLOOKUP(Värdelista!M74,Värdelista!$V$129:$AA$156,5),IF(Värdelista!N74=42,VLOOKUP(Värdelista!M74,Värdelista!$V$160:$AA$187,5),IF(Värdelista!N74=13,VLOOKUP(Värdelista!M74,Värdelista!$AB$67:$AG$94,5),IF(Värdelista!N74=23,VLOOKUP(Värdelista!M74,Värdelista!$AB$98:$AG$125,5),IF(Värdelista!N74=33,VLOOKUP(Värdelista!M74,Värdelista!$AB$129:$AG$156,5),IF(Värdelista!N74=43,VLOOKUP(Värdelista!M74,Värdelista!$AB$160:$AG$187,5),IF(Värdelista!N74=14,VLOOKUP(Värdelista!M74,Värdelista!$AH$67:$AM$94,5),IF(Värdelista!N74=24,VLOOKUP(Värdelista!M74,Värdelista!$AH$98:$AM$125,5),IF(Värdelista!N74=34,VLOOKUP(Värdelista!M74,Värdelista!$AH$129:$AM$156,5),IF(Värdelista!N74=44,VLOOKUP(Värdelista!M74,Värdelista!$AH$160:$AM$187,5),IF(Värdelista!N74=15,VLOOKUP(Värdelista!M74,Värdelista!$AN$67:$AS$94,5),IF(Värdelista!N74=25,VLOOKUP(Värdelista!M74,Värdelista!$AN$98:$AS$125,5),IF(Värdelista!N74=35,VLOOKUP(Värdelista!M74,Värdelista!$AN$129:$AS$156,5),IF(Värdelista!N74=45,VLOOKUP(Värdelista!M74,Värdelista!$AN$160:$AS$187,5),IF(Värdelista!N74=16,VLOOKUP(Värdelista!M74,Värdelista!$AT$67:$AY$94,5),IF(Värdelista!N74=26,VLOOKUP(Värdelista!M74,Värdelista!$AT$98:$AY$125,5),IF(Värdelista!N74=36,VLOOKUP(Värdelista!M74,Värdelista!$AT$129:$AY$156,5),IF(Värdelista!N74=46,VLOOKUP(Värdelista!M74,Värdelista!$AT$160:$AY$187,5),0))))))))))))))))))))))))</f>
        <v>0</v>
      </c>
      <c r="I63" s="27">
        <f>$I$2*IF(Värdelista!N74=11,VLOOKUP(Värdelista!M74,Värdelista!$P$67:$U$94,6),IF(Värdelista!N74=21,VLOOKUP(Värdelista!M74,Värdelista!$P$98:$U$125,6),IF(Värdelista!N74=31,VLOOKUP(Värdelista!M74,Värdelista!$P$129:$U$156,6),IF(Värdelista!N74=41,VLOOKUP(Värdelista!M74,Värdelista!$P$160:$U$187,6),IF(Värdelista!N74=12,VLOOKUP(Värdelista!M74,Värdelista!$V$67:$AA$94,6),IF(Värdelista!N74=22,VLOOKUP(Värdelista!M74,Värdelista!$V$98:$AA$125,6),IF(Värdelista!N74=32,VLOOKUP(Värdelista!M74,Värdelista!$V$129:$AA$156,6),IF(Värdelista!N74=42,VLOOKUP(Värdelista!M74,Värdelista!$V$160:$AA$187,6),IF(Värdelista!N74=13,VLOOKUP(Värdelista!M74,Värdelista!$AB$67:$AG$94,6),IF(Värdelista!N74=23,VLOOKUP(Värdelista!M74,Värdelista!$AB$98:$AG$125,6),IF(Värdelista!N74=33,VLOOKUP(Värdelista!M74,Värdelista!$AB$129:$AG$156,6),IF(Värdelista!N74=43,VLOOKUP(Värdelista!M74,Värdelista!$AB$160:$AG$187,6),IF(Värdelista!N74=14,VLOOKUP(Värdelista!M74,Värdelista!$AH$67:$AM$94,6),IF(Värdelista!N74=24,VLOOKUP(Värdelista!M74,Värdelista!$AH$98:$AM$125,6),IF(Värdelista!N74=34,VLOOKUP(Värdelista!M74,Värdelista!$AH$129:$AM$156,6),IF(Värdelista!N74=44,VLOOKUP(Värdelista!M74,Värdelista!$AH$160:$AM$187,6),IF(Värdelista!N74=15,VLOOKUP(Värdelista!M74,Värdelista!$AN$67:$AS$94,6),IF(Värdelista!N74=25,VLOOKUP(Värdelista!M74,Värdelista!$AN$98:$AS$125,6),IF(Värdelista!N74=35,VLOOKUP(Värdelista!M74,Värdelista!$AN$129:$AS$156,6),IF(Värdelista!N74=45,VLOOKUP(Värdelista!M74,Värdelista!$AN$160:$AS$187,6),IF(Värdelista!N74=16,VLOOKUP(Värdelista!M74,Värdelista!$AT$67:$AY$94,6),IF(Värdelista!N74=26,VLOOKUP(Värdelista!M74,Värdelista!$AT$98:$AY$125,6),IF(Värdelista!N74=36,VLOOKUP(Värdelista!M74,Värdelista!$AT$129:$AY$156,6),IF(Värdelista!N74=46,VLOOKUP(Värdelista!M74,Värdelista!$AT$160:$AY$187,6),0))))))))))))))))))))))))</f>
        <v>0</v>
      </c>
    </row>
    <row r="64" spans="1:9" ht="14.25">
      <c r="A64" s="26"/>
      <c r="B64" s="28">
        <f>Tabell16[[#This Row],[Antal]]*(Tabell16[[#This Row],[Rörmtrl]]+Tabell16[[#This Row],[Svetsning]]+Tabell16[[#This Row],[Muffmontage]]+Tabell16[[#This Row],[Mark]])</f>
        <v>0</v>
      </c>
      <c r="C64" s="26"/>
      <c r="D64" s="26"/>
      <c r="E64" s="26"/>
      <c r="F64" s="27">
        <f>$F$2*IF(Värdelista!N75=11,VLOOKUP(Värdelista!M75,Värdelista!$P$67:$U$94,3),IF(Värdelista!N75=21,VLOOKUP(Värdelista!M75,Värdelista!$P$98:$U$125,3),IF(Värdelista!N75=31,VLOOKUP(Värdelista!M75,Värdelista!$P$129:$U$156,3),IF(Värdelista!N75=41,VLOOKUP(Värdelista!M75,Värdelista!$P$160:$U$187,3),IF(Värdelista!N75=12,VLOOKUP(Värdelista!M75,Värdelista!$V$67:$AA$94,3),IF(Värdelista!N75=22,VLOOKUP(Värdelista!M75,Värdelista!$V$98:$AA$125,3),IF(Värdelista!N75=32,VLOOKUP(Värdelista!M75,Värdelista!$V$129:$AA$156,3),IF(Värdelista!N75=42,VLOOKUP(Värdelista!M75,Värdelista!$V$160:$AA$187,3),IF(Värdelista!N75=13,VLOOKUP(Värdelista!M75,Värdelista!$AB$67:$AG$94,3),IF(Värdelista!N75=23,VLOOKUP(Värdelista!M75,Värdelista!$AB$98:$AG$125,3),IF(Värdelista!N75=33,VLOOKUP(Värdelista!M75,Värdelista!$AB$129:$AG$156,3),IF(Värdelista!N75=43,VLOOKUP(Värdelista!M75,Värdelista!$AB$160:$AG$187,3),IF(Värdelista!N75=14,VLOOKUP(Värdelista!M75,Värdelista!$AH$67:$AM$94,3),IF(Värdelista!N75=24,VLOOKUP(Värdelista!M75,Värdelista!$AH$98:$AM$125,3),IF(Värdelista!N75=34,VLOOKUP(Värdelista!M75,Värdelista!$AH$129:$AM$156,3),IF(Värdelista!N75=44,VLOOKUP(Värdelista!M75,Värdelista!$AH$160:$AM$187,3),IF(Värdelista!N75=15,VLOOKUP(Värdelista!M75,Värdelista!$AN$67:$AS$94,3),IF(Värdelista!N75=25,VLOOKUP(Värdelista!M75,Värdelista!$AN$98:$AS$125,3),IF(Värdelista!N75=35,VLOOKUP(Värdelista!M75,Värdelista!$AN$129:$AS$156,3),IF(Värdelista!N75=45,VLOOKUP(Värdelista!M75,Värdelista!$AN$160:$AS$187,3),IF(Värdelista!N75=16,VLOOKUP(Värdelista!M75,Värdelista!$AT$67:$AY$94,3),IF(Värdelista!N75=26,VLOOKUP(Värdelista!M75,Värdelista!$AT$98:$AY$125,3),IF(Värdelista!N75=36,VLOOKUP(Värdelista!M75,Värdelista!$AT$129:$AY$156,3),IF(Värdelista!N75=46,VLOOKUP(Värdelista!M75,Värdelista!$AT$160:$AY$187,3),0))))))))))))))))))))))))</f>
        <v>0</v>
      </c>
      <c r="G64" s="27">
        <f>$G$2*IF(Värdelista!N75=11,VLOOKUP(Värdelista!M75,Värdelista!$P$67:$U$94,4),IF(Värdelista!N75=21,VLOOKUP(Värdelista!M75,Värdelista!$P$98:$U$125,4),IF(Värdelista!N75=31,VLOOKUP(Värdelista!M75,Värdelista!$P$129:$U$156,4),IF(Värdelista!N75=41,VLOOKUP(Värdelista!M75,Värdelista!$P$160:$U$187,4),IF(Värdelista!N75=12,VLOOKUP(Värdelista!M75,Värdelista!$V$67:$AA$94,4),IF(Värdelista!N75=22,VLOOKUP(Värdelista!M75,Värdelista!$V$98:$AA$125,4),IF(Värdelista!N75=32,VLOOKUP(Värdelista!M75,Värdelista!$V$129:$AA$156,4),IF(Värdelista!N75=42,VLOOKUP(Värdelista!M75,Värdelista!$V$160:$AA$187,4),IF(Värdelista!N75=13,VLOOKUP(Värdelista!M75,Värdelista!$AB$67:$AG$94,4),IF(Värdelista!N75=23,VLOOKUP(Värdelista!M75,Värdelista!$AB$98:$AG$125,4),IF(Värdelista!N75=33,VLOOKUP(Värdelista!M75,Värdelista!$AB$129:$AG$156,4),IF(Värdelista!N75=43,VLOOKUP(Värdelista!M75,Värdelista!$AB$160:$AG$187,4),IF(Värdelista!N75=14,VLOOKUP(Värdelista!M75,Värdelista!$AH$67:$AM$94,4),IF(Värdelista!N75=24,VLOOKUP(Värdelista!M75,Värdelista!$AH$98:$AM$125,4),IF(Värdelista!N75=34,VLOOKUP(Värdelista!M75,Värdelista!$AH$129:$AM$156,4),IF(Värdelista!N75=44,VLOOKUP(Värdelista!M75,Värdelista!$AH$160:$AM$187,4),IF(Värdelista!N75=15,VLOOKUP(Värdelista!M75,Värdelista!$AN$67:$AS$94,4),IF(Värdelista!N75=25,VLOOKUP(Värdelista!M75,Värdelista!$AN$98:$AS$125,4),IF(Värdelista!N75=35,VLOOKUP(Värdelista!M75,Värdelista!$AN$129:$AS$156,4),IF(Värdelista!N75=45,VLOOKUP(Värdelista!M75,Värdelista!$AN$160:$AS$187,4),IF(Värdelista!N75=16,VLOOKUP(Värdelista!M75,Värdelista!$AT$67:$AY$94,4),IF(Värdelista!N75=26,VLOOKUP(Värdelista!M75,Värdelista!$AT$98:$AY$125,4),IF(Värdelista!N75=36,VLOOKUP(Värdelista!M75,Värdelista!$AT$129:$AY$156,4),IF(Värdelista!N75=46,VLOOKUP(Värdelista!M75,Värdelista!$AT$160:$AY$187,4),0))))))))))))))))))))))))</f>
        <v>0</v>
      </c>
      <c r="H64" s="27">
        <f>$H$2*IF(Värdelista!N75=11,VLOOKUP(Värdelista!M75,Värdelista!$P$67:$U$94,5),IF(Värdelista!N75=21,VLOOKUP(Värdelista!M75,Värdelista!$P$98:$U$125,5),IF(Värdelista!N75=31,VLOOKUP(Värdelista!M75,Värdelista!$P$129:$U$156,5),IF(Värdelista!N75=41,VLOOKUP(Värdelista!M75,Värdelista!$P$160:$U$187,5),IF(Värdelista!N75=12,VLOOKUP(Värdelista!M75,Värdelista!$V$67:$AA$94,5),IF(Värdelista!N75=22,VLOOKUP(Värdelista!M75,Värdelista!$V$98:$AA$125,5),IF(Värdelista!N75=32,VLOOKUP(Värdelista!M75,Värdelista!$V$129:$AA$156,5),IF(Värdelista!N75=42,VLOOKUP(Värdelista!M75,Värdelista!$V$160:$AA$187,5),IF(Värdelista!N75=13,VLOOKUP(Värdelista!M75,Värdelista!$AB$67:$AG$94,5),IF(Värdelista!N75=23,VLOOKUP(Värdelista!M75,Värdelista!$AB$98:$AG$125,5),IF(Värdelista!N75=33,VLOOKUP(Värdelista!M75,Värdelista!$AB$129:$AG$156,5),IF(Värdelista!N75=43,VLOOKUP(Värdelista!M75,Värdelista!$AB$160:$AG$187,5),IF(Värdelista!N75=14,VLOOKUP(Värdelista!M75,Värdelista!$AH$67:$AM$94,5),IF(Värdelista!N75=24,VLOOKUP(Värdelista!M75,Värdelista!$AH$98:$AM$125,5),IF(Värdelista!N75=34,VLOOKUP(Värdelista!M75,Värdelista!$AH$129:$AM$156,5),IF(Värdelista!N75=44,VLOOKUP(Värdelista!M75,Värdelista!$AH$160:$AM$187,5),IF(Värdelista!N75=15,VLOOKUP(Värdelista!M75,Värdelista!$AN$67:$AS$94,5),IF(Värdelista!N75=25,VLOOKUP(Värdelista!M75,Värdelista!$AN$98:$AS$125,5),IF(Värdelista!N75=35,VLOOKUP(Värdelista!M75,Värdelista!$AN$129:$AS$156,5),IF(Värdelista!N75=45,VLOOKUP(Värdelista!M75,Värdelista!$AN$160:$AS$187,5),IF(Värdelista!N75=16,VLOOKUP(Värdelista!M75,Värdelista!$AT$67:$AY$94,5),IF(Värdelista!N75=26,VLOOKUP(Värdelista!M75,Värdelista!$AT$98:$AY$125,5),IF(Värdelista!N75=36,VLOOKUP(Värdelista!M75,Värdelista!$AT$129:$AY$156,5),IF(Värdelista!N75=46,VLOOKUP(Värdelista!M75,Värdelista!$AT$160:$AY$187,5),0))))))))))))))))))))))))</f>
        <v>0</v>
      </c>
      <c r="I64" s="27">
        <f>$I$2*IF(Värdelista!N75=11,VLOOKUP(Värdelista!M75,Värdelista!$P$67:$U$94,6),IF(Värdelista!N75=21,VLOOKUP(Värdelista!M75,Värdelista!$P$98:$U$125,6),IF(Värdelista!N75=31,VLOOKUP(Värdelista!M75,Värdelista!$P$129:$U$156,6),IF(Värdelista!N75=41,VLOOKUP(Värdelista!M75,Värdelista!$P$160:$U$187,6),IF(Värdelista!N75=12,VLOOKUP(Värdelista!M75,Värdelista!$V$67:$AA$94,6),IF(Värdelista!N75=22,VLOOKUP(Värdelista!M75,Värdelista!$V$98:$AA$125,6),IF(Värdelista!N75=32,VLOOKUP(Värdelista!M75,Värdelista!$V$129:$AA$156,6),IF(Värdelista!N75=42,VLOOKUP(Värdelista!M75,Värdelista!$V$160:$AA$187,6),IF(Värdelista!N75=13,VLOOKUP(Värdelista!M75,Värdelista!$AB$67:$AG$94,6),IF(Värdelista!N75=23,VLOOKUP(Värdelista!M75,Värdelista!$AB$98:$AG$125,6),IF(Värdelista!N75=33,VLOOKUP(Värdelista!M75,Värdelista!$AB$129:$AG$156,6),IF(Värdelista!N75=43,VLOOKUP(Värdelista!M75,Värdelista!$AB$160:$AG$187,6),IF(Värdelista!N75=14,VLOOKUP(Värdelista!M75,Värdelista!$AH$67:$AM$94,6),IF(Värdelista!N75=24,VLOOKUP(Värdelista!M75,Värdelista!$AH$98:$AM$125,6),IF(Värdelista!N75=34,VLOOKUP(Värdelista!M75,Värdelista!$AH$129:$AM$156,6),IF(Värdelista!N75=44,VLOOKUP(Värdelista!M75,Värdelista!$AH$160:$AM$187,6),IF(Värdelista!N75=15,VLOOKUP(Värdelista!M75,Värdelista!$AN$67:$AS$94,6),IF(Värdelista!N75=25,VLOOKUP(Värdelista!M75,Värdelista!$AN$98:$AS$125,6),IF(Värdelista!N75=35,VLOOKUP(Värdelista!M75,Värdelista!$AN$129:$AS$156,6),IF(Värdelista!N75=45,VLOOKUP(Värdelista!M75,Värdelista!$AN$160:$AS$187,6),IF(Värdelista!N75=16,VLOOKUP(Värdelista!M75,Värdelista!$AT$67:$AY$94,6),IF(Värdelista!N75=26,VLOOKUP(Värdelista!M75,Värdelista!$AT$98:$AY$125,6),IF(Värdelista!N75=36,VLOOKUP(Värdelista!M75,Värdelista!$AT$129:$AY$156,6),IF(Värdelista!N75=46,VLOOKUP(Värdelista!M75,Värdelista!$AT$160:$AY$187,6),0))))))))))))))))))))))))</f>
        <v>0</v>
      </c>
    </row>
    <row r="65" spans="1:9" ht="14.25">
      <c r="A65" s="26"/>
      <c r="B65" s="28">
        <f>Tabell16[[#This Row],[Antal]]*(Tabell16[[#This Row],[Rörmtrl]]+Tabell16[[#This Row],[Svetsning]]+Tabell16[[#This Row],[Muffmontage]]+Tabell16[[#This Row],[Mark]])</f>
        <v>0</v>
      </c>
      <c r="C65" s="26"/>
      <c r="D65" s="26"/>
      <c r="E65" s="26"/>
      <c r="F65" s="27">
        <f>$F$2*IF(Värdelista!N76=11,VLOOKUP(Värdelista!M76,Värdelista!$P$67:$U$94,3),IF(Värdelista!N76=21,VLOOKUP(Värdelista!M76,Värdelista!$P$98:$U$125,3),IF(Värdelista!N76=31,VLOOKUP(Värdelista!M76,Värdelista!$P$129:$U$156,3),IF(Värdelista!N76=41,VLOOKUP(Värdelista!M76,Värdelista!$P$160:$U$187,3),IF(Värdelista!N76=12,VLOOKUP(Värdelista!M76,Värdelista!$V$67:$AA$94,3),IF(Värdelista!N76=22,VLOOKUP(Värdelista!M76,Värdelista!$V$98:$AA$125,3),IF(Värdelista!N76=32,VLOOKUP(Värdelista!M76,Värdelista!$V$129:$AA$156,3),IF(Värdelista!N76=42,VLOOKUP(Värdelista!M76,Värdelista!$V$160:$AA$187,3),IF(Värdelista!N76=13,VLOOKUP(Värdelista!M76,Värdelista!$AB$67:$AG$94,3),IF(Värdelista!N76=23,VLOOKUP(Värdelista!M76,Värdelista!$AB$98:$AG$125,3),IF(Värdelista!N76=33,VLOOKUP(Värdelista!M76,Värdelista!$AB$129:$AG$156,3),IF(Värdelista!N76=43,VLOOKUP(Värdelista!M76,Värdelista!$AB$160:$AG$187,3),IF(Värdelista!N76=14,VLOOKUP(Värdelista!M76,Värdelista!$AH$67:$AM$94,3),IF(Värdelista!N76=24,VLOOKUP(Värdelista!M76,Värdelista!$AH$98:$AM$125,3),IF(Värdelista!N76=34,VLOOKUP(Värdelista!M76,Värdelista!$AH$129:$AM$156,3),IF(Värdelista!N76=44,VLOOKUP(Värdelista!M76,Värdelista!$AH$160:$AM$187,3),IF(Värdelista!N76=15,VLOOKUP(Värdelista!M76,Värdelista!$AN$67:$AS$94,3),IF(Värdelista!N76=25,VLOOKUP(Värdelista!M76,Värdelista!$AN$98:$AS$125,3),IF(Värdelista!N76=35,VLOOKUP(Värdelista!M76,Värdelista!$AN$129:$AS$156,3),IF(Värdelista!N76=45,VLOOKUP(Värdelista!M76,Värdelista!$AN$160:$AS$187,3),IF(Värdelista!N76=16,VLOOKUP(Värdelista!M76,Värdelista!$AT$67:$AY$94,3),IF(Värdelista!N76=26,VLOOKUP(Värdelista!M76,Värdelista!$AT$98:$AY$125,3),IF(Värdelista!N76=36,VLOOKUP(Värdelista!M76,Värdelista!$AT$129:$AY$156,3),IF(Värdelista!N76=46,VLOOKUP(Värdelista!M76,Värdelista!$AT$160:$AY$187,3),0))))))))))))))))))))))))</f>
        <v>0</v>
      </c>
      <c r="G65" s="27">
        <f>$G$2*IF(Värdelista!N76=11,VLOOKUP(Värdelista!M76,Värdelista!$P$67:$U$94,4),IF(Värdelista!N76=21,VLOOKUP(Värdelista!M76,Värdelista!$P$98:$U$125,4),IF(Värdelista!N76=31,VLOOKUP(Värdelista!M76,Värdelista!$P$129:$U$156,4),IF(Värdelista!N76=41,VLOOKUP(Värdelista!M76,Värdelista!$P$160:$U$187,4),IF(Värdelista!N76=12,VLOOKUP(Värdelista!M76,Värdelista!$V$67:$AA$94,4),IF(Värdelista!N76=22,VLOOKUP(Värdelista!M76,Värdelista!$V$98:$AA$125,4),IF(Värdelista!N76=32,VLOOKUP(Värdelista!M76,Värdelista!$V$129:$AA$156,4),IF(Värdelista!N76=42,VLOOKUP(Värdelista!M76,Värdelista!$V$160:$AA$187,4),IF(Värdelista!N76=13,VLOOKUP(Värdelista!M76,Värdelista!$AB$67:$AG$94,4),IF(Värdelista!N76=23,VLOOKUP(Värdelista!M76,Värdelista!$AB$98:$AG$125,4),IF(Värdelista!N76=33,VLOOKUP(Värdelista!M76,Värdelista!$AB$129:$AG$156,4),IF(Värdelista!N76=43,VLOOKUP(Värdelista!M76,Värdelista!$AB$160:$AG$187,4),IF(Värdelista!N76=14,VLOOKUP(Värdelista!M76,Värdelista!$AH$67:$AM$94,4),IF(Värdelista!N76=24,VLOOKUP(Värdelista!M76,Värdelista!$AH$98:$AM$125,4),IF(Värdelista!N76=34,VLOOKUP(Värdelista!M76,Värdelista!$AH$129:$AM$156,4),IF(Värdelista!N76=44,VLOOKUP(Värdelista!M76,Värdelista!$AH$160:$AM$187,4),IF(Värdelista!N76=15,VLOOKUP(Värdelista!M76,Värdelista!$AN$67:$AS$94,4),IF(Värdelista!N76=25,VLOOKUP(Värdelista!M76,Värdelista!$AN$98:$AS$125,4),IF(Värdelista!N76=35,VLOOKUP(Värdelista!M76,Värdelista!$AN$129:$AS$156,4),IF(Värdelista!N76=45,VLOOKUP(Värdelista!M76,Värdelista!$AN$160:$AS$187,4),IF(Värdelista!N76=16,VLOOKUP(Värdelista!M76,Värdelista!$AT$67:$AY$94,4),IF(Värdelista!N76=26,VLOOKUP(Värdelista!M76,Värdelista!$AT$98:$AY$125,4),IF(Värdelista!N76=36,VLOOKUP(Värdelista!M76,Värdelista!$AT$129:$AY$156,4),IF(Värdelista!N76=46,VLOOKUP(Värdelista!M76,Värdelista!$AT$160:$AY$187,4),0))))))))))))))))))))))))</f>
        <v>0</v>
      </c>
      <c r="H65" s="27">
        <f>$H$2*IF(Värdelista!N76=11,VLOOKUP(Värdelista!M76,Värdelista!$P$67:$U$94,5),IF(Värdelista!N76=21,VLOOKUP(Värdelista!M76,Värdelista!$P$98:$U$125,5),IF(Värdelista!N76=31,VLOOKUP(Värdelista!M76,Värdelista!$P$129:$U$156,5),IF(Värdelista!N76=41,VLOOKUP(Värdelista!M76,Värdelista!$P$160:$U$187,5),IF(Värdelista!N76=12,VLOOKUP(Värdelista!M76,Värdelista!$V$67:$AA$94,5),IF(Värdelista!N76=22,VLOOKUP(Värdelista!M76,Värdelista!$V$98:$AA$125,5),IF(Värdelista!N76=32,VLOOKUP(Värdelista!M76,Värdelista!$V$129:$AA$156,5),IF(Värdelista!N76=42,VLOOKUP(Värdelista!M76,Värdelista!$V$160:$AA$187,5),IF(Värdelista!N76=13,VLOOKUP(Värdelista!M76,Värdelista!$AB$67:$AG$94,5),IF(Värdelista!N76=23,VLOOKUP(Värdelista!M76,Värdelista!$AB$98:$AG$125,5),IF(Värdelista!N76=33,VLOOKUP(Värdelista!M76,Värdelista!$AB$129:$AG$156,5),IF(Värdelista!N76=43,VLOOKUP(Värdelista!M76,Värdelista!$AB$160:$AG$187,5),IF(Värdelista!N76=14,VLOOKUP(Värdelista!M76,Värdelista!$AH$67:$AM$94,5),IF(Värdelista!N76=24,VLOOKUP(Värdelista!M76,Värdelista!$AH$98:$AM$125,5),IF(Värdelista!N76=34,VLOOKUP(Värdelista!M76,Värdelista!$AH$129:$AM$156,5),IF(Värdelista!N76=44,VLOOKUP(Värdelista!M76,Värdelista!$AH$160:$AM$187,5),IF(Värdelista!N76=15,VLOOKUP(Värdelista!M76,Värdelista!$AN$67:$AS$94,5),IF(Värdelista!N76=25,VLOOKUP(Värdelista!M76,Värdelista!$AN$98:$AS$125,5),IF(Värdelista!N76=35,VLOOKUP(Värdelista!M76,Värdelista!$AN$129:$AS$156,5),IF(Värdelista!N76=45,VLOOKUP(Värdelista!M76,Värdelista!$AN$160:$AS$187,5),IF(Värdelista!N76=16,VLOOKUP(Värdelista!M76,Värdelista!$AT$67:$AY$94,5),IF(Värdelista!N76=26,VLOOKUP(Värdelista!M76,Värdelista!$AT$98:$AY$125,5),IF(Värdelista!N76=36,VLOOKUP(Värdelista!M76,Värdelista!$AT$129:$AY$156,5),IF(Värdelista!N76=46,VLOOKUP(Värdelista!M76,Värdelista!$AT$160:$AY$187,5),0))))))))))))))))))))))))</f>
        <v>0</v>
      </c>
      <c r="I65" s="27">
        <f>$I$2*IF(Värdelista!N76=11,VLOOKUP(Värdelista!M76,Värdelista!$P$67:$U$94,6),IF(Värdelista!N76=21,VLOOKUP(Värdelista!M76,Värdelista!$P$98:$U$125,6),IF(Värdelista!N76=31,VLOOKUP(Värdelista!M76,Värdelista!$P$129:$U$156,6),IF(Värdelista!N76=41,VLOOKUP(Värdelista!M76,Värdelista!$P$160:$U$187,6),IF(Värdelista!N76=12,VLOOKUP(Värdelista!M76,Värdelista!$V$67:$AA$94,6),IF(Värdelista!N76=22,VLOOKUP(Värdelista!M76,Värdelista!$V$98:$AA$125,6),IF(Värdelista!N76=32,VLOOKUP(Värdelista!M76,Värdelista!$V$129:$AA$156,6),IF(Värdelista!N76=42,VLOOKUP(Värdelista!M76,Värdelista!$V$160:$AA$187,6),IF(Värdelista!N76=13,VLOOKUP(Värdelista!M76,Värdelista!$AB$67:$AG$94,6),IF(Värdelista!N76=23,VLOOKUP(Värdelista!M76,Värdelista!$AB$98:$AG$125,6),IF(Värdelista!N76=33,VLOOKUP(Värdelista!M76,Värdelista!$AB$129:$AG$156,6),IF(Värdelista!N76=43,VLOOKUP(Värdelista!M76,Värdelista!$AB$160:$AG$187,6),IF(Värdelista!N76=14,VLOOKUP(Värdelista!M76,Värdelista!$AH$67:$AM$94,6),IF(Värdelista!N76=24,VLOOKUP(Värdelista!M76,Värdelista!$AH$98:$AM$125,6),IF(Värdelista!N76=34,VLOOKUP(Värdelista!M76,Värdelista!$AH$129:$AM$156,6),IF(Värdelista!N76=44,VLOOKUP(Värdelista!M76,Värdelista!$AH$160:$AM$187,6),IF(Värdelista!N76=15,VLOOKUP(Värdelista!M76,Värdelista!$AN$67:$AS$94,6),IF(Värdelista!N76=25,VLOOKUP(Värdelista!M76,Värdelista!$AN$98:$AS$125,6),IF(Värdelista!N76=35,VLOOKUP(Värdelista!M76,Värdelista!$AN$129:$AS$156,6),IF(Värdelista!N76=45,VLOOKUP(Värdelista!M76,Värdelista!$AN$160:$AS$187,6),IF(Värdelista!N76=16,VLOOKUP(Värdelista!M76,Värdelista!$AT$67:$AY$94,6),IF(Värdelista!N76=26,VLOOKUP(Värdelista!M76,Värdelista!$AT$98:$AY$125,6),IF(Värdelista!N76=36,VLOOKUP(Värdelista!M76,Värdelista!$AT$129:$AY$156,6),IF(Värdelista!N76=46,VLOOKUP(Värdelista!M76,Värdelista!$AT$160:$AY$187,6),0))))))))))))))))))))))))</f>
        <v>0</v>
      </c>
    </row>
    <row r="66" spans="1:9" ht="14.25">
      <c r="A66" s="26"/>
      <c r="B66" s="28">
        <f>Tabell16[[#This Row],[Antal]]*(Tabell16[[#This Row],[Rörmtrl]]+Tabell16[[#This Row],[Svetsning]]+Tabell16[[#This Row],[Muffmontage]]+Tabell16[[#This Row],[Mark]])</f>
        <v>0</v>
      </c>
      <c r="C66" s="26"/>
      <c r="D66" s="26"/>
      <c r="E66" s="26"/>
      <c r="F66" s="27">
        <f>$F$2*IF(Värdelista!N77=11,VLOOKUP(Värdelista!M77,Värdelista!$P$67:$U$94,3),IF(Värdelista!N77=21,VLOOKUP(Värdelista!M77,Värdelista!$P$98:$U$125,3),IF(Värdelista!N77=31,VLOOKUP(Värdelista!M77,Värdelista!$P$129:$U$156,3),IF(Värdelista!N77=41,VLOOKUP(Värdelista!M77,Värdelista!$P$160:$U$187,3),IF(Värdelista!N77=12,VLOOKUP(Värdelista!M77,Värdelista!$V$67:$AA$94,3),IF(Värdelista!N77=22,VLOOKUP(Värdelista!M77,Värdelista!$V$98:$AA$125,3),IF(Värdelista!N77=32,VLOOKUP(Värdelista!M77,Värdelista!$V$129:$AA$156,3),IF(Värdelista!N77=42,VLOOKUP(Värdelista!M77,Värdelista!$V$160:$AA$187,3),IF(Värdelista!N77=13,VLOOKUP(Värdelista!M77,Värdelista!$AB$67:$AG$94,3),IF(Värdelista!N77=23,VLOOKUP(Värdelista!M77,Värdelista!$AB$98:$AG$125,3),IF(Värdelista!N77=33,VLOOKUP(Värdelista!M77,Värdelista!$AB$129:$AG$156,3),IF(Värdelista!N77=43,VLOOKUP(Värdelista!M77,Värdelista!$AB$160:$AG$187,3),IF(Värdelista!N77=14,VLOOKUP(Värdelista!M77,Värdelista!$AH$67:$AM$94,3),IF(Värdelista!N77=24,VLOOKUP(Värdelista!M77,Värdelista!$AH$98:$AM$125,3),IF(Värdelista!N77=34,VLOOKUP(Värdelista!M77,Värdelista!$AH$129:$AM$156,3),IF(Värdelista!N77=44,VLOOKUP(Värdelista!M77,Värdelista!$AH$160:$AM$187,3),IF(Värdelista!N77=15,VLOOKUP(Värdelista!M77,Värdelista!$AN$67:$AS$94,3),IF(Värdelista!N77=25,VLOOKUP(Värdelista!M77,Värdelista!$AN$98:$AS$125,3),IF(Värdelista!N77=35,VLOOKUP(Värdelista!M77,Värdelista!$AN$129:$AS$156,3),IF(Värdelista!N77=45,VLOOKUP(Värdelista!M77,Värdelista!$AN$160:$AS$187,3),IF(Värdelista!N77=16,VLOOKUP(Värdelista!M77,Värdelista!$AT$67:$AY$94,3),IF(Värdelista!N77=26,VLOOKUP(Värdelista!M77,Värdelista!$AT$98:$AY$125,3),IF(Värdelista!N77=36,VLOOKUP(Värdelista!M77,Värdelista!$AT$129:$AY$156,3),IF(Värdelista!N77=46,VLOOKUP(Värdelista!M77,Värdelista!$AT$160:$AY$187,3),0))))))))))))))))))))))))</f>
        <v>0</v>
      </c>
      <c r="G66" s="27">
        <f>$G$2*IF(Värdelista!N77=11,VLOOKUP(Värdelista!M77,Värdelista!$P$67:$U$94,4),IF(Värdelista!N77=21,VLOOKUP(Värdelista!M77,Värdelista!$P$98:$U$125,4),IF(Värdelista!N77=31,VLOOKUP(Värdelista!M77,Värdelista!$P$129:$U$156,4),IF(Värdelista!N77=41,VLOOKUP(Värdelista!M77,Värdelista!$P$160:$U$187,4),IF(Värdelista!N77=12,VLOOKUP(Värdelista!M77,Värdelista!$V$67:$AA$94,4),IF(Värdelista!N77=22,VLOOKUP(Värdelista!M77,Värdelista!$V$98:$AA$125,4),IF(Värdelista!N77=32,VLOOKUP(Värdelista!M77,Värdelista!$V$129:$AA$156,4),IF(Värdelista!N77=42,VLOOKUP(Värdelista!M77,Värdelista!$V$160:$AA$187,4),IF(Värdelista!N77=13,VLOOKUP(Värdelista!M77,Värdelista!$AB$67:$AG$94,4),IF(Värdelista!N77=23,VLOOKUP(Värdelista!M77,Värdelista!$AB$98:$AG$125,4),IF(Värdelista!N77=33,VLOOKUP(Värdelista!M77,Värdelista!$AB$129:$AG$156,4),IF(Värdelista!N77=43,VLOOKUP(Värdelista!M77,Värdelista!$AB$160:$AG$187,4),IF(Värdelista!N77=14,VLOOKUP(Värdelista!M77,Värdelista!$AH$67:$AM$94,4),IF(Värdelista!N77=24,VLOOKUP(Värdelista!M77,Värdelista!$AH$98:$AM$125,4),IF(Värdelista!N77=34,VLOOKUP(Värdelista!M77,Värdelista!$AH$129:$AM$156,4),IF(Värdelista!N77=44,VLOOKUP(Värdelista!M77,Värdelista!$AH$160:$AM$187,4),IF(Värdelista!N77=15,VLOOKUP(Värdelista!M77,Värdelista!$AN$67:$AS$94,4),IF(Värdelista!N77=25,VLOOKUP(Värdelista!M77,Värdelista!$AN$98:$AS$125,4),IF(Värdelista!N77=35,VLOOKUP(Värdelista!M77,Värdelista!$AN$129:$AS$156,4),IF(Värdelista!N77=45,VLOOKUP(Värdelista!M77,Värdelista!$AN$160:$AS$187,4),IF(Värdelista!N77=16,VLOOKUP(Värdelista!M77,Värdelista!$AT$67:$AY$94,4),IF(Värdelista!N77=26,VLOOKUP(Värdelista!M77,Värdelista!$AT$98:$AY$125,4),IF(Värdelista!N77=36,VLOOKUP(Värdelista!M77,Värdelista!$AT$129:$AY$156,4),IF(Värdelista!N77=46,VLOOKUP(Värdelista!M77,Värdelista!$AT$160:$AY$187,4),0))))))))))))))))))))))))</f>
        <v>0</v>
      </c>
      <c r="H66" s="27">
        <f>$H$2*IF(Värdelista!N77=11,VLOOKUP(Värdelista!M77,Värdelista!$P$67:$U$94,5),IF(Värdelista!N77=21,VLOOKUP(Värdelista!M77,Värdelista!$P$98:$U$125,5),IF(Värdelista!N77=31,VLOOKUP(Värdelista!M77,Värdelista!$P$129:$U$156,5),IF(Värdelista!N77=41,VLOOKUP(Värdelista!M77,Värdelista!$P$160:$U$187,5),IF(Värdelista!N77=12,VLOOKUP(Värdelista!M77,Värdelista!$V$67:$AA$94,5),IF(Värdelista!N77=22,VLOOKUP(Värdelista!M77,Värdelista!$V$98:$AA$125,5),IF(Värdelista!N77=32,VLOOKUP(Värdelista!M77,Värdelista!$V$129:$AA$156,5),IF(Värdelista!N77=42,VLOOKUP(Värdelista!M77,Värdelista!$V$160:$AA$187,5),IF(Värdelista!N77=13,VLOOKUP(Värdelista!M77,Värdelista!$AB$67:$AG$94,5),IF(Värdelista!N77=23,VLOOKUP(Värdelista!M77,Värdelista!$AB$98:$AG$125,5),IF(Värdelista!N77=33,VLOOKUP(Värdelista!M77,Värdelista!$AB$129:$AG$156,5),IF(Värdelista!N77=43,VLOOKUP(Värdelista!M77,Värdelista!$AB$160:$AG$187,5),IF(Värdelista!N77=14,VLOOKUP(Värdelista!M77,Värdelista!$AH$67:$AM$94,5),IF(Värdelista!N77=24,VLOOKUP(Värdelista!M77,Värdelista!$AH$98:$AM$125,5),IF(Värdelista!N77=34,VLOOKUP(Värdelista!M77,Värdelista!$AH$129:$AM$156,5),IF(Värdelista!N77=44,VLOOKUP(Värdelista!M77,Värdelista!$AH$160:$AM$187,5),IF(Värdelista!N77=15,VLOOKUP(Värdelista!M77,Värdelista!$AN$67:$AS$94,5),IF(Värdelista!N77=25,VLOOKUP(Värdelista!M77,Värdelista!$AN$98:$AS$125,5),IF(Värdelista!N77=35,VLOOKUP(Värdelista!M77,Värdelista!$AN$129:$AS$156,5),IF(Värdelista!N77=45,VLOOKUP(Värdelista!M77,Värdelista!$AN$160:$AS$187,5),IF(Värdelista!N77=16,VLOOKUP(Värdelista!M77,Värdelista!$AT$67:$AY$94,5),IF(Värdelista!N77=26,VLOOKUP(Värdelista!M77,Värdelista!$AT$98:$AY$125,5),IF(Värdelista!N77=36,VLOOKUP(Värdelista!M77,Värdelista!$AT$129:$AY$156,5),IF(Värdelista!N77=46,VLOOKUP(Värdelista!M77,Värdelista!$AT$160:$AY$187,5),0))))))))))))))))))))))))</f>
        <v>0</v>
      </c>
      <c r="I66" s="27">
        <f>$I$2*IF(Värdelista!N77=11,VLOOKUP(Värdelista!M77,Värdelista!$P$67:$U$94,6),IF(Värdelista!N77=21,VLOOKUP(Värdelista!M77,Värdelista!$P$98:$U$125,6),IF(Värdelista!N77=31,VLOOKUP(Värdelista!M77,Värdelista!$P$129:$U$156,6),IF(Värdelista!N77=41,VLOOKUP(Värdelista!M77,Värdelista!$P$160:$U$187,6),IF(Värdelista!N77=12,VLOOKUP(Värdelista!M77,Värdelista!$V$67:$AA$94,6),IF(Värdelista!N77=22,VLOOKUP(Värdelista!M77,Värdelista!$V$98:$AA$125,6),IF(Värdelista!N77=32,VLOOKUP(Värdelista!M77,Värdelista!$V$129:$AA$156,6),IF(Värdelista!N77=42,VLOOKUP(Värdelista!M77,Värdelista!$V$160:$AA$187,6),IF(Värdelista!N77=13,VLOOKUP(Värdelista!M77,Värdelista!$AB$67:$AG$94,6),IF(Värdelista!N77=23,VLOOKUP(Värdelista!M77,Värdelista!$AB$98:$AG$125,6),IF(Värdelista!N77=33,VLOOKUP(Värdelista!M77,Värdelista!$AB$129:$AG$156,6),IF(Värdelista!N77=43,VLOOKUP(Värdelista!M77,Värdelista!$AB$160:$AG$187,6),IF(Värdelista!N77=14,VLOOKUP(Värdelista!M77,Värdelista!$AH$67:$AM$94,6),IF(Värdelista!N77=24,VLOOKUP(Värdelista!M77,Värdelista!$AH$98:$AM$125,6),IF(Värdelista!N77=34,VLOOKUP(Värdelista!M77,Värdelista!$AH$129:$AM$156,6),IF(Värdelista!N77=44,VLOOKUP(Värdelista!M77,Värdelista!$AH$160:$AM$187,6),IF(Värdelista!N77=15,VLOOKUP(Värdelista!M77,Värdelista!$AN$67:$AS$94,6),IF(Värdelista!N77=25,VLOOKUP(Värdelista!M77,Värdelista!$AN$98:$AS$125,6),IF(Värdelista!N77=35,VLOOKUP(Värdelista!M77,Värdelista!$AN$129:$AS$156,6),IF(Värdelista!N77=45,VLOOKUP(Värdelista!M77,Värdelista!$AN$160:$AS$187,6),IF(Värdelista!N77=16,VLOOKUP(Värdelista!M77,Värdelista!$AT$67:$AY$94,6),IF(Värdelista!N77=26,VLOOKUP(Värdelista!M77,Värdelista!$AT$98:$AY$125,6),IF(Värdelista!N77=36,VLOOKUP(Värdelista!M77,Värdelista!$AT$129:$AY$156,6),IF(Värdelista!N77=46,VLOOKUP(Värdelista!M77,Värdelista!$AT$160:$AY$187,6),0))))))))))))))))))))))))</f>
        <v>0</v>
      </c>
    </row>
    <row r="67" spans="1:9" ht="14.25">
      <c r="A67" s="26"/>
      <c r="B67" s="28">
        <f>Tabell16[[#This Row],[Antal]]*(Tabell16[[#This Row],[Rörmtrl]]+Tabell16[[#This Row],[Svetsning]]+Tabell16[[#This Row],[Muffmontage]]+Tabell16[[#This Row],[Mark]])</f>
        <v>0</v>
      </c>
      <c r="C67" s="26"/>
      <c r="D67" s="26"/>
      <c r="E67" s="26"/>
      <c r="F67" s="27">
        <f>$F$2*IF(Värdelista!N78=11,VLOOKUP(Värdelista!M78,Värdelista!$P$67:$U$94,3),IF(Värdelista!N78=21,VLOOKUP(Värdelista!M78,Värdelista!$P$98:$U$125,3),IF(Värdelista!N78=31,VLOOKUP(Värdelista!M78,Värdelista!$P$129:$U$156,3),IF(Värdelista!N78=41,VLOOKUP(Värdelista!M78,Värdelista!$P$160:$U$187,3),IF(Värdelista!N78=12,VLOOKUP(Värdelista!M78,Värdelista!$V$67:$AA$94,3),IF(Värdelista!N78=22,VLOOKUP(Värdelista!M78,Värdelista!$V$98:$AA$125,3),IF(Värdelista!N78=32,VLOOKUP(Värdelista!M78,Värdelista!$V$129:$AA$156,3),IF(Värdelista!N78=42,VLOOKUP(Värdelista!M78,Värdelista!$V$160:$AA$187,3),IF(Värdelista!N78=13,VLOOKUP(Värdelista!M78,Värdelista!$AB$67:$AG$94,3),IF(Värdelista!N78=23,VLOOKUP(Värdelista!M78,Värdelista!$AB$98:$AG$125,3),IF(Värdelista!N78=33,VLOOKUP(Värdelista!M78,Värdelista!$AB$129:$AG$156,3),IF(Värdelista!N78=43,VLOOKUP(Värdelista!M78,Värdelista!$AB$160:$AG$187,3),IF(Värdelista!N78=14,VLOOKUP(Värdelista!M78,Värdelista!$AH$67:$AM$94,3),IF(Värdelista!N78=24,VLOOKUP(Värdelista!M78,Värdelista!$AH$98:$AM$125,3),IF(Värdelista!N78=34,VLOOKUP(Värdelista!M78,Värdelista!$AH$129:$AM$156,3),IF(Värdelista!N78=44,VLOOKUP(Värdelista!M78,Värdelista!$AH$160:$AM$187,3),IF(Värdelista!N78=15,VLOOKUP(Värdelista!M78,Värdelista!$AN$67:$AS$94,3),IF(Värdelista!N78=25,VLOOKUP(Värdelista!M78,Värdelista!$AN$98:$AS$125,3),IF(Värdelista!N78=35,VLOOKUP(Värdelista!M78,Värdelista!$AN$129:$AS$156,3),IF(Värdelista!N78=45,VLOOKUP(Värdelista!M78,Värdelista!$AN$160:$AS$187,3),IF(Värdelista!N78=16,VLOOKUP(Värdelista!M78,Värdelista!$AT$67:$AY$94,3),IF(Värdelista!N78=26,VLOOKUP(Värdelista!M78,Värdelista!$AT$98:$AY$125,3),IF(Värdelista!N78=36,VLOOKUP(Värdelista!M78,Värdelista!$AT$129:$AY$156,3),IF(Värdelista!N78=46,VLOOKUP(Värdelista!M78,Värdelista!$AT$160:$AY$187,3),0))))))))))))))))))))))))</f>
        <v>0</v>
      </c>
      <c r="G67" s="27">
        <f>$G$2*IF(Värdelista!N78=11,VLOOKUP(Värdelista!M78,Värdelista!$P$67:$U$94,4),IF(Värdelista!N78=21,VLOOKUP(Värdelista!M78,Värdelista!$P$98:$U$125,4),IF(Värdelista!N78=31,VLOOKUP(Värdelista!M78,Värdelista!$P$129:$U$156,4),IF(Värdelista!N78=41,VLOOKUP(Värdelista!M78,Värdelista!$P$160:$U$187,4),IF(Värdelista!N78=12,VLOOKUP(Värdelista!M78,Värdelista!$V$67:$AA$94,4),IF(Värdelista!N78=22,VLOOKUP(Värdelista!M78,Värdelista!$V$98:$AA$125,4),IF(Värdelista!N78=32,VLOOKUP(Värdelista!M78,Värdelista!$V$129:$AA$156,4),IF(Värdelista!N78=42,VLOOKUP(Värdelista!M78,Värdelista!$V$160:$AA$187,4),IF(Värdelista!N78=13,VLOOKUP(Värdelista!M78,Värdelista!$AB$67:$AG$94,4),IF(Värdelista!N78=23,VLOOKUP(Värdelista!M78,Värdelista!$AB$98:$AG$125,4),IF(Värdelista!N78=33,VLOOKUP(Värdelista!M78,Värdelista!$AB$129:$AG$156,4),IF(Värdelista!N78=43,VLOOKUP(Värdelista!M78,Värdelista!$AB$160:$AG$187,4),IF(Värdelista!N78=14,VLOOKUP(Värdelista!M78,Värdelista!$AH$67:$AM$94,4),IF(Värdelista!N78=24,VLOOKUP(Värdelista!M78,Värdelista!$AH$98:$AM$125,4),IF(Värdelista!N78=34,VLOOKUP(Värdelista!M78,Värdelista!$AH$129:$AM$156,4),IF(Värdelista!N78=44,VLOOKUP(Värdelista!M78,Värdelista!$AH$160:$AM$187,4),IF(Värdelista!N78=15,VLOOKUP(Värdelista!M78,Värdelista!$AN$67:$AS$94,4),IF(Värdelista!N78=25,VLOOKUP(Värdelista!M78,Värdelista!$AN$98:$AS$125,4),IF(Värdelista!N78=35,VLOOKUP(Värdelista!M78,Värdelista!$AN$129:$AS$156,4),IF(Värdelista!N78=45,VLOOKUP(Värdelista!M78,Värdelista!$AN$160:$AS$187,4),IF(Värdelista!N78=16,VLOOKUP(Värdelista!M78,Värdelista!$AT$67:$AY$94,4),IF(Värdelista!N78=26,VLOOKUP(Värdelista!M78,Värdelista!$AT$98:$AY$125,4),IF(Värdelista!N78=36,VLOOKUP(Värdelista!M78,Värdelista!$AT$129:$AY$156,4),IF(Värdelista!N78=46,VLOOKUP(Värdelista!M78,Värdelista!$AT$160:$AY$187,4),0))))))))))))))))))))))))</f>
        <v>0</v>
      </c>
      <c r="H67" s="27">
        <f>$H$2*IF(Värdelista!N78=11,VLOOKUP(Värdelista!M78,Värdelista!$P$67:$U$94,5),IF(Värdelista!N78=21,VLOOKUP(Värdelista!M78,Värdelista!$P$98:$U$125,5),IF(Värdelista!N78=31,VLOOKUP(Värdelista!M78,Värdelista!$P$129:$U$156,5),IF(Värdelista!N78=41,VLOOKUP(Värdelista!M78,Värdelista!$P$160:$U$187,5),IF(Värdelista!N78=12,VLOOKUP(Värdelista!M78,Värdelista!$V$67:$AA$94,5),IF(Värdelista!N78=22,VLOOKUP(Värdelista!M78,Värdelista!$V$98:$AA$125,5),IF(Värdelista!N78=32,VLOOKUP(Värdelista!M78,Värdelista!$V$129:$AA$156,5),IF(Värdelista!N78=42,VLOOKUP(Värdelista!M78,Värdelista!$V$160:$AA$187,5),IF(Värdelista!N78=13,VLOOKUP(Värdelista!M78,Värdelista!$AB$67:$AG$94,5),IF(Värdelista!N78=23,VLOOKUP(Värdelista!M78,Värdelista!$AB$98:$AG$125,5),IF(Värdelista!N78=33,VLOOKUP(Värdelista!M78,Värdelista!$AB$129:$AG$156,5),IF(Värdelista!N78=43,VLOOKUP(Värdelista!M78,Värdelista!$AB$160:$AG$187,5),IF(Värdelista!N78=14,VLOOKUP(Värdelista!M78,Värdelista!$AH$67:$AM$94,5),IF(Värdelista!N78=24,VLOOKUP(Värdelista!M78,Värdelista!$AH$98:$AM$125,5),IF(Värdelista!N78=34,VLOOKUP(Värdelista!M78,Värdelista!$AH$129:$AM$156,5),IF(Värdelista!N78=44,VLOOKUP(Värdelista!M78,Värdelista!$AH$160:$AM$187,5),IF(Värdelista!N78=15,VLOOKUP(Värdelista!M78,Värdelista!$AN$67:$AS$94,5),IF(Värdelista!N78=25,VLOOKUP(Värdelista!M78,Värdelista!$AN$98:$AS$125,5),IF(Värdelista!N78=35,VLOOKUP(Värdelista!M78,Värdelista!$AN$129:$AS$156,5),IF(Värdelista!N78=45,VLOOKUP(Värdelista!M78,Värdelista!$AN$160:$AS$187,5),IF(Värdelista!N78=16,VLOOKUP(Värdelista!M78,Värdelista!$AT$67:$AY$94,5),IF(Värdelista!N78=26,VLOOKUP(Värdelista!M78,Värdelista!$AT$98:$AY$125,5),IF(Värdelista!N78=36,VLOOKUP(Värdelista!M78,Värdelista!$AT$129:$AY$156,5),IF(Värdelista!N78=46,VLOOKUP(Värdelista!M78,Värdelista!$AT$160:$AY$187,5),0))))))))))))))))))))))))</f>
        <v>0</v>
      </c>
      <c r="I67" s="27">
        <f>$I$2*IF(Värdelista!N78=11,VLOOKUP(Värdelista!M78,Värdelista!$P$67:$U$94,6),IF(Värdelista!N78=21,VLOOKUP(Värdelista!M78,Värdelista!$P$98:$U$125,6),IF(Värdelista!N78=31,VLOOKUP(Värdelista!M78,Värdelista!$P$129:$U$156,6),IF(Värdelista!N78=41,VLOOKUP(Värdelista!M78,Värdelista!$P$160:$U$187,6),IF(Värdelista!N78=12,VLOOKUP(Värdelista!M78,Värdelista!$V$67:$AA$94,6),IF(Värdelista!N78=22,VLOOKUP(Värdelista!M78,Värdelista!$V$98:$AA$125,6),IF(Värdelista!N78=32,VLOOKUP(Värdelista!M78,Värdelista!$V$129:$AA$156,6),IF(Värdelista!N78=42,VLOOKUP(Värdelista!M78,Värdelista!$V$160:$AA$187,6),IF(Värdelista!N78=13,VLOOKUP(Värdelista!M78,Värdelista!$AB$67:$AG$94,6),IF(Värdelista!N78=23,VLOOKUP(Värdelista!M78,Värdelista!$AB$98:$AG$125,6),IF(Värdelista!N78=33,VLOOKUP(Värdelista!M78,Värdelista!$AB$129:$AG$156,6),IF(Värdelista!N78=43,VLOOKUP(Värdelista!M78,Värdelista!$AB$160:$AG$187,6),IF(Värdelista!N78=14,VLOOKUP(Värdelista!M78,Värdelista!$AH$67:$AM$94,6),IF(Värdelista!N78=24,VLOOKUP(Värdelista!M78,Värdelista!$AH$98:$AM$125,6),IF(Värdelista!N78=34,VLOOKUP(Värdelista!M78,Värdelista!$AH$129:$AM$156,6),IF(Värdelista!N78=44,VLOOKUP(Värdelista!M78,Värdelista!$AH$160:$AM$187,6),IF(Värdelista!N78=15,VLOOKUP(Värdelista!M78,Värdelista!$AN$67:$AS$94,6),IF(Värdelista!N78=25,VLOOKUP(Värdelista!M78,Värdelista!$AN$98:$AS$125,6),IF(Värdelista!N78=35,VLOOKUP(Värdelista!M78,Värdelista!$AN$129:$AS$156,6),IF(Värdelista!N78=45,VLOOKUP(Värdelista!M78,Värdelista!$AN$160:$AS$187,6),IF(Värdelista!N78=16,VLOOKUP(Värdelista!M78,Värdelista!$AT$67:$AY$94,6),IF(Värdelista!N78=26,VLOOKUP(Värdelista!M78,Värdelista!$AT$98:$AY$125,6),IF(Värdelista!N78=36,VLOOKUP(Värdelista!M78,Värdelista!$AT$129:$AY$156,6),IF(Värdelista!N78=46,VLOOKUP(Värdelista!M78,Värdelista!$AT$160:$AY$187,6),0))))))))))))))))))))))))</f>
        <v>0</v>
      </c>
    </row>
    <row r="68" spans="1:9" ht="14.25">
      <c r="A68" s="26"/>
      <c r="B68" s="28">
        <f>Tabell16[[#This Row],[Antal]]*(Tabell16[[#This Row],[Rörmtrl]]+Tabell16[[#This Row],[Svetsning]]+Tabell16[[#This Row],[Muffmontage]]+Tabell16[[#This Row],[Mark]])</f>
        <v>0</v>
      </c>
      <c r="C68" s="26"/>
      <c r="D68" s="26"/>
      <c r="E68" s="26"/>
      <c r="F68" s="27">
        <f>$F$2*IF(Värdelista!N79=11,VLOOKUP(Värdelista!M79,Värdelista!$P$67:$U$94,3),IF(Värdelista!N79=21,VLOOKUP(Värdelista!M79,Värdelista!$P$98:$U$125,3),IF(Värdelista!N79=31,VLOOKUP(Värdelista!M79,Värdelista!$P$129:$U$156,3),IF(Värdelista!N79=41,VLOOKUP(Värdelista!M79,Värdelista!$P$160:$U$187,3),IF(Värdelista!N79=12,VLOOKUP(Värdelista!M79,Värdelista!$V$67:$AA$94,3),IF(Värdelista!N79=22,VLOOKUP(Värdelista!M79,Värdelista!$V$98:$AA$125,3),IF(Värdelista!N79=32,VLOOKUP(Värdelista!M79,Värdelista!$V$129:$AA$156,3),IF(Värdelista!N79=42,VLOOKUP(Värdelista!M79,Värdelista!$V$160:$AA$187,3),IF(Värdelista!N79=13,VLOOKUP(Värdelista!M79,Värdelista!$AB$67:$AG$94,3),IF(Värdelista!N79=23,VLOOKUP(Värdelista!M79,Värdelista!$AB$98:$AG$125,3),IF(Värdelista!N79=33,VLOOKUP(Värdelista!M79,Värdelista!$AB$129:$AG$156,3),IF(Värdelista!N79=43,VLOOKUP(Värdelista!M79,Värdelista!$AB$160:$AG$187,3),IF(Värdelista!N79=14,VLOOKUP(Värdelista!M79,Värdelista!$AH$67:$AM$94,3),IF(Värdelista!N79=24,VLOOKUP(Värdelista!M79,Värdelista!$AH$98:$AM$125,3),IF(Värdelista!N79=34,VLOOKUP(Värdelista!M79,Värdelista!$AH$129:$AM$156,3),IF(Värdelista!N79=44,VLOOKUP(Värdelista!M79,Värdelista!$AH$160:$AM$187,3),IF(Värdelista!N79=15,VLOOKUP(Värdelista!M79,Värdelista!$AN$67:$AS$94,3),IF(Värdelista!N79=25,VLOOKUP(Värdelista!M79,Värdelista!$AN$98:$AS$125,3),IF(Värdelista!N79=35,VLOOKUP(Värdelista!M79,Värdelista!$AN$129:$AS$156,3),IF(Värdelista!N79=45,VLOOKUP(Värdelista!M79,Värdelista!$AN$160:$AS$187,3),IF(Värdelista!N79=16,VLOOKUP(Värdelista!M79,Värdelista!$AT$67:$AY$94,3),IF(Värdelista!N79=26,VLOOKUP(Värdelista!M79,Värdelista!$AT$98:$AY$125,3),IF(Värdelista!N79=36,VLOOKUP(Värdelista!M79,Värdelista!$AT$129:$AY$156,3),IF(Värdelista!N79=46,VLOOKUP(Värdelista!M79,Värdelista!$AT$160:$AY$187,3),0))))))))))))))))))))))))</f>
        <v>0</v>
      </c>
      <c r="G68" s="27">
        <f>$G$2*IF(Värdelista!N79=11,VLOOKUP(Värdelista!M79,Värdelista!$P$67:$U$94,4),IF(Värdelista!N79=21,VLOOKUP(Värdelista!M79,Värdelista!$P$98:$U$125,4),IF(Värdelista!N79=31,VLOOKUP(Värdelista!M79,Värdelista!$P$129:$U$156,4),IF(Värdelista!N79=41,VLOOKUP(Värdelista!M79,Värdelista!$P$160:$U$187,4),IF(Värdelista!N79=12,VLOOKUP(Värdelista!M79,Värdelista!$V$67:$AA$94,4),IF(Värdelista!N79=22,VLOOKUP(Värdelista!M79,Värdelista!$V$98:$AA$125,4),IF(Värdelista!N79=32,VLOOKUP(Värdelista!M79,Värdelista!$V$129:$AA$156,4),IF(Värdelista!N79=42,VLOOKUP(Värdelista!M79,Värdelista!$V$160:$AA$187,4),IF(Värdelista!N79=13,VLOOKUP(Värdelista!M79,Värdelista!$AB$67:$AG$94,4),IF(Värdelista!N79=23,VLOOKUP(Värdelista!M79,Värdelista!$AB$98:$AG$125,4),IF(Värdelista!N79=33,VLOOKUP(Värdelista!M79,Värdelista!$AB$129:$AG$156,4),IF(Värdelista!N79=43,VLOOKUP(Värdelista!M79,Värdelista!$AB$160:$AG$187,4),IF(Värdelista!N79=14,VLOOKUP(Värdelista!M79,Värdelista!$AH$67:$AM$94,4),IF(Värdelista!N79=24,VLOOKUP(Värdelista!M79,Värdelista!$AH$98:$AM$125,4),IF(Värdelista!N79=34,VLOOKUP(Värdelista!M79,Värdelista!$AH$129:$AM$156,4),IF(Värdelista!N79=44,VLOOKUP(Värdelista!M79,Värdelista!$AH$160:$AM$187,4),IF(Värdelista!N79=15,VLOOKUP(Värdelista!M79,Värdelista!$AN$67:$AS$94,4),IF(Värdelista!N79=25,VLOOKUP(Värdelista!M79,Värdelista!$AN$98:$AS$125,4),IF(Värdelista!N79=35,VLOOKUP(Värdelista!M79,Värdelista!$AN$129:$AS$156,4),IF(Värdelista!N79=45,VLOOKUP(Värdelista!M79,Värdelista!$AN$160:$AS$187,4),IF(Värdelista!N79=16,VLOOKUP(Värdelista!M79,Värdelista!$AT$67:$AY$94,4),IF(Värdelista!N79=26,VLOOKUP(Värdelista!M79,Värdelista!$AT$98:$AY$125,4),IF(Värdelista!N79=36,VLOOKUP(Värdelista!M79,Värdelista!$AT$129:$AY$156,4),IF(Värdelista!N79=46,VLOOKUP(Värdelista!M79,Värdelista!$AT$160:$AY$187,4),0))))))))))))))))))))))))</f>
        <v>0</v>
      </c>
      <c r="H68" s="27">
        <f>$H$2*IF(Värdelista!N79=11,VLOOKUP(Värdelista!M79,Värdelista!$P$67:$U$94,5),IF(Värdelista!N79=21,VLOOKUP(Värdelista!M79,Värdelista!$P$98:$U$125,5),IF(Värdelista!N79=31,VLOOKUP(Värdelista!M79,Värdelista!$P$129:$U$156,5),IF(Värdelista!N79=41,VLOOKUP(Värdelista!M79,Värdelista!$P$160:$U$187,5),IF(Värdelista!N79=12,VLOOKUP(Värdelista!M79,Värdelista!$V$67:$AA$94,5),IF(Värdelista!N79=22,VLOOKUP(Värdelista!M79,Värdelista!$V$98:$AA$125,5),IF(Värdelista!N79=32,VLOOKUP(Värdelista!M79,Värdelista!$V$129:$AA$156,5),IF(Värdelista!N79=42,VLOOKUP(Värdelista!M79,Värdelista!$V$160:$AA$187,5),IF(Värdelista!N79=13,VLOOKUP(Värdelista!M79,Värdelista!$AB$67:$AG$94,5),IF(Värdelista!N79=23,VLOOKUP(Värdelista!M79,Värdelista!$AB$98:$AG$125,5),IF(Värdelista!N79=33,VLOOKUP(Värdelista!M79,Värdelista!$AB$129:$AG$156,5),IF(Värdelista!N79=43,VLOOKUP(Värdelista!M79,Värdelista!$AB$160:$AG$187,5),IF(Värdelista!N79=14,VLOOKUP(Värdelista!M79,Värdelista!$AH$67:$AM$94,5),IF(Värdelista!N79=24,VLOOKUP(Värdelista!M79,Värdelista!$AH$98:$AM$125,5),IF(Värdelista!N79=34,VLOOKUP(Värdelista!M79,Värdelista!$AH$129:$AM$156,5),IF(Värdelista!N79=44,VLOOKUP(Värdelista!M79,Värdelista!$AH$160:$AM$187,5),IF(Värdelista!N79=15,VLOOKUP(Värdelista!M79,Värdelista!$AN$67:$AS$94,5),IF(Värdelista!N79=25,VLOOKUP(Värdelista!M79,Värdelista!$AN$98:$AS$125,5),IF(Värdelista!N79=35,VLOOKUP(Värdelista!M79,Värdelista!$AN$129:$AS$156,5),IF(Värdelista!N79=45,VLOOKUP(Värdelista!M79,Värdelista!$AN$160:$AS$187,5),IF(Värdelista!N79=16,VLOOKUP(Värdelista!M79,Värdelista!$AT$67:$AY$94,5),IF(Värdelista!N79=26,VLOOKUP(Värdelista!M79,Värdelista!$AT$98:$AY$125,5),IF(Värdelista!N79=36,VLOOKUP(Värdelista!M79,Värdelista!$AT$129:$AY$156,5),IF(Värdelista!N79=46,VLOOKUP(Värdelista!M79,Värdelista!$AT$160:$AY$187,5),0))))))))))))))))))))))))</f>
        <v>0</v>
      </c>
      <c r="I68" s="27">
        <f>$I$2*IF(Värdelista!N79=11,VLOOKUP(Värdelista!M79,Värdelista!$P$67:$U$94,6),IF(Värdelista!N79=21,VLOOKUP(Värdelista!M79,Värdelista!$P$98:$U$125,6),IF(Värdelista!N79=31,VLOOKUP(Värdelista!M79,Värdelista!$P$129:$U$156,6),IF(Värdelista!N79=41,VLOOKUP(Värdelista!M79,Värdelista!$P$160:$U$187,6),IF(Värdelista!N79=12,VLOOKUP(Värdelista!M79,Värdelista!$V$67:$AA$94,6),IF(Värdelista!N79=22,VLOOKUP(Värdelista!M79,Värdelista!$V$98:$AA$125,6),IF(Värdelista!N79=32,VLOOKUP(Värdelista!M79,Värdelista!$V$129:$AA$156,6),IF(Värdelista!N79=42,VLOOKUP(Värdelista!M79,Värdelista!$V$160:$AA$187,6),IF(Värdelista!N79=13,VLOOKUP(Värdelista!M79,Värdelista!$AB$67:$AG$94,6),IF(Värdelista!N79=23,VLOOKUP(Värdelista!M79,Värdelista!$AB$98:$AG$125,6),IF(Värdelista!N79=33,VLOOKUP(Värdelista!M79,Värdelista!$AB$129:$AG$156,6),IF(Värdelista!N79=43,VLOOKUP(Värdelista!M79,Värdelista!$AB$160:$AG$187,6),IF(Värdelista!N79=14,VLOOKUP(Värdelista!M79,Värdelista!$AH$67:$AM$94,6),IF(Värdelista!N79=24,VLOOKUP(Värdelista!M79,Värdelista!$AH$98:$AM$125,6),IF(Värdelista!N79=34,VLOOKUP(Värdelista!M79,Värdelista!$AH$129:$AM$156,6),IF(Värdelista!N79=44,VLOOKUP(Värdelista!M79,Värdelista!$AH$160:$AM$187,6),IF(Värdelista!N79=15,VLOOKUP(Värdelista!M79,Värdelista!$AN$67:$AS$94,6),IF(Värdelista!N79=25,VLOOKUP(Värdelista!M79,Värdelista!$AN$98:$AS$125,6),IF(Värdelista!N79=35,VLOOKUP(Värdelista!M79,Värdelista!$AN$129:$AS$156,6),IF(Värdelista!N79=45,VLOOKUP(Värdelista!M79,Värdelista!$AN$160:$AS$187,6),IF(Värdelista!N79=16,VLOOKUP(Värdelista!M79,Värdelista!$AT$67:$AY$94,6),IF(Värdelista!N79=26,VLOOKUP(Värdelista!M79,Värdelista!$AT$98:$AY$125,6),IF(Värdelista!N79=36,VLOOKUP(Värdelista!M79,Värdelista!$AT$129:$AY$156,6),IF(Värdelista!N79=46,VLOOKUP(Värdelista!M79,Värdelista!$AT$160:$AY$187,6),0))))))))))))))))))))))))</f>
        <v>0</v>
      </c>
    </row>
    <row r="69" spans="1:9" ht="14.25">
      <c r="A69" s="26"/>
      <c r="B69" s="28">
        <f>Tabell16[[#This Row],[Antal]]*(Tabell16[[#This Row],[Rörmtrl]]+Tabell16[[#This Row],[Svetsning]]+Tabell16[[#This Row],[Muffmontage]]+Tabell16[[#This Row],[Mark]])</f>
        <v>0</v>
      </c>
      <c r="C69" s="26"/>
      <c r="D69" s="26"/>
      <c r="E69" s="26"/>
      <c r="F69" s="27">
        <f>$F$2*IF(Värdelista!N80=11,VLOOKUP(Värdelista!M80,Värdelista!$P$67:$U$94,3),IF(Värdelista!N80=21,VLOOKUP(Värdelista!M80,Värdelista!$P$98:$U$125,3),IF(Värdelista!N80=31,VLOOKUP(Värdelista!M80,Värdelista!$P$129:$U$156,3),IF(Värdelista!N80=41,VLOOKUP(Värdelista!M80,Värdelista!$P$160:$U$187,3),IF(Värdelista!N80=12,VLOOKUP(Värdelista!M80,Värdelista!$V$67:$AA$94,3),IF(Värdelista!N80=22,VLOOKUP(Värdelista!M80,Värdelista!$V$98:$AA$125,3),IF(Värdelista!N80=32,VLOOKUP(Värdelista!M80,Värdelista!$V$129:$AA$156,3),IF(Värdelista!N80=42,VLOOKUP(Värdelista!M80,Värdelista!$V$160:$AA$187,3),IF(Värdelista!N80=13,VLOOKUP(Värdelista!M80,Värdelista!$AB$67:$AG$94,3),IF(Värdelista!N80=23,VLOOKUP(Värdelista!M80,Värdelista!$AB$98:$AG$125,3),IF(Värdelista!N80=33,VLOOKUP(Värdelista!M80,Värdelista!$AB$129:$AG$156,3),IF(Värdelista!N80=43,VLOOKUP(Värdelista!M80,Värdelista!$AB$160:$AG$187,3),IF(Värdelista!N80=14,VLOOKUP(Värdelista!M80,Värdelista!$AH$67:$AM$94,3),IF(Värdelista!N80=24,VLOOKUP(Värdelista!M80,Värdelista!$AH$98:$AM$125,3),IF(Värdelista!N80=34,VLOOKUP(Värdelista!M80,Värdelista!$AH$129:$AM$156,3),IF(Värdelista!N80=44,VLOOKUP(Värdelista!M80,Värdelista!$AH$160:$AM$187,3),IF(Värdelista!N80=15,VLOOKUP(Värdelista!M80,Värdelista!$AN$67:$AS$94,3),IF(Värdelista!N80=25,VLOOKUP(Värdelista!M80,Värdelista!$AN$98:$AS$125,3),IF(Värdelista!N80=35,VLOOKUP(Värdelista!M80,Värdelista!$AN$129:$AS$156,3),IF(Värdelista!N80=45,VLOOKUP(Värdelista!M80,Värdelista!$AN$160:$AS$187,3),IF(Värdelista!N80=16,VLOOKUP(Värdelista!M80,Värdelista!$AT$67:$AY$94,3),IF(Värdelista!N80=26,VLOOKUP(Värdelista!M80,Värdelista!$AT$98:$AY$125,3),IF(Värdelista!N80=36,VLOOKUP(Värdelista!M80,Värdelista!$AT$129:$AY$156,3),IF(Värdelista!N80=46,VLOOKUP(Värdelista!M80,Värdelista!$AT$160:$AY$187,3),0))))))))))))))))))))))))</f>
        <v>0</v>
      </c>
      <c r="G69" s="27">
        <f>$G$2*IF(Värdelista!N80=11,VLOOKUP(Värdelista!M80,Värdelista!$P$67:$U$94,4),IF(Värdelista!N80=21,VLOOKUP(Värdelista!M80,Värdelista!$P$98:$U$125,4),IF(Värdelista!N80=31,VLOOKUP(Värdelista!M80,Värdelista!$P$129:$U$156,4),IF(Värdelista!N80=41,VLOOKUP(Värdelista!M80,Värdelista!$P$160:$U$187,4),IF(Värdelista!N80=12,VLOOKUP(Värdelista!M80,Värdelista!$V$67:$AA$94,4),IF(Värdelista!N80=22,VLOOKUP(Värdelista!M80,Värdelista!$V$98:$AA$125,4),IF(Värdelista!N80=32,VLOOKUP(Värdelista!M80,Värdelista!$V$129:$AA$156,4),IF(Värdelista!N80=42,VLOOKUP(Värdelista!M80,Värdelista!$V$160:$AA$187,4),IF(Värdelista!N80=13,VLOOKUP(Värdelista!M80,Värdelista!$AB$67:$AG$94,4),IF(Värdelista!N80=23,VLOOKUP(Värdelista!M80,Värdelista!$AB$98:$AG$125,4),IF(Värdelista!N80=33,VLOOKUP(Värdelista!M80,Värdelista!$AB$129:$AG$156,4),IF(Värdelista!N80=43,VLOOKUP(Värdelista!M80,Värdelista!$AB$160:$AG$187,4),IF(Värdelista!N80=14,VLOOKUP(Värdelista!M80,Värdelista!$AH$67:$AM$94,4),IF(Värdelista!N80=24,VLOOKUP(Värdelista!M80,Värdelista!$AH$98:$AM$125,4),IF(Värdelista!N80=34,VLOOKUP(Värdelista!M80,Värdelista!$AH$129:$AM$156,4),IF(Värdelista!N80=44,VLOOKUP(Värdelista!M80,Värdelista!$AH$160:$AM$187,4),IF(Värdelista!N80=15,VLOOKUP(Värdelista!M80,Värdelista!$AN$67:$AS$94,4),IF(Värdelista!N80=25,VLOOKUP(Värdelista!M80,Värdelista!$AN$98:$AS$125,4),IF(Värdelista!N80=35,VLOOKUP(Värdelista!M80,Värdelista!$AN$129:$AS$156,4),IF(Värdelista!N80=45,VLOOKUP(Värdelista!M80,Värdelista!$AN$160:$AS$187,4),IF(Värdelista!N80=16,VLOOKUP(Värdelista!M80,Värdelista!$AT$67:$AY$94,4),IF(Värdelista!N80=26,VLOOKUP(Värdelista!M80,Värdelista!$AT$98:$AY$125,4),IF(Värdelista!N80=36,VLOOKUP(Värdelista!M80,Värdelista!$AT$129:$AY$156,4),IF(Värdelista!N80=46,VLOOKUP(Värdelista!M80,Värdelista!$AT$160:$AY$187,4),0))))))))))))))))))))))))</f>
        <v>0</v>
      </c>
      <c r="H69" s="27">
        <f>$H$2*IF(Värdelista!N80=11,VLOOKUP(Värdelista!M80,Värdelista!$P$67:$U$94,5),IF(Värdelista!N80=21,VLOOKUP(Värdelista!M80,Värdelista!$P$98:$U$125,5),IF(Värdelista!N80=31,VLOOKUP(Värdelista!M80,Värdelista!$P$129:$U$156,5),IF(Värdelista!N80=41,VLOOKUP(Värdelista!M80,Värdelista!$P$160:$U$187,5),IF(Värdelista!N80=12,VLOOKUP(Värdelista!M80,Värdelista!$V$67:$AA$94,5),IF(Värdelista!N80=22,VLOOKUP(Värdelista!M80,Värdelista!$V$98:$AA$125,5),IF(Värdelista!N80=32,VLOOKUP(Värdelista!M80,Värdelista!$V$129:$AA$156,5),IF(Värdelista!N80=42,VLOOKUP(Värdelista!M80,Värdelista!$V$160:$AA$187,5),IF(Värdelista!N80=13,VLOOKUP(Värdelista!M80,Värdelista!$AB$67:$AG$94,5),IF(Värdelista!N80=23,VLOOKUP(Värdelista!M80,Värdelista!$AB$98:$AG$125,5),IF(Värdelista!N80=33,VLOOKUP(Värdelista!M80,Värdelista!$AB$129:$AG$156,5),IF(Värdelista!N80=43,VLOOKUP(Värdelista!M80,Värdelista!$AB$160:$AG$187,5),IF(Värdelista!N80=14,VLOOKUP(Värdelista!M80,Värdelista!$AH$67:$AM$94,5),IF(Värdelista!N80=24,VLOOKUP(Värdelista!M80,Värdelista!$AH$98:$AM$125,5),IF(Värdelista!N80=34,VLOOKUP(Värdelista!M80,Värdelista!$AH$129:$AM$156,5),IF(Värdelista!N80=44,VLOOKUP(Värdelista!M80,Värdelista!$AH$160:$AM$187,5),IF(Värdelista!N80=15,VLOOKUP(Värdelista!M80,Värdelista!$AN$67:$AS$94,5),IF(Värdelista!N80=25,VLOOKUP(Värdelista!M80,Värdelista!$AN$98:$AS$125,5),IF(Värdelista!N80=35,VLOOKUP(Värdelista!M80,Värdelista!$AN$129:$AS$156,5),IF(Värdelista!N80=45,VLOOKUP(Värdelista!M80,Värdelista!$AN$160:$AS$187,5),IF(Värdelista!N80=16,VLOOKUP(Värdelista!M80,Värdelista!$AT$67:$AY$94,5),IF(Värdelista!N80=26,VLOOKUP(Värdelista!M80,Värdelista!$AT$98:$AY$125,5),IF(Värdelista!N80=36,VLOOKUP(Värdelista!M80,Värdelista!$AT$129:$AY$156,5),IF(Värdelista!N80=46,VLOOKUP(Värdelista!M80,Värdelista!$AT$160:$AY$187,5),0))))))))))))))))))))))))</f>
        <v>0</v>
      </c>
      <c r="I69" s="27">
        <f>$I$2*IF(Värdelista!N80=11,VLOOKUP(Värdelista!M80,Värdelista!$P$67:$U$94,6),IF(Värdelista!N80=21,VLOOKUP(Värdelista!M80,Värdelista!$P$98:$U$125,6),IF(Värdelista!N80=31,VLOOKUP(Värdelista!M80,Värdelista!$P$129:$U$156,6),IF(Värdelista!N80=41,VLOOKUP(Värdelista!M80,Värdelista!$P$160:$U$187,6),IF(Värdelista!N80=12,VLOOKUP(Värdelista!M80,Värdelista!$V$67:$AA$94,6),IF(Värdelista!N80=22,VLOOKUP(Värdelista!M80,Värdelista!$V$98:$AA$125,6),IF(Värdelista!N80=32,VLOOKUP(Värdelista!M80,Värdelista!$V$129:$AA$156,6),IF(Värdelista!N80=42,VLOOKUP(Värdelista!M80,Värdelista!$V$160:$AA$187,6),IF(Värdelista!N80=13,VLOOKUP(Värdelista!M80,Värdelista!$AB$67:$AG$94,6),IF(Värdelista!N80=23,VLOOKUP(Värdelista!M80,Värdelista!$AB$98:$AG$125,6),IF(Värdelista!N80=33,VLOOKUP(Värdelista!M80,Värdelista!$AB$129:$AG$156,6),IF(Värdelista!N80=43,VLOOKUP(Värdelista!M80,Värdelista!$AB$160:$AG$187,6),IF(Värdelista!N80=14,VLOOKUP(Värdelista!M80,Värdelista!$AH$67:$AM$94,6),IF(Värdelista!N80=24,VLOOKUP(Värdelista!M80,Värdelista!$AH$98:$AM$125,6),IF(Värdelista!N80=34,VLOOKUP(Värdelista!M80,Värdelista!$AH$129:$AM$156,6),IF(Värdelista!N80=44,VLOOKUP(Värdelista!M80,Värdelista!$AH$160:$AM$187,6),IF(Värdelista!N80=15,VLOOKUP(Värdelista!M80,Värdelista!$AN$67:$AS$94,6),IF(Värdelista!N80=25,VLOOKUP(Värdelista!M80,Värdelista!$AN$98:$AS$125,6),IF(Värdelista!N80=35,VLOOKUP(Värdelista!M80,Värdelista!$AN$129:$AS$156,6),IF(Värdelista!N80=45,VLOOKUP(Värdelista!M80,Värdelista!$AN$160:$AS$187,6),IF(Värdelista!N80=16,VLOOKUP(Värdelista!M80,Värdelista!$AT$67:$AY$94,6),IF(Värdelista!N80=26,VLOOKUP(Värdelista!M80,Värdelista!$AT$98:$AY$125,6),IF(Värdelista!N80=36,VLOOKUP(Värdelista!M80,Värdelista!$AT$129:$AY$156,6),IF(Värdelista!N80=46,VLOOKUP(Värdelista!M80,Värdelista!$AT$160:$AY$187,6),0))))))))))))))))))))))))</f>
        <v>0</v>
      </c>
    </row>
    <row r="70" spans="1:9" ht="14.25">
      <c r="A70" s="26"/>
      <c r="B70" s="28">
        <f>Tabell16[[#This Row],[Antal]]*(Tabell16[[#This Row],[Rörmtrl]]+Tabell16[[#This Row],[Svetsning]]+Tabell16[[#This Row],[Muffmontage]]+Tabell16[[#This Row],[Mark]])</f>
        <v>0</v>
      </c>
      <c r="C70" s="26"/>
      <c r="D70" s="26"/>
      <c r="E70" s="26"/>
      <c r="F70" s="27">
        <f>$F$2*IF(Värdelista!N81=11,VLOOKUP(Värdelista!M81,Värdelista!$P$67:$U$94,3),IF(Värdelista!N81=21,VLOOKUP(Värdelista!M81,Värdelista!$P$98:$U$125,3),IF(Värdelista!N81=31,VLOOKUP(Värdelista!M81,Värdelista!$P$129:$U$156,3),IF(Värdelista!N81=41,VLOOKUP(Värdelista!M81,Värdelista!$P$160:$U$187,3),IF(Värdelista!N81=12,VLOOKUP(Värdelista!M81,Värdelista!$V$67:$AA$94,3),IF(Värdelista!N81=22,VLOOKUP(Värdelista!M81,Värdelista!$V$98:$AA$125,3),IF(Värdelista!N81=32,VLOOKUP(Värdelista!M81,Värdelista!$V$129:$AA$156,3),IF(Värdelista!N81=42,VLOOKUP(Värdelista!M81,Värdelista!$V$160:$AA$187,3),IF(Värdelista!N81=13,VLOOKUP(Värdelista!M81,Värdelista!$AB$67:$AG$94,3),IF(Värdelista!N81=23,VLOOKUP(Värdelista!M81,Värdelista!$AB$98:$AG$125,3),IF(Värdelista!N81=33,VLOOKUP(Värdelista!M81,Värdelista!$AB$129:$AG$156,3),IF(Värdelista!N81=43,VLOOKUP(Värdelista!M81,Värdelista!$AB$160:$AG$187,3),IF(Värdelista!N81=14,VLOOKUP(Värdelista!M81,Värdelista!$AH$67:$AM$94,3),IF(Värdelista!N81=24,VLOOKUP(Värdelista!M81,Värdelista!$AH$98:$AM$125,3),IF(Värdelista!N81=34,VLOOKUP(Värdelista!M81,Värdelista!$AH$129:$AM$156,3),IF(Värdelista!N81=44,VLOOKUP(Värdelista!M81,Värdelista!$AH$160:$AM$187,3),IF(Värdelista!N81=15,VLOOKUP(Värdelista!M81,Värdelista!$AN$67:$AS$94,3),IF(Värdelista!N81=25,VLOOKUP(Värdelista!M81,Värdelista!$AN$98:$AS$125,3),IF(Värdelista!N81=35,VLOOKUP(Värdelista!M81,Värdelista!$AN$129:$AS$156,3),IF(Värdelista!N81=45,VLOOKUP(Värdelista!M81,Värdelista!$AN$160:$AS$187,3),IF(Värdelista!N81=16,VLOOKUP(Värdelista!M81,Värdelista!$AT$67:$AY$94,3),IF(Värdelista!N81=26,VLOOKUP(Värdelista!M81,Värdelista!$AT$98:$AY$125,3),IF(Värdelista!N81=36,VLOOKUP(Värdelista!M81,Värdelista!$AT$129:$AY$156,3),IF(Värdelista!N81=46,VLOOKUP(Värdelista!M81,Värdelista!$AT$160:$AY$187,3),0))))))))))))))))))))))))</f>
        <v>0</v>
      </c>
      <c r="G70" s="27">
        <f>$G$2*IF(Värdelista!N81=11,VLOOKUP(Värdelista!M81,Värdelista!$P$67:$U$94,4),IF(Värdelista!N81=21,VLOOKUP(Värdelista!M81,Värdelista!$P$98:$U$125,4),IF(Värdelista!N81=31,VLOOKUP(Värdelista!M81,Värdelista!$P$129:$U$156,4),IF(Värdelista!N81=41,VLOOKUP(Värdelista!M81,Värdelista!$P$160:$U$187,4),IF(Värdelista!N81=12,VLOOKUP(Värdelista!M81,Värdelista!$V$67:$AA$94,4),IF(Värdelista!N81=22,VLOOKUP(Värdelista!M81,Värdelista!$V$98:$AA$125,4),IF(Värdelista!N81=32,VLOOKUP(Värdelista!M81,Värdelista!$V$129:$AA$156,4),IF(Värdelista!N81=42,VLOOKUP(Värdelista!M81,Värdelista!$V$160:$AA$187,4),IF(Värdelista!N81=13,VLOOKUP(Värdelista!M81,Värdelista!$AB$67:$AG$94,4),IF(Värdelista!N81=23,VLOOKUP(Värdelista!M81,Värdelista!$AB$98:$AG$125,4),IF(Värdelista!N81=33,VLOOKUP(Värdelista!M81,Värdelista!$AB$129:$AG$156,4),IF(Värdelista!N81=43,VLOOKUP(Värdelista!M81,Värdelista!$AB$160:$AG$187,4),IF(Värdelista!N81=14,VLOOKUP(Värdelista!M81,Värdelista!$AH$67:$AM$94,4),IF(Värdelista!N81=24,VLOOKUP(Värdelista!M81,Värdelista!$AH$98:$AM$125,4),IF(Värdelista!N81=34,VLOOKUP(Värdelista!M81,Värdelista!$AH$129:$AM$156,4),IF(Värdelista!N81=44,VLOOKUP(Värdelista!M81,Värdelista!$AH$160:$AM$187,4),IF(Värdelista!N81=15,VLOOKUP(Värdelista!M81,Värdelista!$AN$67:$AS$94,4),IF(Värdelista!N81=25,VLOOKUP(Värdelista!M81,Värdelista!$AN$98:$AS$125,4),IF(Värdelista!N81=35,VLOOKUP(Värdelista!M81,Värdelista!$AN$129:$AS$156,4),IF(Värdelista!N81=45,VLOOKUP(Värdelista!M81,Värdelista!$AN$160:$AS$187,4),IF(Värdelista!N81=16,VLOOKUP(Värdelista!M81,Värdelista!$AT$67:$AY$94,4),IF(Värdelista!N81=26,VLOOKUP(Värdelista!M81,Värdelista!$AT$98:$AY$125,4),IF(Värdelista!N81=36,VLOOKUP(Värdelista!M81,Värdelista!$AT$129:$AY$156,4),IF(Värdelista!N81=46,VLOOKUP(Värdelista!M81,Värdelista!$AT$160:$AY$187,4),0))))))))))))))))))))))))</f>
        <v>0</v>
      </c>
      <c r="H70" s="27">
        <f>$H$2*IF(Värdelista!N81=11,VLOOKUP(Värdelista!M81,Värdelista!$P$67:$U$94,5),IF(Värdelista!N81=21,VLOOKUP(Värdelista!M81,Värdelista!$P$98:$U$125,5),IF(Värdelista!N81=31,VLOOKUP(Värdelista!M81,Värdelista!$P$129:$U$156,5),IF(Värdelista!N81=41,VLOOKUP(Värdelista!M81,Värdelista!$P$160:$U$187,5),IF(Värdelista!N81=12,VLOOKUP(Värdelista!M81,Värdelista!$V$67:$AA$94,5),IF(Värdelista!N81=22,VLOOKUP(Värdelista!M81,Värdelista!$V$98:$AA$125,5),IF(Värdelista!N81=32,VLOOKUP(Värdelista!M81,Värdelista!$V$129:$AA$156,5),IF(Värdelista!N81=42,VLOOKUP(Värdelista!M81,Värdelista!$V$160:$AA$187,5),IF(Värdelista!N81=13,VLOOKUP(Värdelista!M81,Värdelista!$AB$67:$AG$94,5),IF(Värdelista!N81=23,VLOOKUP(Värdelista!M81,Värdelista!$AB$98:$AG$125,5),IF(Värdelista!N81=33,VLOOKUP(Värdelista!M81,Värdelista!$AB$129:$AG$156,5),IF(Värdelista!N81=43,VLOOKUP(Värdelista!M81,Värdelista!$AB$160:$AG$187,5),IF(Värdelista!N81=14,VLOOKUP(Värdelista!M81,Värdelista!$AH$67:$AM$94,5),IF(Värdelista!N81=24,VLOOKUP(Värdelista!M81,Värdelista!$AH$98:$AM$125,5),IF(Värdelista!N81=34,VLOOKUP(Värdelista!M81,Värdelista!$AH$129:$AM$156,5),IF(Värdelista!N81=44,VLOOKUP(Värdelista!M81,Värdelista!$AH$160:$AM$187,5),IF(Värdelista!N81=15,VLOOKUP(Värdelista!M81,Värdelista!$AN$67:$AS$94,5),IF(Värdelista!N81=25,VLOOKUP(Värdelista!M81,Värdelista!$AN$98:$AS$125,5),IF(Värdelista!N81=35,VLOOKUP(Värdelista!M81,Värdelista!$AN$129:$AS$156,5),IF(Värdelista!N81=45,VLOOKUP(Värdelista!M81,Värdelista!$AN$160:$AS$187,5),IF(Värdelista!N81=16,VLOOKUP(Värdelista!M81,Värdelista!$AT$67:$AY$94,5),IF(Värdelista!N81=26,VLOOKUP(Värdelista!M81,Värdelista!$AT$98:$AY$125,5),IF(Värdelista!N81=36,VLOOKUP(Värdelista!M81,Värdelista!$AT$129:$AY$156,5),IF(Värdelista!N81=46,VLOOKUP(Värdelista!M81,Värdelista!$AT$160:$AY$187,5),0))))))))))))))))))))))))</f>
        <v>0</v>
      </c>
      <c r="I70" s="27">
        <f>$I$2*IF(Värdelista!N81=11,VLOOKUP(Värdelista!M81,Värdelista!$P$67:$U$94,6),IF(Värdelista!N81=21,VLOOKUP(Värdelista!M81,Värdelista!$P$98:$U$125,6),IF(Värdelista!N81=31,VLOOKUP(Värdelista!M81,Värdelista!$P$129:$U$156,6),IF(Värdelista!N81=41,VLOOKUP(Värdelista!M81,Värdelista!$P$160:$U$187,6),IF(Värdelista!N81=12,VLOOKUP(Värdelista!M81,Värdelista!$V$67:$AA$94,6),IF(Värdelista!N81=22,VLOOKUP(Värdelista!M81,Värdelista!$V$98:$AA$125,6),IF(Värdelista!N81=32,VLOOKUP(Värdelista!M81,Värdelista!$V$129:$AA$156,6),IF(Värdelista!N81=42,VLOOKUP(Värdelista!M81,Värdelista!$V$160:$AA$187,6),IF(Värdelista!N81=13,VLOOKUP(Värdelista!M81,Värdelista!$AB$67:$AG$94,6),IF(Värdelista!N81=23,VLOOKUP(Värdelista!M81,Värdelista!$AB$98:$AG$125,6),IF(Värdelista!N81=33,VLOOKUP(Värdelista!M81,Värdelista!$AB$129:$AG$156,6),IF(Värdelista!N81=43,VLOOKUP(Värdelista!M81,Värdelista!$AB$160:$AG$187,6),IF(Värdelista!N81=14,VLOOKUP(Värdelista!M81,Värdelista!$AH$67:$AM$94,6),IF(Värdelista!N81=24,VLOOKUP(Värdelista!M81,Värdelista!$AH$98:$AM$125,6),IF(Värdelista!N81=34,VLOOKUP(Värdelista!M81,Värdelista!$AH$129:$AM$156,6),IF(Värdelista!N81=44,VLOOKUP(Värdelista!M81,Värdelista!$AH$160:$AM$187,6),IF(Värdelista!N81=15,VLOOKUP(Värdelista!M81,Värdelista!$AN$67:$AS$94,6),IF(Värdelista!N81=25,VLOOKUP(Värdelista!M81,Värdelista!$AN$98:$AS$125,6),IF(Värdelista!N81=35,VLOOKUP(Värdelista!M81,Värdelista!$AN$129:$AS$156,6),IF(Värdelista!N81=45,VLOOKUP(Värdelista!M81,Värdelista!$AN$160:$AS$187,6),IF(Värdelista!N81=16,VLOOKUP(Värdelista!M81,Värdelista!$AT$67:$AY$94,6),IF(Värdelista!N81=26,VLOOKUP(Värdelista!M81,Värdelista!$AT$98:$AY$125,6),IF(Värdelista!N81=36,VLOOKUP(Värdelista!M81,Värdelista!$AT$129:$AY$156,6),IF(Värdelista!N81=46,VLOOKUP(Värdelista!M81,Värdelista!$AT$160:$AY$187,6),0))))))))))))))))))))))))</f>
        <v>0</v>
      </c>
    </row>
    <row r="71" spans="1:9" ht="14.25">
      <c r="A71" s="26"/>
      <c r="B71" s="28">
        <f>Tabell16[[#This Row],[Antal]]*(Tabell16[[#This Row],[Rörmtrl]]+Tabell16[[#This Row],[Svetsning]]+Tabell16[[#This Row],[Muffmontage]]+Tabell16[[#This Row],[Mark]])</f>
        <v>0</v>
      </c>
      <c r="C71" s="26"/>
      <c r="D71" s="26"/>
      <c r="E71" s="26"/>
      <c r="F71" s="27">
        <f>$F$2*IF(Värdelista!N82=11,VLOOKUP(Värdelista!M82,Värdelista!$P$67:$U$94,3),IF(Värdelista!N82=21,VLOOKUP(Värdelista!M82,Värdelista!$P$98:$U$125,3),IF(Värdelista!N82=31,VLOOKUP(Värdelista!M82,Värdelista!$P$129:$U$156,3),IF(Värdelista!N82=41,VLOOKUP(Värdelista!M82,Värdelista!$P$160:$U$187,3),IF(Värdelista!N82=12,VLOOKUP(Värdelista!M82,Värdelista!$V$67:$AA$94,3),IF(Värdelista!N82=22,VLOOKUP(Värdelista!M82,Värdelista!$V$98:$AA$125,3),IF(Värdelista!N82=32,VLOOKUP(Värdelista!M82,Värdelista!$V$129:$AA$156,3),IF(Värdelista!N82=42,VLOOKUP(Värdelista!M82,Värdelista!$V$160:$AA$187,3),IF(Värdelista!N82=13,VLOOKUP(Värdelista!M82,Värdelista!$AB$67:$AG$94,3),IF(Värdelista!N82=23,VLOOKUP(Värdelista!M82,Värdelista!$AB$98:$AG$125,3),IF(Värdelista!N82=33,VLOOKUP(Värdelista!M82,Värdelista!$AB$129:$AG$156,3),IF(Värdelista!N82=43,VLOOKUP(Värdelista!M82,Värdelista!$AB$160:$AG$187,3),IF(Värdelista!N82=14,VLOOKUP(Värdelista!M82,Värdelista!$AH$67:$AM$94,3),IF(Värdelista!N82=24,VLOOKUP(Värdelista!M82,Värdelista!$AH$98:$AM$125,3),IF(Värdelista!N82=34,VLOOKUP(Värdelista!M82,Värdelista!$AH$129:$AM$156,3),IF(Värdelista!N82=44,VLOOKUP(Värdelista!M82,Värdelista!$AH$160:$AM$187,3),IF(Värdelista!N82=15,VLOOKUP(Värdelista!M82,Värdelista!$AN$67:$AS$94,3),IF(Värdelista!N82=25,VLOOKUP(Värdelista!M82,Värdelista!$AN$98:$AS$125,3),IF(Värdelista!N82=35,VLOOKUP(Värdelista!M82,Värdelista!$AN$129:$AS$156,3),IF(Värdelista!N82=45,VLOOKUP(Värdelista!M82,Värdelista!$AN$160:$AS$187,3),IF(Värdelista!N82=16,VLOOKUP(Värdelista!M82,Värdelista!$AT$67:$AY$94,3),IF(Värdelista!N82=26,VLOOKUP(Värdelista!M82,Värdelista!$AT$98:$AY$125,3),IF(Värdelista!N82=36,VLOOKUP(Värdelista!M82,Värdelista!$AT$129:$AY$156,3),IF(Värdelista!N82=46,VLOOKUP(Värdelista!M82,Värdelista!$AT$160:$AY$187,3),0))))))))))))))))))))))))</f>
        <v>0</v>
      </c>
      <c r="G71" s="27">
        <f>$G$2*IF(Värdelista!N82=11,VLOOKUP(Värdelista!M82,Värdelista!$P$67:$U$94,4),IF(Värdelista!N82=21,VLOOKUP(Värdelista!M82,Värdelista!$P$98:$U$125,4),IF(Värdelista!N82=31,VLOOKUP(Värdelista!M82,Värdelista!$P$129:$U$156,4),IF(Värdelista!N82=41,VLOOKUP(Värdelista!M82,Värdelista!$P$160:$U$187,4),IF(Värdelista!N82=12,VLOOKUP(Värdelista!M82,Värdelista!$V$67:$AA$94,4),IF(Värdelista!N82=22,VLOOKUP(Värdelista!M82,Värdelista!$V$98:$AA$125,4),IF(Värdelista!N82=32,VLOOKUP(Värdelista!M82,Värdelista!$V$129:$AA$156,4),IF(Värdelista!N82=42,VLOOKUP(Värdelista!M82,Värdelista!$V$160:$AA$187,4),IF(Värdelista!N82=13,VLOOKUP(Värdelista!M82,Värdelista!$AB$67:$AG$94,4),IF(Värdelista!N82=23,VLOOKUP(Värdelista!M82,Värdelista!$AB$98:$AG$125,4),IF(Värdelista!N82=33,VLOOKUP(Värdelista!M82,Värdelista!$AB$129:$AG$156,4),IF(Värdelista!N82=43,VLOOKUP(Värdelista!M82,Värdelista!$AB$160:$AG$187,4),IF(Värdelista!N82=14,VLOOKUP(Värdelista!M82,Värdelista!$AH$67:$AM$94,4),IF(Värdelista!N82=24,VLOOKUP(Värdelista!M82,Värdelista!$AH$98:$AM$125,4),IF(Värdelista!N82=34,VLOOKUP(Värdelista!M82,Värdelista!$AH$129:$AM$156,4),IF(Värdelista!N82=44,VLOOKUP(Värdelista!M82,Värdelista!$AH$160:$AM$187,4),IF(Värdelista!N82=15,VLOOKUP(Värdelista!M82,Värdelista!$AN$67:$AS$94,4),IF(Värdelista!N82=25,VLOOKUP(Värdelista!M82,Värdelista!$AN$98:$AS$125,4),IF(Värdelista!N82=35,VLOOKUP(Värdelista!M82,Värdelista!$AN$129:$AS$156,4),IF(Värdelista!N82=45,VLOOKUP(Värdelista!M82,Värdelista!$AN$160:$AS$187,4),IF(Värdelista!N82=16,VLOOKUP(Värdelista!M82,Värdelista!$AT$67:$AY$94,4),IF(Värdelista!N82=26,VLOOKUP(Värdelista!M82,Värdelista!$AT$98:$AY$125,4),IF(Värdelista!N82=36,VLOOKUP(Värdelista!M82,Värdelista!$AT$129:$AY$156,4),IF(Värdelista!N82=46,VLOOKUP(Värdelista!M82,Värdelista!$AT$160:$AY$187,4),0))))))))))))))))))))))))</f>
        <v>0</v>
      </c>
      <c r="H71" s="27">
        <f>$H$2*IF(Värdelista!N82=11,VLOOKUP(Värdelista!M82,Värdelista!$P$67:$U$94,5),IF(Värdelista!N82=21,VLOOKUP(Värdelista!M82,Värdelista!$P$98:$U$125,5),IF(Värdelista!N82=31,VLOOKUP(Värdelista!M82,Värdelista!$P$129:$U$156,5),IF(Värdelista!N82=41,VLOOKUP(Värdelista!M82,Värdelista!$P$160:$U$187,5),IF(Värdelista!N82=12,VLOOKUP(Värdelista!M82,Värdelista!$V$67:$AA$94,5),IF(Värdelista!N82=22,VLOOKUP(Värdelista!M82,Värdelista!$V$98:$AA$125,5),IF(Värdelista!N82=32,VLOOKUP(Värdelista!M82,Värdelista!$V$129:$AA$156,5),IF(Värdelista!N82=42,VLOOKUP(Värdelista!M82,Värdelista!$V$160:$AA$187,5),IF(Värdelista!N82=13,VLOOKUP(Värdelista!M82,Värdelista!$AB$67:$AG$94,5),IF(Värdelista!N82=23,VLOOKUP(Värdelista!M82,Värdelista!$AB$98:$AG$125,5),IF(Värdelista!N82=33,VLOOKUP(Värdelista!M82,Värdelista!$AB$129:$AG$156,5),IF(Värdelista!N82=43,VLOOKUP(Värdelista!M82,Värdelista!$AB$160:$AG$187,5),IF(Värdelista!N82=14,VLOOKUP(Värdelista!M82,Värdelista!$AH$67:$AM$94,5),IF(Värdelista!N82=24,VLOOKUP(Värdelista!M82,Värdelista!$AH$98:$AM$125,5),IF(Värdelista!N82=34,VLOOKUP(Värdelista!M82,Värdelista!$AH$129:$AM$156,5),IF(Värdelista!N82=44,VLOOKUP(Värdelista!M82,Värdelista!$AH$160:$AM$187,5),IF(Värdelista!N82=15,VLOOKUP(Värdelista!M82,Värdelista!$AN$67:$AS$94,5),IF(Värdelista!N82=25,VLOOKUP(Värdelista!M82,Värdelista!$AN$98:$AS$125,5),IF(Värdelista!N82=35,VLOOKUP(Värdelista!M82,Värdelista!$AN$129:$AS$156,5),IF(Värdelista!N82=45,VLOOKUP(Värdelista!M82,Värdelista!$AN$160:$AS$187,5),IF(Värdelista!N82=16,VLOOKUP(Värdelista!M82,Värdelista!$AT$67:$AY$94,5),IF(Värdelista!N82=26,VLOOKUP(Värdelista!M82,Värdelista!$AT$98:$AY$125,5),IF(Värdelista!N82=36,VLOOKUP(Värdelista!M82,Värdelista!$AT$129:$AY$156,5),IF(Värdelista!N82=46,VLOOKUP(Värdelista!M82,Värdelista!$AT$160:$AY$187,5),0))))))))))))))))))))))))</f>
        <v>0</v>
      </c>
      <c r="I71" s="27">
        <f>$I$2*IF(Värdelista!N82=11,VLOOKUP(Värdelista!M82,Värdelista!$P$67:$U$94,6),IF(Värdelista!N82=21,VLOOKUP(Värdelista!M82,Värdelista!$P$98:$U$125,6),IF(Värdelista!N82=31,VLOOKUP(Värdelista!M82,Värdelista!$P$129:$U$156,6),IF(Värdelista!N82=41,VLOOKUP(Värdelista!M82,Värdelista!$P$160:$U$187,6),IF(Värdelista!N82=12,VLOOKUP(Värdelista!M82,Värdelista!$V$67:$AA$94,6),IF(Värdelista!N82=22,VLOOKUP(Värdelista!M82,Värdelista!$V$98:$AA$125,6),IF(Värdelista!N82=32,VLOOKUP(Värdelista!M82,Värdelista!$V$129:$AA$156,6),IF(Värdelista!N82=42,VLOOKUP(Värdelista!M82,Värdelista!$V$160:$AA$187,6),IF(Värdelista!N82=13,VLOOKUP(Värdelista!M82,Värdelista!$AB$67:$AG$94,6),IF(Värdelista!N82=23,VLOOKUP(Värdelista!M82,Värdelista!$AB$98:$AG$125,6),IF(Värdelista!N82=33,VLOOKUP(Värdelista!M82,Värdelista!$AB$129:$AG$156,6),IF(Värdelista!N82=43,VLOOKUP(Värdelista!M82,Värdelista!$AB$160:$AG$187,6),IF(Värdelista!N82=14,VLOOKUP(Värdelista!M82,Värdelista!$AH$67:$AM$94,6),IF(Värdelista!N82=24,VLOOKUP(Värdelista!M82,Värdelista!$AH$98:$AM$125,6),IF(Värdelista!N82=34,VLOOKUP(Värdelista!M82,Värdelista!$AH$129:$AM$156,6),IF(Värdelista!N82=44,VLOOKUP(Värdelista!M82,Värdelista!$AH$160:$AM$187,6),IF(Värdelista!N82=15,VLOOKUP(Värdelista!M82,Värdelista!$AN$67:$AS$94,6),IF(Värdelista!N82=25,VLOOKUP(Värdelista!M82,Värdelista!$AN$98:$AS$125,6),IF(Värdelista!N82=35,VLOOKUP(Värdelista!M82,Värdelista!$AN$129:$AS$156,6),IF(Värdelista!N82=45,VLOOKUP(Värdelista!M82,Värdelista!$AN$160:$AS$187,6),IF(Värdelista!N82=16,VLOOKUP(Värdelista!M82,Värdelista!$AT$67:$AY$94,6),IF(Värdelista!N82=26,VLOOKUP(Värdelista!M82,Värdelista!$AT$98:$AY$125,6),IF(Värdelista!N82=36,VLOOKUP(Värdelista!M82,Värdelista!$AT$129:$AY$156,6),IF(Värdelista!N82=46,VLOOKUP(Värdelista!M82,Värdelista!$AT$160:$AY$187,6),0))))))))))))))))))))))))</f>
        <v>0</v>
      </c>
    </row>
    <row r="72" spans="1:9" ht="14.25">
      <c r="A72" s="26"/>
      <c r="B72" s="28">
        <f>Tabell16[[#This Row],[Antal]]*(Tabell16[[#This Row],[Rörmtrl]]+Tabell16[[#This Row],[Svetsning]]+Tabell16[[#This Row],[Muffmontage]]+Tabell16[[#This Row],[Mark]])</f>
        <v>0</v>
      </c>
      <c r="C72" s="26"/>
      <c r="D72" s="26"/>
      <c r="E72" s="26"/>
      <c r="F72" s="27">
        <f>$F$2*IF(Värdelista!N83=11,VLOOKUP(Värdelista!M83,Värdelista!$P$67:$U$94,3),IF(Värdelista!N83=21,VLOOKUP(Värdelista!M83,Värdelista!$P$98:$U$125,3),IF(Värdelista!N83=31,VLOOKUP(Värdelista!M83,Värdelista!$P$129:$U$156,3),IF(Värdelista!N83=41,VLOOKUP(Värdelista!M83,Värdelista!$P$160:$U$187,3),IF(Värdelista!N83=12,VLOOKUP(Värdelista!M83,Värdelista!$V$67:$AA$94,3),IF(Värdelista!N83=22,VLOOKUP(Värdelista!M83,Värdelista!$V$98:$AA$125,3),IF(Värdelista!N83=32,VLOOKUP(Värdelista!M83,Värdelista!$V$129:$AA$156,3),IF(Värdelista!N83=42,VLOOKUP(Värdelista!M83,Värdelista!$V$160:$AA$187,3),IF(Värdelista!N83=13,VLOOKUP(Värdelista!M83,Värdelista!$AB$67:$AG$94,3),IF(Värdelista!N83=23,VLOOKUP(Värdelista!M83,Värdelista!$AB$98:$AG$125,3),IF(Värdelista!N83=33,VLOOKUP(Värdelista!M83,Värdelista!$AB$129:$AG$156,3),IF(Värdelista!N83=43,VLOOKUP(Värdelista!M83,Värdelista!$AB$160:$AG$187,3),IF(Värdelista!N83=14,VLOOKUP(Värdelista!M83,Värdelista!$AH$67:$AM$94,3),IF(Värdelista!N83=24,VLOOKUP(Värdelista!M83,Värdelista!$AH$98:$AM$125,3),IF(Värdelista!N83=34,VLOOKUP(Värdelista!M83,Värdelista!$AH$129:$AM$156,3),IF(Värdelista!N83=44,VLOOKUP(Värdelista!M83,Värdelista!$AH$160:$AM$187,3),IF(Värdelista!N83=15,VLOOKUP(Värdelista!M83,Värdelista!$AN$67:$AS$94,3),IF(Värdelista!N83=25,VLOOKUP(Värdelista!M83,Värdelista!$AN$98:$AS$125,3),IF(Värdelista!N83=35,VLOOKUP(Värdelista!M83,Värdelista!$AN$129:$AS$156,3),IF(Värdelista!N83=45,VLOOKUP(Värdelista!M83,Värdelista!$AN$160:$AS$187,3),IF(Värdelista!N83=16,VLOOKUP(Värdelista!M83,Värdelista!$AT$67:$AY$94,3),IF(Värdelista!N83=26,VLOOKUP(Värdelista!M83,Värdelista!$AT$98:$AY$125,3),IF(Värdelista!N83=36,VLOOKUP(Värdelista!M83,Värdelista!$AT$129:$AY$156,3),IF(Värdelista!N83=46,VLOOKUP(Värdelista!M83,Värdelista!$AT$160:$AY$187,3),0))))))))))))))))))))))))</f>
        <v>0</v>
      </c>
      <c r="G72" s="27">
        <f>$G$2*IF(Värdelista!N83=11,VLOOKUP(Värdelista!M83,Värdelista!$P$67:$U$94,4),IF(Värdelista!N83=21,VLOOKUP(Värdelista!M83,Värdelista!$P$98:$U$125,4),IF(Värdelista!N83=31,VLOOKUP(Värdelista!M83,Värdelista!$P$129:$U$156,4),IF(Värdelista!N83=41,VLOOKUP(Värdelista!M83,Värdelista!$P$160:$U$187,4),IF(Värdelista!N83=12,VLOOKUP(Värdelista!M83,Värdelista!$V$67:$AA$94,4),IF(Värdelista!N83=22,VLOOKUP(Värdelista!M83,Värdelista!$V$98:$AA$125,4),IF(Värdelista!N83=32,VLOOKUP(Värdelista!M83,Värdelista!$V$129:$AA$156,4),IF(Värdelista!N83=42,VLOOKUP(Värdelista!M83,Värdelista!$V$160:$AA$187,4),IF(Värdelista!N83=13,VLOOKUP(Värdelista!M83,Värdelista!$AB$67:$AG$94,4),IF(Värdelista!N83=23,VLOOKUP(Värdelista!M83,Värdelista!$AB$98:$AG$125,4),IF(Värdelista!N83=33,VLOOKUP(Värdelista!M83,Värdelista!$AB$129:$AG$156,4),IF(Värdelista!N83=43,VLOOKUP(Värdelista!M83,Värdelista!$AB$160:$AG$187,4),IF(Värdelista!N83=14,VLOOKUP(Värdelista!M83,Värdelista!$AH$67:$AM$94,4),IF(Värdelista!N83=24,VLOOKUP(Värdelista!M83,Värdelista!$AH$98:$AM$125,4),IF(Värdelista!N83=34,VLOOKUP(Värdelista!M83,Värdelista!$AH$129:$AM$156,4),IF(Värdelista!N83=44,VLOOKUP(Värdelista!M83,Värdelista!$AH$160:$AM$187,4),IF(Värdelista!N83=15,VLOOKUP(Värdelista!M83,Värdelista!$AN$67:$AS$94,4),IF(Värdelista!N83=25,VLOOKUP(Värdelista!M83,Värdelista!$AN$98:$AS$125,4),IF(Värdelista!N83=35,VLOOKUP(Värdelista!M83,Värdelista!$AN$129:$AS$156,4),IF(Värdelista!N83=45,VLOOKUP(Värdelista!M83,Värdelista!$AN$160:$AS$187,4),IF(Värdelista!N83=16,VLOOKUP(Värdelista!M83,Värdelista!$AT$67:$AY$94,4),IF(Värdelista!N83=26,VLOOKUP(Värdelista!M83,Värdelista!$AT$98:$AY$125,4),IF(Värdelista!N83=36,VLOOKUP(Värdelista!M83,Värdelista!$AT$129:$AY$156,4),IF(Värdelista!N83=46,VLOOKUP(Värdelista!M83,Värdelista!$AT$160:$AY$187,4),0))))))))))))))))))))))))</f>
        <v>0</v>
      </c>
      <c r="H72" s="27">
        <f>$H$2*IF(Värdelista!N83=11,VLOOKUP(Värdelista!M83,Värdelista!$P$67:$U$94,5),IF(Värdelista!N83=21,VLOOKUP(Värdelista!M83,Värdelista!$P$98:$U$125,5),IF(Värdelista!N83=31,VLOOKUP(Värdelista!M83,Värdelista!$P$129:$U$156,5),IF(Värdelista!N83=41,VLOOKUP(Värdelista!M83,Värdelista!$P$160:$U$187,5),IF(Värdelista!N83=12,VLOOKUP(Värdelista!M83,Värdelista!$V$67:$AA$94,5),IF(Värdelista!N83=22,VLOOKUP(Värdelista!M83,Värdelista!$V$98:$AA$125,5),IF(Värdelista!N83=32,VLOOKUP(Värdelista!M83,Värdelista!$V$129:$AA$156,5),IF(Värdelista!N83=42,VLOOKUP(Värdelista!M83,Värdelista!$V$160:$AA$187,5),IF(Värdelista!N83=13,VLOOKUP(Värdelista!M83,Värdelista!$AB$67:$AG$94,5),IF(Värdelista!N83=23,VLOOKUP(Värdelista!M83,Värdelista!$AB$98:$AG$125,5),IF(Värdelista!N83=33,VLOOKUP(Värdelista!M83,Värdelista!$AB$129:$AG$156,5),IF(Värdelista!N83=43,VLOOKUP(Värdelista!M83,Värdelista!$AB$160:$AG$187,5),IF(Värdelista!N83=14,VLOOKUP(Värdelista!M83,Värdelista!$AH$67:$AM$94,5),IF(Värdelista!N83=24,VLOOKUP(Värdelista!M83,Värdelista!$AH$98:$AM$125,5),IF(Värdelista!N83=34,VLOOKUP(Värdelista!M83,Värdelista!$AH$129:$AM$156,5),IF(Värdelista!N83=44,VLOOKUP(Värdelista!M83,Värdelista!$AH$160:$AM$187,5),IF(Värdelista!N83=15,VLOOKUP(Värdelista!M83,Värdelista!$AN$67:$AS$94,5),IF(Värdelista!N83=25,VLOOKUP(Värdelista!M83,Värdelista!$AN$98:$AS$125,5),IF(Värdelista!N83=35,VLOOKUP(Värdelista!M83,Värdelista!$AN$129:$AS$156,5),IF(Värdelista!N83=45,VLOOKUP(Värdelista!M83,Värdelista!$AN$160:$AS$187,5),IF(Värdelista!N83=16,VLOOKUP(Värdelista!M83,Värdelista!$AT$67:$AY$94,5),IF(Värdelista!N83=26,VLOOKUP(Värdelista!M83,Värdelista!$AT$98:$AY$125,5),IF(Värdelista!N83=36,VLOOKUP(Värdelista!M83,Värdelista!$AT$129:$AY$156,5),IF(Värdelista!N83=46,VLOOKUP(Värdelista!M83,Värdelista!$AT$160:$AY$187,5),0))))))))))))))))))))))))</f>
        <v>0</v>
      </c>
      <c r="I72" s="27">
        <f>$I$2*IF(Värdelista!N83=11,VLOOKUP(Värdelista!M83,Värdelista!$P$67:$U$94,6),IF(Värdelista!N83=21,VLOOKUP(Värdelista!M83,Värdelista!$P$98:$U$125,6),IF(Värdelista!N83=31,VLOOKUP(Värdelista!M83,Värdelista!$P$129:$U$156,6),IF(Värdelista!N83=41,VLOOKUP(Värdelista!M83,Värdelista!$P$160:$U$187,6),IF(Värdelista!N83=12,VLOOKUP(Värdelista!M83,Värdelista!$V$67:$AA$94,6),IF(Värdelista!N83=22,VLOOKUP(Värdelista!M83,Värdelista!$V$98:$AA$125,6),IF(Värdelista!N83=32,VLOOKUP(Värdelista!M83,Värdelista!$V$129:$AA$156,6),IF(Värdelista!N83=42,VLOOKUP(Värdelista!M83,Värdelista!$V$160:$AA$187,6),IF(Värdelista!N83=13,VLOOKUP(Värdelista!M83,Värdelista!$AB$67:$AG$94,6),IF(Värdelista!N83=23,VLOOKUP(Värdelista!M83,Värdelista!$AB$98:$AG$125,6),IF(Värdelista!N83=33,VLOOKUP(Värdelista!M83,Värdelista!$AB$129:$AG$156,6),IF(Värdelista!N83=43,VLOOKUP(Värdelista!M83,Värdelista!$AB$160:$AG$187,6),IF(Värdelista!N83=14,VLOOKUP(Värdelista!M83,Värdelista!$AH$67:$AM$94,6),IF(Värdelista!N83=24,VLOOKUP(Värdelista!M83,Värdelista!$AH$98:$AM$125,6),IF(Värdelista!N83=34,VLOOKUP(Värdelista!M83,Värdelista!$AH$129:$AM$156,6),IF(Värdelista!N83=44,VLOOKUP(Värdelista!M83,Värdelista!$AH$160:$AM$187,6),IF(Värdelista!N83=15,VLOOKUP(Värdelista!M83,Värdelista!$AN$67:$AS$94,6),IF(Värdelista!N83=25,VLOOKUP(Värdelista!M83,Värdelista!$AN$98:$AS$125,6),IF(Värdelista!N83=35,VLOOKUP(Värdelista!M83,Värdelista!$AN$129:$AS$156,6),IF(Värdelista!N83=45,VLOOKUP(Värdelista!M83,Värdelista!$AN$160:$AS$187,6),IF(Värdelista!N83=16,VLOOKUP(Värdelista!M83,Värdelista!$AT$67:$AY$94,6),IF(Värdelista!N83=26,VLOOKUP(Värdelista!M83,Värdelista!$AT$98:$AY$125,6),IF(Värdelista!N83=36,VLOOKUP(Värdelista!M83,Värdelista!$AT$129:$AY$156,6),IF(Värdelista!N83=46,VLOOKUP(Värdelista!M83,Värdelista!$AT$160:$AY$187,6),0))))))))))))))))))))))))</f>
        <v>0</v>
      </c>
    </row>
    <row r="73" spans="1:9" ht="14.25">
      <c r="A73" s="26"/>
      <c r="B73" s="28">
        <f>Tabell16[[#This Row],[Antal]]*(Tabell16[[#This Row],[Rörmtrl]]+Tabell16[[#This Row],[Svetsning]]+Tabell16[[#This Row],[Muffmontage]]+Tabell16[[#This Row],[Mark]])</f>
        <v>0</v>
      </c>
      <c r="C73" s="26"/>
      <c r="D73" s="26"/>
      <c r="E73" s="26"/>
      <c r="F73" s="27">
        <f>$F$2*IF(Värdelista!N84=11,VLOOKUP(Värdelista!M84,Värdelista!$P$67:$U$94,3),IF(Värdelista!N84=21,VLOOKUP(Värdelista!M84,Värdelista!$P$98:$U$125,3),IF(Värdelista!N84=31,VLOOKUP(Värdelista!M84,Värdelista!$P$129:$U$156,3),IF(Värdelista!N84=41,VLOOKUP(Värdelista!M84,Värdelista!$P$160:$U$187,3),IF(Värdelista!N84=12,VLOOKUP(Värdelista!M84,Värdelista!$V$67:$AA$94,3),IF(Värdelista!N84=22,VLOOKUP(Värdelista!M84,Värdelista!$V$98:$AA$125,3),IF(Värdelista!N84=32,VLOOKUP(Värdelista!M84,Värdelista!$V$129:$AA$156,3),IF(Värdelista!N84=42,VLOOKUP(Värdelista!M84,Värdelista!$V$160:$AA$187,3),IF(Värdelista!N84=13,VLOOKUP(Värdelista!M84,Värdelista!$AB$67:$AG$94,3),IF(Värdelista!N84=23,VLOOKUP(Värdelista!M84,Värdelista!$AB$98:$AG$125,3),IF(Värdelista!N84=33,VLOOKUP(Värdelista!M84,Värdelista!$AB$129:$AG$156,3),IF(Värdelista!N84=43,VLOOKUP(Värdelista!M84,Värdelista!$AB$160:$AG$187,3),IF(Värdelista!N84=14,VLOOKUP(Värdelista!M84,Värdelista!$AH$67:$AM$94,3),IF(Värdelista!N84=24,VLOOKUP(Värdelista!M84,Värdelista!$AH$98:$AM$125,3),IF(Värdelista!N84=34,VLOOKUP(Värdelista!M84,Värdelista!$AH$129:$AM$156,3),IF(Värdelista!N84=44,VLOOKUP(Värdelista!M84,Värdelista!$AH$160:$AM$187,3),IF(Värdelista!N84=15,VLOOKUP(Värdelista!M84,Värdelista!$AN$67:$AS$94,3),IF(Värdelista!N84=25,VLOOKUP(Värdelista!M84,Värdelista!$AN$98:$AS$125,3),IF(Värdelista!N84=35,VLOOKUP(Värdelista!M84,Värdelista!$AN$129:$AS$156,3),IF(Värdelista!N84=45,VLOOKUP(Värdelista!M84,Värdelista!$AN$160:$AS$187,3),IF(Värdelista!N84=16,VLOOKUP(Värdelista!M84,Värdelista!$AT$67:$AY$94,3),IF(Värdelista!N84=26,VLOOKUP(Värdelista!M84,Värdelista!$AT$98:$AY$125,3),IF(Värdelista!N84=36,VLOOKUP(Värdelista!M84,Värdelista!$AT$129:$AY$156,3),IF(Värdelista!N84=46,VLOOKUP(Värdelista!M84,Värdelista!$AT$160:$AY$187,3),0))))))))))))))))))))))))</f>
        <v>0</v>
      </c>
      <c r="G73" s="27">
        <f>$G$2*IF(Värdelista!N84=11,VLOOKUP(Värdelista!M84,Värdelista!$P$67:$U$94,4),IF(Värdelista!N84=21,VLOOKUP(Värdelista!M84,Värdelista!$P$98:$U$125,4),IF(Värdelista!N84=31,VLOOKUP(Värdelista!M84,Värdelista!$P$129:$U$156,4),IF(Värdelista!N84=41,VLOOKUP(Värdelista!M84,Värdelista!$P$160:$U$187,4),IF(Värdelista!N84=12,VLOOKUP(Värdelista!M84,Värdelista!$V$67:$AA$94,4),IF(Värdelista!N84=22,VLOOKUP(Värdelista!M84,Värdelista!$V$98:$AA$125,4),IF(Värdelista!N84=32,VLOOKUP(Värdelista!M84,Värdelista!$V$129:$AA$156,4),IF(Värdelista!N84=42,VLOOKUP(Värdelista!M84,Värdelista!$V$160:$AA$187,4),IF(Värdelista!N84=13,VLOOKUP(Värdelista!M84,Värdelista!$AB$67:$AG$94,4),IF(Värdelista!N84=23,VLOOKUP(Värdelista!M84,Värdelista!$AB$98:$AG$125,4),IF(Värdelista!N84=33,VLOOKUP(Värdelista!M84,Värdelista!$AB$129:$AG$156,4),IF(Värdelista!N84=43,VLOOKUP(Värdelista!M84,Värdelista!$AB$160:$AG$187,4),IF(Värdelista!N84=14,VLOOKUP(Värdelista!M84,Värdelista!$AH$67:$AM$94,4),IF(Värdelista!N84=24,VLOOKUP(Värdelista!M84,Värdelista!$AH$98:$AM$125,4),IF(Värdelista!N84=34,VLOOKUP(Värdelista!M84,Värdelista!$AH$129:$AM$156,4),IF(Värdelista!N84=44,VLOOKUP(Värdelista!M84,Värdelista!$AH$160:$AM$187,4),IF(Värdelista!N84=15,VLOOKUP(Värdelista!M84,Värdelista!$AN$67:$AS$94,4),IF(Värdelista!N84=25,VLOOKUP(Värdelista!M84,Värdelista!$AN$98:$AS$125,4),IF(Värdelista!N84=35,VLOOKUP(Värdelista!M84,Värdelista!$AN$129:$AS$156,4),IF(Värdelista!N84=45,VLOOKUP(Värdelista!M84,Värdelista!$AN$160:$AS$187,4),IF(Värdelista!N84=16,VLOOKUP(Värdelista!M84,Värdelista!$AT$67:$AY$94,4),IF(Värdelista!N84=26,VLOOKUP(Värdelista!M84,Värdelista!$AT$98:$AY$125,4),IF(Värdelista!N84=36,VLOOKUP(Värdelista!M84,Värdelista!$AT$129:$AY$156,4),IF(Värdelista!N84=46,VLOOKUP(Värdelista!M84,Värdelista!$AT$160:$AY$187,4),0))))))))))))))))))))))))</f>
        <v>0</v>
      </c>
      <c r="H73" s="27">
        <f>$H$2*IF(Värdelista!N84=11,VLOOKUP(Värdelista!M84,Värdelista!$P$67:$U$94,5),IF(Värdelista!N84=21,VLOOKUP(Värdelista!M84,Värdelista!$P$98:$U$125,5),IF(Värdelista!N84=31,VLOOKUP(Värdelista!M84,Värdelista!$P$129:$U$156,5),IF(Värdelista!N84=41,VLOOKUP(Värdelista!M84,Värdelista!$P$160:$U$187,5),IF(Värdelista!N84=12,VLOOKUP(Värdelista!M84,Värdelista!$V$67:$AA$94,5),IF(Värdelista!N84=22,VLOOKUP(Värdelista!M84,Värdelista!$V$98:$AA$125,5),IF(Värdelista!N84=32,VLOOKUP(Värdelista!M84,Värdelista!$V$129:$AA$156,5),IF(Värdelista!N84=42,VLOOKUP(Värdelista!M84,Värdelista!$V$160:$AA$187,5),IF(Värdelista!N84=13,VLOOKUP(Värdelista!M84,Värdelista!$AB$67:$AG$94,5),IF(Värdelista!N84=23,VLOOKUP(Värdelista!M84,Värdelista!$AB$98:$AG$125,5),IF(Värdelista!N84=33,VLOOKUP(Värdelista!M84,Värdelista!$AB$129:$AG$156,5),IF(Värdelista!N84=43,VLOOKUP(Värdelista!M84,Värdelista!$AB$160:$AG$187,5),IF(Värdelista!N84=14,VLOOKUP(Värdelista!M84,Värdelista!$AH$67:$AM$94,5),IF(Värdelista!N84=24,VLOOKUP(Värdelista!M84,Värdelista!$AH$98:$AM$125,5),IF(Värdelista!N84=34,VLOOKUP(Värdelista!M84,Värdelista!$AH$129:$AM$156,5),IF(Värdelista!N84=44,VLOOKUP(Värdelista!M84,Värdelista!$AH$160:$AM$187,5),IF(Värdelista!N84=15,VLOOKUP(Värdelista!M84,Värdelista!$AN$67:$AS$94,5),IF(Värdelista!N84=25,VLOOKUP(Värdelista!M84,Värdelista!$AN$98:$AS$125,5),IF(Värdelista!N84=35,VLOOKUP(Värdelista!M84,Värdelista!$AN$129:$AS$156,5),IF(Värdelista!N84=45,VLOOKUP(Värdelista!M84,Värdelista!$AN$160:$AS$187,5),IF(Värdelista!N84=16,VLOOKUP(Värdelista!M84,Värdelista!$AT$67:$AY$94,5),IF(Värdelista!N84=26,VLOOKUP(Värdelista!M84,Värdelista!$AT$98:$AY$125,5),IF(Värdelista!N84=36,VLOOKUP(Värdelista!M84,Värdelista!$AT$129:$AY$156,5),IF(Värdelista!N84=46,VLOOKUP(Värdelista!M84,Värdelista!$AT$160:$AY$187,5),0))))))))))))))))))))))))</f>
        <v>0</v>
      </c>
      <c r="I73" s="27">
        <f>$I$2*IF(Värdelista!N84=11,VLOOKUP(Värdelista!M84,Värdelista!$P$67:$U$94,6),IF(Värdelista!N84=21,VLOOKUP(Värdelista!M84,Värdelista!$P$98:$U$125,6),IF(Värdelista!N84=31,VLOOKUP(Värdelista!M84,Värdelista!$P$129:$U$156,6),IF(Värdelista!N84=41,VLOOKUP(Värdelista!M84,Värdelista!$P$160:$U$187,6),IF(Värdelista!N84=12,VLOOKUP(Värdelista!M84,Värdelista!$V$67:$AA$94,6),IF(Värdelista!N84=22,VLOOKUP(Värdelista!M84,Värdelista!$V$98:$AA$125,6),IF(Värdelista!N84=32,VLOOKUP(Värdelista!M84,Värdelista!$V$129:$AA$156,6),IF(Värdelista!N84=42,VLOOKUP(Värdelista!M84,Värdelista!$V$160:$AA$187,6),IF(Värdelista!N84=13,VLOOKUP(Värdelista!M84,Värdelista!$AB$67:$AG$94,6),IF(Värdelista!N84=23,VLOOKUP(Värdelista!M84,Värdelista!$AB$98:$AG$125,6),IF(Värdelista!N84=33,VLOOKUP(Värdelista!M84,Värdelista!$AB$129:$AG$156,6),IF(Värdelista!N84=43,VLOOKUP(Värdelista!M84,Värdelista!$AB$160:$AG$187,6),IF(Värdelista!N84=14,VLOOKUP(Värdelista!M84,Värdelista!$AH$67:$AM$94,6),IF(Värdelista!N84=24,VLOOKUP(Värdelista!M84,Värdelista!$AH$98:$AM$125,6),IF(Värdelista!N84=34,VLOOKUP(Värdelista!M84,Värdelista!$AH$129:$AM$156,6),IF(Värdelista!N84=44,VLOOKUP(Värdelista!M84,Värdelista!$AH$160:$AM$187,6),IF(Värdelista!N84=15,VLOOKUP(Värdelista!M84,Värdelista!$AN$67:$AS$94,6),IF(Värdelista!N84=25,VLOOKUP(Värdelista!M84,Värdelista!$AN$98:$AS$125,6),IF(Värdelista!N84=35,VLOOKUP(Värdelista!M84,Värdelista!$AN$129:$AS$156,6),IF(Värdelista!N84=45,VLOOKUP(Värdelista!M84,Värdelista!$AN$160:$AS$187,6),IF(Värdelista!N84=16,VLOOKUP(Värdelista!M84,Värdelista!$AT$67:$AY$94,6),IF(Värdelista!N84=26,VLOOKUP(Värdelista!M84,Värdelista!$AT$98:$AY$125,6),IF(Värdelista!N84=36,VLOOKUP(Värdelista!M84,Värdelista!$AT$129:$AY$156,6),IF(Värdelista!N84=46,VLOOKUP(Värdelista!M84,Värdelista!$AT$160:$AY$187,6),0))))))))))))))))))))))))</f>
        <v>0</v>
      </c>
    </row>
    <row r="74" spans="1:9" ht="14.25">
      <c r="A74" s="26"/>
      <c r="B74" s="28">
        <f>Tabell16[[#This Row],[Antal]]*(Tabell16[[#This Row],[Rörmtrl]]+Tabell16[[#This Row],[Svetsning]]+Tabell16[[#This Row],[Muffmontage]]+Tabell16[[#This Row],[Mark]])</f>
        <v>0</v>
      </c>
      <c r="C74" s="26"/>
      <c r="D74" s="26"/>
      <c r="E74" s="26"/>
      <c r="F74" s="27">
        <f>$F$2*IF(Värdelista!N85=11,VLOOKUP(Värdelista!M85,Värdelista!$P$67:$U$94,3),IF(Värdelista!N85=21,VLOOKUP(Värdelista!M85,Värdelista!$P$98:$U$125,3),IF(Värdelista!N85=31,VLOOKUP(Värdelista!M85,Värdelista!$P$129:$U$156,3),IF(Värdelista!N85=41,VLOOKUP(Värdelista!M85,Värdelista!$P$160:$U$187,3),IF(Värdelista!N85=12,VLOOKUP(Värdelista!M85,Värdelista!$V$67:$AA$94,3),IF(Värdelista!N85=22,VLOOKUP(Värdelista!M85,Värdelista!$V$98:$AA$125,3),IF(Värdelista!N85=32,VLOOKUP(Värdelista!M85,Värdelista!$V$129:$AA$156,3),IF(Värdelista!N85=42,VLOOKUP(Värdelista!M85,Värdelista!$V$160:$AA$187,3),IF(Värdelista!N85=13,VLOOKUP(Värdelista!M85,Värdelista!$AB$67:$AG$94,3),IF(Värdelista!N85=23,VLOOKUP(Värdelista!M85,Värdelista!$AB$98:$AG$125,3),IF(Värdelista!N85=33,VLOOKUP(Värdelista!M85,Värdelista!$AB$129:$AG$156,3),IF(Värdelista!N85=43,VLOOKUP(Värdelista!M85,Värdelista!$AB$160:$AG$187,3),IF(Värdelista!N85=14,VLOOKUP(Värdelista!M85,Värdelista!$AH$67:$AM$94,3),IF(Värdelista!N85=24,VLOOKUP(Värdelista!M85,Värdelista!$AH$98:$AM$125,3),IF(Värdelista!N85=34,VLOOKUP(Värdelista!M85,Värdelista!$AH$129:$AM$156,3),IF(Värdelista!N85=44,VLOOKUP(Värdelista!M85,Värdelista!$AH$160:$AM$187,3),IF(Värdelista!N85=15,VLOOKUP(Värdelista!M85,Värdelista!$AN$67:$AS$94,3),IF(Värdelista!N85=25,VLOOKUP(Värdelista!M85,Värdelista!$AN$98:$AS$125,3),IF(Värdelista!N85=35,VLOOKUP(Värdelista!M85,Värdelista!$AN$129:$AS$156,3),IF(Värdelista!N85=45,VLOOKUP(Värdelista!M85,Värdelista!$AN$160:$AS$187,3),IF(Värdelista!N85=16,VLOOKUP(Värdelista!M85,Värdelista!$AT$67:$AY$94,3),IF(Värdelista!N85=26,VLOOKUP(Värdelista!M85,Värdelista!$AT$98:$AY$125,3),IF(Värdelista!N85=36,VLOOKUP(Värdelista!M85,Värdelista!$AT$129:$AY$156,3),IF(Värdelista!N85=46,VLOOKUP(Värdelista!M85,Värdelista!$AT$160:$AY$187,3),0))))))))))))))))))))))))</f>
        <v>0</v>
      </c>
      <c r="G74" s="27">
        <f>$G$2*IF(Värdelista!N85=11,VLOOKUP(Värdelista!M85,Värdelista!$P$67:$U$94,4),IF(Värdelista!N85=21,VLOOKUP(Värdelista!M85,Värdelista!$P$98:$U$125,4),IF(Värdelista!N85=31,VLOOKUP(Värdelista!M85,Värdelista!$P$129:$U$156,4),IF(Värdelista!N85=41,VLOOKUP(Värdelista!M85,Värdelista!$P$160:$U$187,4),IF(Värdelista!N85=12,VLOOKUP(Värdelista!M85,Värdelista!$V$67:$AA$94,4),IF(Värdelista!N85=22,VLOOKUP(Värdelista!M85,Värdelista!$V$98:$AA$125,4),IF(Värdelista!N85=32,VLOOKUP(Värdelista!M85,Värdelista!$V$129:$AA$156,4),IF(Värdelista!N85=42,VLOOKUP(Värdelista!M85,Värdelista!$V$160:$AA$187,4),IF(Värdelista!N85=13,VLOOKUP(Värdelista!M85,Värdelista!$AB$67:$AG$94,4),IF(Värdelista!N85=23,VLOOKUP(Värdelista!M85,Värdelista!$AB$98:$AG$125,4),IF(Värdelista!N85=33,VLOOKUP(Värdelista!M85,Värdelista!$AB$129:$AG$156,4),IF(Värdelista!N85=43,VLOOKUP(Värdelista!M85,Värdelista!$AB$160:$AG$187,4),IF(Värdelista!N85=14,VLOOKUP(Värdelista!M85,Värdelista!$AH$67:$AM$94,4),IF(Värdelista!N85=24,VLOOKUP(Värdelista!M85,Värdelista!$AH$98:$AM$125,4),IF(Värdelista!N85=34,VLOOKUP(Värdelista!M85,Värdelista!$AH$129:$AM$156,4),IF(Värdelista!N85=44,VLOOKUP(Värdelista!M85,Värdelista!$AH$160:$AM$187,4),IF(Värdelista!N85=15,VLOOKUP(Värdelista!M85,Värdelista!$AN$67:$AS$94,4),IF(Värdelista!N85=25,VLOOKUP(Värdelista!M85,Värdelista!$AN$98:$AS$125,4),IF(Värdelista!N85=35,VLOOKUP(Värdelista!M85,Värdelista!$AN$129:$AS$156,4),IF(Värdelista!N85=45,VLOOKUP(Värdelista!M85,Värdelista!$AN$160:$AS$187,4),IF(Värdelista!N85=16,VLOOKUP(Värdelista!M85,Värdelista!$AT$67:$AY$94,4),IF(Värdelista!N85=26,VLOOKUP(Värdelista!M85,Värdelista!$AT$98:$AY$125,4),IF(Värdelista!N85=36,VLOOKUP(Värdelista!M85,Värdelista!$AT$129:$AY$156,4),IF(Värdelista!N85=46,VLOOKUP(Värdelista!M85,Värdelista!$AT$160:$AY$187,4),0))))))))))))))))))))))))</f>
        <v>0</v>
      </c>
      <c r="H74" s="27">
        <f>$H$2*IF(Värdelista!N85=11,VLOOKUP(Värdelista!M85,Värdelista!$P$67:$U$94,5),IF(Värdelista!N85=21,VLOOKUP(Värdelista!M85,Värdelista!$P$98:$U$125,5),IF(Värdelista!N85=31,VLOOKUP(Värdelista!M85,Värdelista!$P$129:$U$156,5),IF(Värdelista!N85=41,VLOOKUP(Värdelista!M85,Värdelista!$P$160:$U$187,5),IF(Värdelista!N85=12,VLOOKUP(Värdelista!M85,Värdelista!$V$67:$AA$94,5),IF(Värdelista!N85=22,VLOOKUP(Värdelista!M85,Värdelista!$V$98:$AA$125,5),IF(Värdelista!N85=32,VLOOKUP(Värdelista!M85,Värdelista!$V$129:$AA$156,5),IF(Värdelista!N85=42,VLOOKUP(Värdelista!M85,Värdelista!$V$160:$AA$187,5),IF(Värdelista!N85=13,VLOOKUP(Värdelista!M85,Värdelista!$AB$67:$AG$94,5),IF(Värdelista!N85=23,VLOOKUP(Värdelista!M85,Värdelista!$AB$98:$AG$125,5),IF(Värdelista!N85=33,VLOOKUP(Värdelista!M85,Värdelista!$AB$129:$AG$156,5),IF(Värdelista!N85=43,VLOOKUP(Värdelista!M85,Värdelista!$AB$160:$AG$187,5),IF(Värdelista!N85=14,VLOOKUP(Värdelista!M85,Värdelista!$AH$67:$AM$94,5),IF(Värdelista!N85=24,VLOOKUP(Värdelista!M85,Värdelista!$AH$98:$AM$125,5),IF(Värdelista!N85=34,VLOOKUP(Värdelista!M85,Värdelista!$AH$129:$AM$156,5),IF(Värdelista!N85=44,VLOOKUP(Värdelista!M85,Värdelista!$AH$160:$AM$187,5),IF(Värdelista!N85=15,VLOOKUP(Värdelista!M85,Värdelista!$AN$67:$AS$94,5),IF(Värdelista!N85=25,VLOOKUP(Värdelista!M85,Värdelista!$AN$98:$AS$125,5),IF(Värdelista!N85=35,VLOOKUP(Värdelista!M85,Värdelista!$AN$129:$AS$156,5),IF(Värdelista!N85=45,VLOOKUP(Värdelista!M85,Värdelista!$AN$160:$AS$187,5),IF(Värdelista!N85=16,VLOOKUP(Värdelista!M85,Värdelista!$AT$67:$AY$94,5),IF(Värdelista!N85=26,VLOOKUP(Värdelista!M85,Värdelista!$AT$98:$AY$125,5),IF(Värdelista!N85=36,VLOOKUP(Värdelista!M85,Värdelista!$AT$129:$AY$156,5),IF(Värdelista!N85=46,VLOOKUP(Värdelista!M85,Värdelista!$AT$160:$AY$187,5),0))))))))))))))))))))))))</f>
        <v>0</v>
      </c>
      <c r="I74" s="27">
        <f>$I$2*IF(Värdelista!N85=11,VLOOKUP(Värdelista!M85,Värdelista!$P$67:$U$94,6),IF(Värdelista!N85=21,VLOOKUP(Värdelista!M85,Värdelista!$P$98:$U$125,6),IF(Värdelista!N85=31,VLOOKUP(Värdelista!M85,Värdelista!$P$129:$U$156,6),IF(Värdelista!N85=41,VLOOKUP(Värdelista!M85,Värdelista!$P$160:$U$187,6),IF(Värdelista!N85=12,VLOOKUP(Värdelista!M85,Värdelista!$V$67:$AA$94,6),IF(Värdelista!N85=22,VLOOKUP(Värdelista!M85,Värdelista!$V$98:$AA$125,6),IF(Värdelista!N85=32,VLOOKUP(Värdelista!M85,Värdelista!$V$129:$AA$156,6),IF(Värdelista!N85=42,VLOOKUP(Värdelista!M85,Värdelista!$V$160:$AA$187,6),IF(Värdelista!N85=13,VLOOKUP(Värdelista!M85,Värdelista!$AB$67:$AG$94,6),IF(Värdelista!N85=23,VLOOKUP(Värdelista!M85,Värdelista!$AB$98:$AG$125,6),IF(Värdelista!N85=33,VLOOKUP(Värdelista!M85,Värdelista!$AB$129:$AG$156,6),IF(Värdelista!N85=43,VLOOKUP(Värdelista!M85,Värdelista!$AB$160:$AG$187,6),IF(Värdelista!N85=14,VLOOKUP(Värdelista!M85,Värdelista!$AH$67:$AM$94,6),IF(Värdelista!N85=24,VLOOKUP(Värdelista!M85,Värdelista!$AH$98:$AM$125,6),IF(Värdelista!N85=34,VLOOKUP(Värdelista!M85,Värdelista!$AH$129:$AM$156,6),IF(Värdelista!N85=44,VLOOKUP(Värdelista!M85,Värdelista!$AH$160:$AM$187,6),IF(Värdelista!N85=15,VLOOKUP(Värdelista!M85,Värdelista!$AN$67:$AS$94,6),IF(Värdelista!N85=25,VLOOKUP(Värdelista!M85,Värdelista!$AN$98:$AS$125,6),IF(Värdelista!N85=35,VLOOKUP(Värdelista!M85,Värdelista!$AN$129:$AS$156,6),IF(Värdelista!N85=45,VLOOKUP(Värdelista!M85,Värdelista!$AN$160:$AS$187,6),IF(Värdelista!N85=16,VLOOKUP(Värdelista!M85,Värdelista!$AT$67:$AY$94,6),IF(Värdelista!N85=26,VLOOKUP(Värdelista!M85,Värdelista!$AT$98:$AY$125,6),IF(Värdelista!N85=36,VLOOKUP(Värdelista!M85,Värdelista!$AT$129:$AY$156,6),IF(Värdelista!N85=46,VLOOKUP(Värdelista!M85,Värdelista!$AT$160:$AY$187,6),0))))))))))))))))))))))))</f>
        <v>0</v>
      </c>
    </row>
    <row r="75" spans="1:9" ht="14.25">
      <c r="A75" s="26"/>
      <c r="B75" s="28">
        <f>Tabell16[[#This Row],[Antal]]*(Tabell16[[#This Row],[Rörmtrl]]+Tabell16[[#This Row],[Svetsning]]+Tabell16[[#This Row],[Muffmontage]]+Tabell16[[#This Row],[Mark]])</f>
        <v>0</v>
      </c>
      <c r="C75" s="26"/>
      <c r="D75" s="26"/>
      <c r="E75" s="26"/>
      <c r="F75" s="27">
        <f>$F$2*IF(Värdelista!N86=11,VLOOKUP(Värdelista!M86,Värdelista!$P$67:$U$94,3),IF(Värdelista!N86=21,VLOOKUP(Värdelista!M86,Värdelista!$P$98:$U$125,3),IF(Värdelista!N86=31,VLOOKUP(Värdelista!M86,Värdelista!$P$129:$U$156,3),IF(Värdelista!N86=41,VLOOKUP(Värdelista!M86,Värdelista!$P$160:$U$187,3),IF(Värdelista!N86=12,VLOOKUP(Värdelista!M86,Värdelista!$V$67:$AA$94,3),IF(Värdelista!N86=22,VLOOKUP(Värdelista!M86,Värdelista!$V$98:$AA$125,3),IF(Värdelista!N86=32,VLOOKUP(Värdelista!M86,Värdelista!$V$129:$AA$156,3),IF(Värdelista!N86=42,VLOOKUP(Värdelista!M86,Värdelista!$V$160:$AA$187,3),IF(Värdelista!N86=13,VLOOKUP(Värdelista!M86,Värdelista!$AB$67:$AG$94,3),IF(Värdelista!N86=23,VLOOKUP(Värdelista!M86,Värdelista!$AB$98:$AG$125,3),IF(Värdelista!N86=33,VLOOKUP(Värdelista!M86,Värdelista!$AB$129:$AG$156,3),IF(Värdelista!N86=43,VLOOKUP(Värdelista!M86,Värdelista!$AB$160:$AG$187,3),IF(Värdelista!N86=14,VLOOKUP(Värdelista!M86,Värdelista!$AH$67:$AM$94,3),IF(Värdelista!N86=24,VLOOKUP(Värdelista!M86,Värdelista!$AH$98:$AM$125,3),IF(Värdelista!N86=34,VLOOKUP(Värdelista!M86,Värdelista!$AH$129:$AM$156,3),IF(Värdelista!N86=44,VLOOKUP(Värdelista!M86,Värdelista!$AH$160:$AM$187,3),IF(Värdelista!N86=15,VLOOKUP(Värdelista!M86,Värdelista!$AN$67:$AS$94,3),IF(Värdelista!N86=25,VLOOKUP(Värdelista!M86,Värdelista!$AN$98:$AS$125,3),IF(Värdelista!N86=35,VLOOKUP(Värdelista!M86,Värdelista!$AN$129:$AS$156,3),IF(Värdelista!N86=45,VLOOKUP(Värdelista!M86,Värdelista!$AN$160:$AS$187,3),IF(Värdelista!N86=16,VLOOKUP(Värdelista!M86,Värdelista!$AT$67:$AY$94,3),IF(Värdelista!N86=26,VLOOKUP(Värdelista!M86,Värdelista!$AT$98:$AY$125,3),IF(Värdelista!N86=36,VLOOKUP(Värdelista!M86,Värdelista!$AT$129:$AY$156,3),IF(Värdelista!N86=46,VLOOKUP(Värdelista!M86,Värdelista!$AT$160:$AY$187,3),0))))))))))))))))))))))))</f>
        <v>0</v>
      </c>
      <c r="G75" s="27">
        <f>$G$2*IF(Värdelista!N86=11,VLOOKUP(Värdelista!M86,Värdelista!$P$67:$U$94,4),IF(Värdelista!N86=21,VLOOKUP(Värdelista!M86,Värdelista!$P$98:$U$125,4),IF(Värdelista!N86=31,VLOOKUP(Värdelista!M86,Värdelista!$P$129:$U$156,4),IF(Värdelista!N86=41,VLOOKUP(Värdelista!M86,Värdelista!$P$160:$U$187,4),IF(Värdelista!N86=12,VLOOKUP(Värdelista!M86,Värdelista!$V$67:$AA$94,4),IF(Värdelista!N86=22,VLOOKUP(Värdelista!M86,Värdelista!$V$98:$AA$125,4),IF(Värdelista!N86=32,VLOOKUP(Värdelista!M86,Värdelista!$V$129:$AA$156,4),IF(Värdelista!N86=42,VLOOKUP(Värdelista!M86,Värdelista!$V$160:$AA$187,4),IF(Värdelista!N86=13,VLOOKUP(Värdelista!M86,Värdelista!$AB$67:$AG$94,4),IF(Värdelista!N86=23,VLOOKUP(Värdelista!M86,Värdelista!$AB$98:$AG$125,4),IF(Värdelista!N86=33,VLOOKUP(Värdelista!M86,Värdelista!$AB$129:$AG$156,4),IF(Värdelista!N86=43,VLOOKUP(Värdelista!M86,Värdelista!$AB$160:$AG$187,4),IF(Värdelista!N86=14,VLOOKUP(Värdelista!M86,Värdelista!$AH$67:$AM$94,4),IF(Värdelista!N86=24,VLOOKUP(Värdelista!M86,Värdelista!$AH$98:$AM$125,4),IF(Värdelista!N86=34,VLOOKUP(Värdelista!M86,Värdelista!$AH$129:$AM$156,4),IF(Värdelista!N86=44,VLOOKUP(Värdelista!M86,Värdelista!$AH$160:$AM$187,4),IF(Värdelista!N86=15,VLOOKUP(Värdelista!M86,Värdelista!$AN$67:$AS$94,4),IF(Värdelista!N86=25,VLOOKUP(Värdelista!M86,Värdelista!$AN$98:$AS$125,4),IF(Värdelista!N86=35,VLOOKUP(Värdelista!M86,Värdelista!$AN$129:$AS$156,4),IF(Värdelista!N86=45,VLOOKUP(Värdelista!M86,Värdelista!$AN$160:$AS$187,4),IF(Värdelista!N86=16,VLOOKUP(Värdelista!M86,Värdelista!$AT$67:$AY$94,4),IF(Värdelista!N86=26,VLOOKUP(Värdelista!M86,Värdelista!$AT$98:$AY$125,4),IF(Värdelista!N86=36,VLOOKUP(Värdelista!M86,Värdelista!$AT$129:$AY$156,4),IF(Värdelista!N86=46,VLOOKUP(Värdelista!M86,Värdelista!$AT$160:$AY$187,4),0))))))))))))))))))))))))</f>
        <v>0</v>
      </c>
      <c r="H75" s="27">
        <f>$H$2*IF(Värdelista!N86=11,VLOOKUP(Värdelista!M86,Värdelista!$P$67:$U$94,5),IF(Värdelista!N86=21,VLOOKUP(Värdelista!M86,Värdelista!$P$98:$U$125,5),IF(Värdelista!N86=31,VLOOKUP(Värdelista!M86,Värdelista!$P$129:$U$156,5),IF(Värdelista!N86=41,VLOOKUP(Värdelista!M86,Värdelista!$P$160:$U$187,5),IF(Värdelista!N86=12,VLOOKUP(Värdelista!M86,Värdelista!$V$67:$AA$94,5),IF(Värdelista!N86=22,VLOOKUP(Värdelista!M86,Värdelista!$V$98:$AA$125,5),IF(Värdelista!N86=32,VLOOKUP(Värdelista!M86,Värdelista!$V$129:$AA$156,5),IF(Värdelista!N86=42,VLOOKUP(Värdelista!M86,Värdelista!$V$160:$AA$187,5),IF(Värdelista!N86=13,VLOOKUP(Värdelista!M86,Värdelista!$AB$67:$AG$94,5),IF(Värdelista!N86=23,VLOOKUP(Värdelista!M86,Värdelista!$AB$98:$AG$125,5),IF(Värdelista!N86=33,VLOOKUP(Värdelista!M86,Värdelista!$AB$129:$AG$156,5),IF(Värdelista!N86=43,VLOOKUP(Värdelista!M86,Värdelista!$AB$160:$AG$187,5),IF(Värdelista!N86=14,VLOOKUP(Värdelista!M86,Värdelista!$AH$67:$AM$94,5),IF(Värdelista!N86=24,VLOOKUP(Värdelista!M86,Värdelista!$AH$98:$AM$125,5),IF(Värdelista!N86=34,VLOOKUP(Värdelista!M86,Värdelista!$AH$129:$AM$156,5),IF(Värdelista!N86=44,VLOOKUP(Värdelista!M86,Värdelista!$AH$160:$AM$187,5),IF(Värdelista!N86=15,VLOOKUP(Värdelista!M86,Värdelista!$AN$67:$AS$94,5),IF(Värdelista!N86=25,VLOOKUP(Värdelista!M86,Värdelista!$AN$98:$AS$125,5),IF(Värdelista!N86=35,VLOOKUP(Värdelista!M86,Värdelista!$AN$129:$AS$156,5),IF(Värdelista!N86=45,VLOOKUP(Värdelista!M86,Värdelista!$AN$160:$AS$187,5),IF(Värdelista!N86=16,VLOOKUP(Värdelista!M86,Värdelista!$AT$67:$AY$94,5),IF(Värdelista!N86=26,VLOOKUP(Värdelista!M86,Värdelista!$AT$98:$AY$125,5),IF(Värdelista!N86=36,VLOOKUP(Värdelista!M86,Värdelista!$AT$129:$AY$156,5),IF(Värdelista!N86=46,VLOOKUP(Värdelista!M86,Värdelista!$AT$160:$AY$187,5),0))))))))))))))))))))))))</f>
        <v>0</v>
      </c>
      <c r="I75" s="27">
        <f>$I$2*IF(Värdelista!N86=11,VLOOKUP(Värdelista!M86,Värdelista!$P$67:$U$94,6),IF(Värdelista!N86=21,VLOOKUP(Värdelista!M86,Värdelista!$P$98:$U$125,6),IF(Värdelista!N86=31,VLOOKUP(Värdelista!M86,Värdelista!$P$129:$U$156,6),IF(Värdelista!N86=41,VLOOKUP(Värdelista!M86,Värdelista!$P$160:$U$187,6),IF(Värdelista!N86=12,VLOOKUP(Värdelista!M86,Värdelista!$V$67:$AA$94,6),IF(Värdelista!N86=22,VLOOKUP(Värdelista!M86,Värdelista!$V$98:$AA$125,6),IF(Värdelista!N86=32,VLOOKUP(Värdelista!M86,Värdelista!$V$129:$AA$156,6),IF(Värdelista!N86=42,VLOOKUP(Värdelista!M86,Värdelista!$V$160:$AA$187,6),IF(Värdelista!N86=13,VLOOKUP(Värdelista!M86,Värdelista!$AB$67:$AG$94,6),IF(Värdelista!N86=23,VLOOKUP(Värdelista!M86,Värdelista!$AB$98:$AG$125,6),IF(Värdelista!N86=33,VLOOKUP(Värdelista!M86,Värdelista!$AB$129:$AG$156,6),IF(Värdelista!N86=43,VLOOKUP(Värdelista!M86,Värdelista!$AB$160:$AG$187,6),IF(Värdelista!N86=14,VLOOKUP(Värdelista!M86,Värdelista!$AH$67:$AM$94,6),IF(Värdelista!N86=24,VLOOKUP(Värdelista!M86,Värdelista!$AH$98:$AM$125,6),IF(Värdelista!N86=34,VLOOKUP(Värdelista!M86,Värdelista!$AH$129:$AM$156,6),IF(Värdelista!N86=44,VLOOKUP(Värdelista!M86,Värdelista!$AH$160:$AM$187,6),IF(Värdelista!N86=15,VLOOKUP(Värdelista!M86,Värdelista!$AN$67:$AS$94,6),IF(Värdelista!N86=25,VLOOKUP(Värdelista!M86,Värdelista!$AN$98:$AS$125,6),IF(Värdelista!N86=35,VLOOKUP(Värdelista!M86,Värdelista!$AN$129:$AS$156,6),IF(Värdelista!N86=45,VLOOKUP(Värdelista!M86,Värdelista!$AN$160:$AS$187,6),IF(Värdelista!N86=16,VLOOKUP(Värdelista!M86,Värdelista!$AT$67:$AY$94,6),IF(Värdelista!N86=26,VLOOKUP(Värdelista!M86,Värdelista!$AT$98:$AY$125,6),IF(Värdelista!N86=36,VLOOKUP(Värdelista!M86,Värdelista!$AT$129:$AY$156,6),IF(Värdelista!N86=46,VLOOKUP(Värdelista!M86,Värdelista!$AT$160:$AY$187,6),0))))))))))))))))))))))))</f>
        <v>0</v>
      </c>
    </row>
    <row r="76" spans="1:9" ht="14.25">
      <c r="A76" s="26"/>
      <c r="B76" s="28">
        <f>Tabell16[[#This Row],[Antal]]*(Tabell16[[#This Row],[Rörmtrl]]+Tabell16[[#This Row],[Svetsning]]+Tabell16[[#This Row],[Muffmontage]]+Tabell16[[#This Row],[Mark]])</f>
        <v>0</v>
      </c>
      <c r="C76" s="26"/>
      <c r="D76" s="26"/>
      <c r="E76" s="26"/>
      <c r="F76" s="27">
        <f>$F$2*IF(Värdelista!N87=11,VLOOKUP(Värdelista!M87,Värdelista!$P$67:$U$94,3),IF(Värdelista!N87=21,VLOOKUP(Värdelista!M87,Värdelista!$P$98:$U$125,3),IF(Värdelista!N87=31,VLOOKUP(Värdelista!M87,Värdelista!$P$129:$U$156,3),IF(Värdelista!N87=41,VLOOKUP(Värdelista!M87,Värdelista!$P$160:$U$187,3),IF(Värdelista!N87=12,VLOOKUP(Värdelista!M87,Värdelista!$V$67:$AA$94,3),IF(Värdelista!N87=22,VLOOKUP(Värdelista!M87,Värdelista!$V$98:$AA$125,3),IF(Värdelista!N87=32,VLOOKUP(Värdelista!M87,Värdelista!$V$129:$AA$156,3),IF(Värdelista!N87=42,VLOOKUP(Värdelista!M87,Värdelista!$V$160:$AA$187,3),IF(Värdelista!N87=13,VLOOKUP(Värdelista!M87,Värdelista!$AB$67:$AG$94,3),IF(Värdelista!N87=23,VLOOKUP(Värdelista!M87,Värdelista!$AB$98:$AG$125,3),IF(Värdelista!N87=33,VLOOKUP(Värdelista!M87,Värdelista!$AB$129:$AG$156,3),IF(Värdelista!N87=43,VLOOKUP(Värdelista!M87,Värdelista!$AB$160:$AG$187,3),IF(Värdelista!N87=14,VLOOKUP(Värdelista!M87,Värdelista!$AH$67:$AM$94,3),IF(Värdelista!N87=24,VLOOKUP(Värdelista!M87,Värdelista!$AH$98:$AM$125,3),IF(Värdelista!N87=34,VLOOKUP(Värdelista!M87,Värdelista!$AH$129:$AM$156,3),IF(Värdelista!N87=44,VLOOKUP(Värdelista!M87,Värdelista!$AH$160:$AM$187,3),IF(Värdelista!N87=15,VLOOKUP(Värdelista!M87,Värdelista!$AN$67:$AS$94,3),IF(Värdelista!N87=25,VLOOKUP(Värdelista!M87,Värdelista!$AN$98:$AS$125,3),IF(Värdelista!N87=35,VLOOKUP(Värdelista!M87,Värdelista!$AN$129:$AS$156,3),IF(Värdelista!N87=45,VLOOKUP(Värdelista!M87,Värdelista!$AN$160:$AS$187,3),IF(Värdelista!N87=16,VLOOKUP(Värdelista!M87,Värdelista!$AT$67:$AY$94,3),IF(Värdelista!N87=26,VLOOKUP(Värdelista!M87,Värdelista!$AT$98:$AY$125,3),IF(Värdelista!N87=36,VLOOKUP(Värdelista!M87,Värdelista!$AT$129:$AY$156,3),IF(Värdelista!N87=46,VLOOKUP(Värdelista!M87,Värdelista!$AT$160:$AY$187,3),0))))))))))))))))))))))))</f>
        <v>0</v>
      </c>
      <c r="G76" s="27">
        <f>$G$2*IF(Värdelista!N87=11,VLOOKUP(Värdelista!M87,Värdelista!$P$67:$U$94,4),IF(Värdelista!N87=21,VLOOKUP(Värdelista!M87,Värdelista!$P$98:$U$125,4),IF(Värdelista!N87=31,VLOOKUP(Värdelista!M87,Värdelista!$P$129:$U$156,4),IF(Värdelista!N87=41,VLOOKUP(Värdelista!M87,Värdelista!$P$160:$U$187,4),IF(Värdelista!N87=12,VLOOKUP(Värdelista!M87,Värdelista!$V$67:$AA$94,4),IF(Värdelista!N87=22,VLOOKUP(Värdelista!M87,Värdelista!$V$98:$AA$125,4),IF(Värdelista!N87=32,VLOOKUP(Värdelista!M87,Värdelista!$V$129:$AA$156,4),IF(Värdelista!N87=42,VLOOKUP(Värdelista!M87,Värdelista!$V$160:$AA$187,4),IF(Värdelista!N87=13,VLOOKUP(Värdelista!M87,Värdelista!$AB$67:$AG$94,4),IF(Värdelista!N87=23,VLOOKUP(Värdelista!M87,Värdelista!$AB$98:$AG$125,4),IF(Värdelista!N87=33,VLOOKUP(Värdelista!M87,Värdelista!$AB$129:$AG$156,4),IF(Värdelista!N87=43,VLOOKUP(Värdelista!M87,Värdelista!$AB$160:$AG$187,4),IF(Värdelista!N87=14,VLOOKUP(Värdelista!M87,Värdelista!$AH$67:$AM$94,4),IF(Värdelista!N87=24,VLOOKUP(Värdelista!M87,Värdelista!$AH$98:$AM$125,4),IF(Värdelista!N87=34,VLOOKUP(Värdelista!M87,Värdelista!$AH$129:$AM$156,4),IF(Värdelista!N87=44,VLOOKUP(Värdelista!M87,Värdelista!$AH$160:$AM$187,4),IF(Värdelista!N87=15,VLOOKUP(Värdelista!M87,Värdelista!$AN$67:$AS$94,4),IF(Värdelista!N87=25,VLOOKUP(Värdelista!M87,Värdelista!$AN$98:$AS$125,4),IF(Värdelista!N87=35,VLOOKUP(Värdelista!M87,Värdelista!$AN$129:$AS$156,4),IF(Värdelista!N87=45,VLOOKUP(Värdelista!M87,Värdelista!$AN$160:$AS$187,4),IF(Värdelista!N87=16,VLOOKUP(Värdelista!M87,Värdelista!$AT$67:$AY$94,4),IF(Värdelista!N87=26,VLOOKUP(Värdelista!M87,Värdelista!$AT$98:$AY$125,4),IF(Värdelista!N87=36,VLOOKUP(Värdelista!M87,Värdelista!$AT$129:$AY$156,4),IF(Värdelista!N87=46,VLOOKUP(Värdelista!M87,Värdelista!$AT$160:$AY$187,4),0))))))))))))))))))))))))</f>
        <v>0</v>
      </c>
      <c r="H76" s="27">
        <f>$H$2*IF(Värdelista!N87=11,VLOOKUP(Värdelista!M87,Värdelista!$P$67:$U$94,5),IF(Värdelista!N87=21,VLOOKUP(Värdelista!M87,Värdelista!$P$98:$U$125,5),IF(Värdelista!N87=31,VLOOKUP(Värdelista!M87,Värdelista!$P$129:$U$156,5),IF(Värdelista!N87=41,VLOOKUP(Värdelista!M87,Värdelista!$P$160:$U$187,5),IF(Värdelista!N87=12,VLOOKUP(Värdelista!M87,Värdelista!$V$67:$AA$94,5),IF(Värdelista!N87=22,VLOOKUP(Värdelista!M87,Värdelista!$V$98:$AA$125,5),IF(Värdelista!N87=32,VLOOKUP(Värdelista!M87,Värdelista!$V$129:$AA$156,5),IF(Värdelista!N87=42,VLOOKUP(Värdelista!M87,Värdelista!$V$160:$AA$187,5),IF(Värdelista!N87=13,VLOOKUP(Värdelista!M87,Värdelista!$AB$67:$AG$94,5),IF(Värdelista!N87=23,VLOOKUP(Värdelista!M87,Värdelista!$AB$98:$AG$125,5),IF(Värdelista!N87=33,VLOOKUP(Värdelista!M87,Värdelista!$AB$129:$AG$156,5),IF(Värdelista!N87=43,VLOOKUP(Värdelista!M87,Värdelista!$AB$160:$AG$187,5),IF(Värdelista!N87=14,VLOOKUP(Värdelista!M87,Värdelista!$AH$67:$AM$94,5),IF(Värdelista!N87=24,VLOOKUP(Värdelista!M87,Värdelista!$AH$98:$AM$125,5),IF(Värdelista!N87=34,VLOOKUP(Värdelista!M87,Värdelista!$AH$129:$AM$156,5),IF(Värdelista!N87=44,VLOOKUP(Värdelista!M87,Värdelista!$AH$160:$AM$187,5),IF(Värdelista!N87=15,VLOOKUP(Värdelista!M87,Värdelista!$AN$67:$AS$94,5),IF(Värdelista!N87=25,VLOOKUP(Värdelista!M87,Värdelista!$AN$98:$AS$125,5),IF(Värdelista!N87=35,VLOOKUP(Värdelista!M87,Värdelista!$AN$129:$AS$156,5),IF(Värdelista!N87=45,VLOOKUP(Värdelista!M87,Värdelista!$AN$160:$AS$187,5),IF(Värdelista!N87=16,VLOOKUP(Värdelista!M87,Värdelista!$AT$67:$AY$94,5),IF(Värdelista!N87=26,VLOOKUP(Värdelista!M87,Värdelista!$AT$98:$AY$125,5),IF(Värdelista!N87=36,VLOOKUP(Värdelista!M87,Värdelista!$AT$129:$AY$156,5),IF(Värdelista!N87=46,VLOOKUP(Värdelista!M87,Värdelista!$AT$160:$AY$187,5),0))))))))))))))))))))))))</f>
        <v>0</v>
      </c>
      <c r="I76" s="27">
        <f>$I$2*IF(Värdelista!N87=11,VLOOKUP(Värdelista!M87,Värdelista!$P$67:$U$94,6),IF(Värdelista!N87=21,VLOOKUP(Värdelista!M87,Värdelista!$P$98:$U$125,6),IF(Värdelista!N87=31,VLOOKUP(Värdelista!M87,Värdelista!$P$129:$U$156,6),IF(Värdelista!N87=41,VLOOKUP(Värdelista!M87,Värdelista!$P$160:$U$187,6),IF(Värdelista!N87=12,VLOOKUP(Värdelista!M87,Värdelista!$V$67:$AA$94,6),IF(Värdelista!N87=22,VLOOKUP(Värdelista!M87,Värdelista!$V$98:$AA$125,6),IF(Värdelista!N87=32,VLOOKUP(Värdelista!M87,Värdelista!$V$129:$AA$156,6),IF(Värdelista!N87=42,VLOOKUP(Värdelista!M87,Värdelista!$V$160:$AA$187,6),IF(Värdelista!N87=13,VLOOKUP(Värdelista!M87,Värdelista!$AB$67:$AG$94,6),IF(Värdelista!N87=23,VLOOKUP(Värdelista!M87,Värdelista!$AB$98:$AG$125,6),IF(Värdelista!N87=33,VLOOKUP(Värdelista!M87,Värdelista!$AB$129:$AG$156,6),IF(Värdelista!N87=43,VLOOKUP(Värdelista!M87,Värdelista!$AB$160:$AG$187,6),IF(Värdelista!N87=14,VLOOKUP(Värdelista!M87,Värdelista!$AH$67:$AM$94,6),IF(Värdelista!N87=24,VLOOKUP(Värdelista!M87,Värdelista!$AH$98:$AM$125,6),IF(Värdelista!N87=34,VLOOKUP(Värdelista!M87,Värdelista!$AH$129:$AM$156,6),IF(Värdelista!N87=44,VLOOKUP(Värdelista!M87,Värdelista!$AH$160:$AM$187,6),IF(Värdelista!N87=15,VLOOKUP(Värdelista!M87,Värdelista!$AN$67:$AS$94,6),IF(Värdelista!N87=25,VLOOKUP(Värdelista!M87,Värdelista!$AN$98:$AS$125,6),IF(Värdelista!N87=35,VLOOKUP(Värdelista!M87,Värdelista!$AN$129:$AS$156,6),IF(Värdelista!N87=45,VLOOKUP(Värdelista!M87,Värdelista!$AN$160:$AS$187,6),IF(Värdelista!N87=16,VLOOKUP(Värdelista!M87,Värdelista!$AT$67:$AY$94,6),IF(Värdelista!N87=26,VLOOKUP(Värdelista!M87,Värdelista!$AT$98:$AY$125,6),IF(Värdelista!N87=36,VLOOKUP(Värdelista!M87,Värdelista!$AT$129:$AY$156,6),IF(Värdelista!N87=46,VLOOKUP(Värdelista!M87,Värdelista!$AT$160:$AY$187,6),0))))))))))))))))))))))))</f>
        <v>0</v>
      </c>
    </row>
    <row r="77" spans="1:9" ht="14.25">
      <c r="A77" s="26"/>
      <c r="B77" s="28">
        <f>Tabell16[[#This Row],[Antal]]*(Tabell16[[#This Row],[Rörmtrl]]+Tabell16[[#This Row],[Svetsning]]+Tabell16[[#This Row],[Muffmontage]]+Tabell16[[#This Row],[Mark]])</f>
        <v>0</v>
      </c>
      <c r="C77" s="26"/>
      <c r="D77" s="26"/>
      <c r="E77" s="26"/>
      <c r="F77" s="27">
        <f>$F$2*IF(Värdelista!N88=11,VLOOKUP(Värdelista!M88,Värdelista!$P$67:$U$94,3),IF(Värdelista!N88=21,VLOOKUP(Värdelista!M88,Värdelista!$P$98:$U$125,3),IF(Värdelista!N88=31,VLOOKUP(Värdelista!M88,Värdelista!$P$129:$U$156,3),IF(Värdelista!N88=41,VLOOKUP(Värdelista!M88,Värdelista!$P$160:$U$187,3),IF(Värdelista!N88=12,VLOOKUP(Värdelista!M88,Värdelista!$V$67:$AA$94,3),IF(Värdelista!N88=22,VLOOKUP(Värdelista!M88,Värdelista!$V$98:$AA$125,3),IF(Värdelista!N88=32,VLOOKUP(Värdelista!M88,Värdelista!$V$129:$AA$156,3),IF(Värdelista!N88=42,VLOOKUP(Värdelista!M88,Värdelista!$V$160:$AA$187,3),IF(Värdelista!N88=13,VLOOKUP(Värdelista!M88,Värdelista!$AB$67:$AG$94,3),IF(Värdelista!N88=23,VLOOKUP(Värdelista!M88,Värdelista!$AB$98:$AG$125,3),IF(Värdelista!N88=33,VLOOKUP(Värdelista!M88,Värdelista!$AB$129:$AG$156,3),IF(Värdelista!N88=43,VLOOKUP(Värdelista!M88,Värdelista!$AB$160:$AG$187,3),IF(Värdelista!N88=14,VLOOKUP(Värdelista!M88,Värdelista!$AH$67:$AM$94,3),IF(Värdelista!N88=24,VLOOKUP(Värdelista!M88,Värdelista!$AH$98:$AM$125,3),IF(Värdelista!N88=34,VLOOKUP(Värdelista!M88,Värdelista!$AH$129:$AM$156,3),IF(Värdelista!N88=44,VLOOKUP(Värdelista!M88,Värdelista!$AH$160:$AM$187,3),IF(Värdelista!N88=15,VLOOKUP(Värdelista!M88,Värdelista!$AN$67:$AS$94,3),IF(Värdelista!N88=25,VLOOKUP(Värdelista!M88,Värdelista!$AN$98:$AS$125,3),IF(Värdelista!N88=35,VLOOKUP(Värdelista!M88,Värdelista!$AN$129:$AS$156,3),IF(Värdelista!N88=45,VLOOKUP(Värdelista!M88,Värdelista!$AN$160:$AS$187,3),IF(Värdelista!N88=16,VLOOKUP(Värdelista!M88,Värdelista!$AT$67:$AY$94,3),IF(Värdelista!N88=26,VLOOKUP(Värdelista!M88,Värdelista!$AT$98:$AY$125,3),IF(Värdelista!N88=36,VLOOKUP(Värdelista!M88,Värdelista!$AT$129:$AY$156,3),IF(Värdelista!N88=46,VLOOKUP(Värdelista!M88,Värdelista!$AT$160:$AY$187,3),0))))))))))))))))))))))))</f>
        <v>0</v>
      </c>
      <c r="G77" s="27">
        <f>$G$2*IF(Värdelista!N88=11,VLOOKUP(Värdelista!M88,Värdelista!$P$67:$U$94,4),IF(Värdelista!N88=21,VLOOKUP(Värdelista!M88,Värdelista!$P$98:$U$125,4),IF(Värdelista!N88=31,VLOOKUP(Värdelista!M88,Värdelista!$P$129:$U$156,4),IF(Värdelista!N88=41,VLOOKUP(Värdelista!M88,Värdelista!$P$160:$U$187,4),IF(Värdelista!N88=12,VLOOKUP(Värdelista!M88,Värdelista!$V$67:$AA$94,4),IF(Värdelista!N88=22,VLOOKUP(Värdelista!M88,Värdelista!$V$98:$AA$125,4),IF(Värdelista!N88=32,VLOOKUP(Värdelista!M88,Värdelista!$V$129:$AA$156,4),IF(Värdelista!N88=42,VLOOKUP(Värdelista!M88,Värdelista!$V$160:$AA$187,4),IF(Värdelista!N88=13,VLOOKUP(Värdelista!M88,Värdelista!$AB$67:$AG$94,4),IF(Värdelista!N88=23,VLOOKUP(Värdelista!M88,Värdelista!$AB$98:$AG$125,4),IF(Värdelista!N88=33,VLOOKUP(Värdelista!M88,Värdelista!$AB$129:$AG$156,4),IF(Värdelista!N88=43,VLOOKUP(Värdelista!M88,Värdelista!$AB$160:$AG$187,4),IF(Värdelista!N88=14,VLOOKUP(Värdelista!M88,Värdelista!$AH$67:$AM$94,4),IF(Värdelista!N88=24,VLOOKUP(Värdelista!M88,Värdelista!$AH$98:$AM$125,4),IF(Värdelista!N88=34,VLOOKUP(Värdelista!M88,Värdelista!$AH$129:$AM$156,4),IF(Värdelista!N88=44,VLOOKUP(Värdelista!M88,Värdelista!$AH$160:$AM$187,4),IF(Värdelista!N88=15,VLOOKUP(Värdelista!M88,Värdelista!$AN$67:$AS$94,4),IF(Värdelista!N88=25,VLOOKUP(Värdelista!M88,Värdelista!$AN$98:$AS$125,4),IF(Värdelista!N88=35,VLOOKUP(Värdelista!M88,Värdelista!$AN$129:$AS$156,4),IF(Värdelista!N88=45,VLOOKUP(Värdelista!M88,Värdelista!$AN$160:$AS$187,4),IF(Värdelista!N88=16,VLOOKUP(Värdelista!M88,Värdelista!$AT$67:$AY$94,4),IF(Värdelista!N88=26,VLOOKUP(Värdelista!M88,Värdelista!$AT$98:$AY$125,4),IF(Värdelista!N88=36,VLOOKUP(Värdelista!M88,Värdelista!$AT$129:$AY$156,4),IF(Värdelista!N88=46,VLOOKUP(Värdelista!M88,Värdelista!$AT$160:$AY$187,4),0))))))))))))))))))))))))</f>
        <v>0</v>
      </c>
      <c r="H77" s="27">
        <f>$H$2*IF(Värdelista!N88=11,VLOOKUP(Värdelista!M88,Värdelista!$P$67:$U$94,5),IF(Värdelista!N88=21,VLOOKUP(Värdelista!M88,Värdelista!$P$98:$U$125,5),IF(Värdelista!N88=31,VLOOKUP(Värdelista!M88,Värdelista!$P$129:$U$156,5),IF(Värdelista!N88=41,VLOOKUP(Värdelista!M88,Värdelista!$P$160:$U$187,5),IF(Värdelista!N88=12,VLOOKUP(Värdelista!M88,Värdelista!$V$67:$AA$94,5),IF(Värdelista!N88=22,VLOOKUP(Värdelista!M88,Värdelista!$V$98:$AA$125,5),IF(Värdelista!N88=32,VLOOKUP(Värdelista!M88,Värdelista!$V$129:$AA$156,5),IF(Värdelista!N88=42,VLOOKUP(Värdelista!M88,Värdelista!$V$160:$AA$187,5),IF(Värdelista!N88=13,VLOOKUP(Värdelista!M88,Värdelista!$AB$67:$AG$94,5),IF(Värdelista!N88=23,VLOOKUP(Värdelista!M88,Värdelista!$AB$98:$AG$125,5),IF(Värdelista!N88=33,VLOOKUP(Värdelista!M88,Värdelista!$AB$129:$AG$156,5),IF(Värdelista!N88=43,VLOOKUP(Värdelista!M88,Värdelista!$AB$160:$AG$187,5),IF(Värdelista!N88=14,VLOOKUP(Värdelista!M88,Värdelista!$AH$67:$AM$94,5),IF(Värdelista!N88=24,VLOOKUP(Värdelista!M88,Värdelista!$AH$98:$AM$125,5),IF(Värdelista!N88=34,VLOOKUP(Värdelista!M88,Värdelista!$AH$129:$AM$156,5),IF(Värdelista!N88=44,VLOOKUP(Värdelista!M88,Värdelista!$AH$160:$AM$187,5),IF(Värdelista!N88=15,VLOOKUP(Värdelista!M88,Värdelista!$AN$67:$AS$94,5),IF(Värdelista!N88=25,VLOOKUP(Värdelista!M88,Värdelista!$AN$98:$AS$125,5),IF(Värdelista!N88=35,VLOOKUP(Värdelista!M88,Värdelista!$AN$129:$AS$156,5),IF(Värdelista!N88=45,VLOOKUP(Värdelista!M88,Värdelista!$AN$160:$AS$187,5),IF(Värdelista!N88=16,VLOOKUP(Värdelista!M88,Värdelista!$AT$67:$AY$94,5),IF(Värdelista!N88=26,VLOOKUP(Värdelista!M88,Värdelista!$AT$98:$AY$125,5),IF(Värdelista!N88=36,VLOOKUP(Värdelista!M88,Värdelista!$AT$129:$AY$156,5),IF(Värdelista!N88=46,VLOOKUP(Värdelista!M88,Värdelista!$AT$160:$AY$187,5),0))))))))))))))))))))))))</f>
        <v>0</v>
      </c>
      <c r="I77" s="27">
        <f>$I$2*IF(Värdelista!N88=11,VLOOKUP(Värdelista!M88,Värdelista!$P$67:$U$94,6),IF(Värdelista!N88=21,VLOOKUP(Värdelista!M88,Värdelista!$P$98:$U$125,6),IF(Värdelista!N88=31,VLOOKUP(Värdelista!M88,Värdelista!$P$129:$U$156,6),IF(Värdelista!N88=41,VLOOKUP(Värdelista!M88,Värdelista!$P$160:$U$187,6),IF(Värdelista!N88=12,VLOOKUP(Värdelista!M88,Värdelista!$V$67:$AA$94,6),IF(Värdelista!N88=22,VLOOKUP(Värdelista!M88,Värdelista!$V$98:$AA$125,6),IF(Värdelista!N88=32,VLOOKUP(Värdelista!M88,Värdelista!$V$129:$AA$156,6),IF(Värdelista!N88=42,VLOOKUP(Värdelista!M88,Värdelista!$V$160:$AA$187,6),IF(Värdelista!N88=13,VLOOKUP(Värdelista!M88,Värdelista!$AB$67:$AG$94,6),IF(Värdelista!N88=23,VLOOKUP(Värdelista!M88,Värdelista!$AB$98:$AG$125,6),IF(Värdelista!N88=33,VLOOKUP(Värdelista!M88,Värdelista!$AB$129:$AG$156,6),IF(Värdelista!N88=43,VLOOKUP(Värdelista!M88,Värdelista!$AB$160:$AG$187,6),IF(Värdelista!N88=14,VLOOKUP(Värdelista!M88,Värdelista!$AH$67:$AM$94,6),IF(Värdelista!N88=24,VLOOKUP(Värdelista!M88,Värdelista!$AH$98:$AM$125,6),IF(Värdelista!N88=34,VLOOKUP(Värdelista!M88,Värdelista!$AH$129:$AM$156,6),IF(Värdelista!N88=44,VLOOKUP(Värdelista!M88,Värdelista!$AH$160:$AM$187,6),IF(Värdelista!N88=15,VLOOKUP(Värdelista!M88,Värdelista!$AN$67:$AS$94,6),IF(Värdelista!N88=25,VLOOKUP(Värdelista!M88,Värdelista!$AN$98:$AS$125,6),IF(Värdelista!N88=35,VLOOKUP(Värdelista!M88,Värdelista!$AN$129:$AS$156,6),IF(Värdelista!N88=45,VLOOKUP(Värdelista!M88,Värdelista!$AN$160:$AS$187,6),IF(Värdelista!N88=16,VLOOKUP(Värdelista!M88,Värdelista!$AT$67:$AY$94,6),IF(Värdelista!N88=26,VLOOKUP(Värdelista!M88,Värdelista!$AT$98:$AY$125,6),IF(Värdelista!N88=36,VLOOKUP(Värdelista!M88,Värdelista!$AT$129:$AY$156,6),IF(Värdelista!N88=46,VLOOKUP(Värdelista!M88,Värdelista!$AT$160:$AY$187,6),0))))))))))))))))))))))))</f>
        <v>0</v>
      </c>
    </row>
    <row r="78" spans="1:9" ht="14.25">
      <c r="A78" s="26"/>
      <c r="B78" s="28">
        <f>Tabell16[[#This Row],[Antal]]*(Tabell16[[#This Row],[Rörmtrl]]+Tabell16[[#This Row],[Svetsning]]+Tabell16[[#This Row],[Muffmontage]]+Tabell16[[#This Row],[Mark]])</f>
        <v>0</v>
      </c>
      <c r="C78" s="26"/>
      <c r="D78" s="26"/>
      <c r="E78" s="26"/>
      <c r="F78" s="27">
        <f>$F$2*IF(Värdelista!N89=11,VLOOKUP(Värdelista!M89,Värdelista!$P$67:$U$94,3),IF(Värdelista!N89=21,VLOOKUP(Värdelista!M89,Värdelista!$P$98:$U$125,3),IF(Värdelista!N89=31,VLOOKUP(Värdelista!M89,Värdelista!$P$129:$U$156,3),IF(Värdelista!N89=41,VLOOKUP(Värdelista!M89,Värdelista!$P$160:$U$187,3),IF(Värdelista!N89=12,VLOOKUP(Värdelista!M89,Värdelista!$V$67:$AA$94,3),IF(Värdelista!N89=22,VLOOKUP(Värdelista!M89,Värdelista!$V$98:$AA$125,3),IF(Värdelista!N89=32,VLOOKUP(Värdelista!M89,Värdelista!$V$129:$AA$156,3),IF(Värdelista!N89=42,VLOOKUP(Värdelista!M89,Värdelista!$V$160:$AA$187,3),IF(Värdelista!N89=13,VLOOKUP(Värdelista!M89,Värdelista!$AB$67:$AG$94,3),IF(Värdelista!N89=23,VLOOKUP(Värdelista!M89,Värdelista!$AB$98:$AG$125,3),IF(Värdelista!N89=33,VLOOKUP(Värdelista!M89,Värdelista!$AB$129:$AG$156,3),IF(Värdelista!N89=43,VLOOKUP(Värdelista!M89,Värdelista!$AB$160:$AG$187,3),IF(Värdelista!N89=14,VLOOKUP(Värdelista!M89,Värdelista!$AH$67:$AM$94,3),IF(Värdelista!N89=24,VLOOKUP(Värdelista!M89,Värdelista!$AH$98:$AM$125,3),IF(Värdelista!N89=34,VLOOKUP(Värdelista!M89,Värdelista!$AH$129:$AM$156,3),IF(Värdelista!N89=44,VLOOKUP(Värdelista!M89,Värdelista!$AH$160:$AM$187,3),IF(Värdelista!N89=15,VLOOKUP(Värdelista!M89,Värdelista!$AN$67:$AS$94,3),IF(Värdelista!N89=25,VLOOKUP(Värdelista!M89,Värdelista!$AN$98:$AS$125,3),IF(Värdelista!N89=35,VLOOKUP(Värdelista!M89,Värdelista!$AN$129:$AS$156,3),IF(Värdelista!N89=45,VLOOKUP(Värdelista!M89,Värdelista!$AN$160:$AS$187,3),IF(Värdelista!N89=16,VLOOKUP(Värdelista!M89,Värdelista!$AT$67:$AY$94,3),IF(Värdelista!N89=26,VLOOKUP(Värdelista!M89,Värdelista!$AT$98:$AY$125,3),IF(Värdelista!N89=36,VLOOKUP(Värdelista!M89,Värdelista!$AT$129:$AY$156,3),IF(Värdelista!N89=46,VLOOKUP(Värdelista!M89,Värdelista!$AT$160:$AY$187,3),0))))))))))))))))))))))))</f>
        <v>0</v>
      </c>
      <c r="G78" s="27">
        <f>$G$2*IF(Värdelista!N89=11,VLOOKUP(Värdelista!M89,Värdelista!$P$67:$U$94,4),IF(Värdelista!N89=21,VLOOKUP(Värdelista!M89,Värdelista!$P$98:$U$125,4),IF(Värdelista!N89=31,VLOOKUP(Värdelista!M89,Värdelista!$P$129:$U$156,4),IF(Värdelista!N89=41,VLOOKUP(Värdelista!M89,Värdelista!$P$160:$U$187,4),IF(Värdelista!N89=12,VLOOKUP(Värdelista!M89,Värdelista!$V$67:$AA$94,4),IF(Värdelista!N89=22,VLOOKUP(Värdelista!M89,Värdelista!$V$98:$AA$125,4),IF(Värdelista!N89=32,VLOOKUP(Värdelista!M89,Värdelista!$V$129:$AA$156,4),IF(Värdelista!N89=42,VLOOKUP(Värdelista!M89,Värdelista!$V$160:$AA$187,4),IF(Värdelista!N89=13,VLOOKUP(Värdelista!M89,Värdelista!$AB$67:$AG$94,4),IF(Värdelista!N89=23,VLOOKUP(Värdelista!M89,Värdelista!$AB$98:$AG$125,4),IF(Värdelista!N89=33,VLOOKUP(Värdelista!M89,Värdelista!$AB$129:$AG$156,4),IF(Värdelista!N89=43,VLOOKUP(Värdelista!M89,Värdelista!$AB$160:$AG$187,4),IF(Värdelista!N89=14,VLOOKUP(Värdelista!M89,Värdelista!$AH$67:$AM$94,4),IF(Värdelista!N89=24,VLOOKUP(Värdelista!M89,Värdelista!$AH$98:$AM$125,4),IF(Värdelista!N89=34,VLOOKUP(Värdelista!M89,Värdelista!$AH$129:$AM$156,4),IF(Värdelista!N89=44,VLOOKUP(Värdelista!M89,Värdelista!$AH$160:$AM$187,4),IF(Värdelista!N89=15,VLOOKUP(Värdelista!M89,Värdelista!$AN$67:$AS$94,4),IF(Värdelista!N89=25,VLOOKUP(Värdelista!M89,Värdelista!$AN$98:$AS$125,4),IF(Värdelista!N89=35,VLOOKUP(Värdelista!M89,Värdelista!$AN$129:$AS$156,4),IF(Värdelista!N89=45,VLOOKUP(Värdelista!M89,Värdelista!$AN$160:$AS$187,4),IF(Värdelista!N89=16,VLOOKUP(Värdelista!M89,Värdelista!$AT$67:$AY$94,4),IF(Värdelista!N89=26,VLOOKUP(Värdelista!M89,Värdelista!$AT$98:$AY$125,4),IF(Värdelista!N89=36,VLOOKUP(Värdelista!M89,Värdelista!$AT$129:$AY$156,4),IF(Värdelista!N89=46,VLOOKUP(Värdelista!M89,Värdelista!$AT$160:$AY$187,4),0))))))))))))))))))))))))</f>
        <v>0</v>
      </c>
      <c r="H78" s="27">
        <f>$H$2*IF(Värdelista!N89=11,VLOOKUP(Värdelista!M89,Värdelista!$P$67:$U$94,5),IF(Värdelista!N89=21,VLOOKUP(Värdelista!M89,Värdelista!$P$98:$U$125,5),IF(Värdelista!N89=31,VLOOKUP(Värdelista!M89,Värdelista!$P$129:$U$156,5),IF(Värdelista!N89=41,VLOOKUP(Värdelista!M89,Värdelista!$P$160:$U$187,5),IF(Värdelista!N89=12,VLOOKUP(Värdelista!M89,Värdelista!$V$67:$AA$94,5),IF(Värdelista!N89=22,VLOOKUP(Värdelista!M89,Värdelista!$V$98:$AA$125,5),IF(Värdelista!N89=32,VLOOKUP(Värdelista!M89,Värdelista!$V$129:$AA$156,5),IF(Värdelista!N89=42,VLOOKUP(Värdelista!M89,Värdelista!$V$160:$AA$187,5),IF(Värdelista!N89=13,VLOOKUP(Värdelista!M89,Värdelista!$AB$67:$AG$94,5),IF(Värdelista!N89=23,VLOOKUP(Värdelista!M89,Värdelista!$AB$98:$AG$125,5),IF(Värdelista!N89=33,VLOOKUP(Värdelista!M89,Värdelista!$AB$129:$AG$156,5),IF(Värdelista!N89=43,VLOOKUP(Värdelista!M89,Värdelista!$AB$160:$AG$187,5),IF(Värdelista!N89=14,VLOOKUP(Värdelista!M89,Värdelista!$AH$67:$AM$94,5),IF(Värdelista!N89=24,VLOOKUP(Värdelista!M89,Värdelista!$AH$98:$AM$125,5),IF(Värdelista!N89=34,VLOOKUP(Värdelista!M89,Värdelista!$AH$129:$AM$156,5),IF(Värdelista!N89=44,VLOOKUP(Värdelista!M89,Värdelista!$AH$160:$AM$187,5),IF(Värdelista!N89=15,VLOOKUP(Värdelista!M89,Värdelista!$AN$67:$AS$94,5),IF(Värdelista!N89=25,VLOOKUP(Värdelista!M89,Värdelista!$AN$98:$AS$125,5),IF(Värdelista!N89=35,VLOOKUP(Värdelista!M89,Värdelista!$AN$129:$AS$156,5),IF(Värdelista!N89=45,VLOOKUP(Värdelista!M89,Värdelista!$AN$160:$AS$187,5),IF(Värdelista!N89=16,VLOOKUP(Värdelista!M89,Värdelista!$AT$67:$AY$94,5),IF(Värdelista!N89=26,VLOOKUP(Värdelista!M89,Värdelista!$AT$98:$AY$125,5),IF(Värdelista!N89=36,VLOOKUP(Värdelista!M89,Värdelista!$AT$129:$AY$156,5),IF(Värdelista!N89=46,VLOOKUP(Värdelista!M89,Värdelista!$AT$160:$AY$187,5),0))))))))))))))))))))))))</f>
        <v>0</v>
      </c>
      <c r="I78" s="27">
        <f>$I$2*IF(Värdelista!N89=11,VLOOKUP(Värdelista!M89,Värdelista!$P$67:$U$94,6),IF(Värdelista!N89=21,VLOOKUP(Värdelista!M89,Värdelista!$P$98:$U$125,6),IF(Värdelista!N89=31,VLOOKUP(Värdelista!M89,Värdelista!$P$129:$U$156,6),IF(Värdelista!N89=41,VLOOKUP(Värdelista!M89,Värdelista!$P$160:$U$187,6),IF(Värdelista!N89=12,VLOOKUP(Värdelista!M89,Värdelista!$V$67:$AA$94,6),IF(Värdelista!N89=22,VLOOKUP(Värdelista!M89,Värdelista!$V$98:$AA$125,6),IF(Värdelista!N89=32,VLOOKUP(Värdelista!M89,Värdelista!$V$129:$AA$156,6),IF(Värdelista!N89=42,VLOOKUP(Värdelista!M89,Värdelista!$V$160:$AA$187,6),IF(Värdelista!N89=13,VLOOKUP(Värdelista!M89,Värdelista!$AB$67:$AG$94,6),IF(Värdelista!N89=23,VLOOKUP(Värdelista!M89,Värdelista!$AB$98:$AG$125,6),IF(Värdelista!N89=33,VLOOKUP(Värdelista!M89,Värdelista!$AB$129:$AG$156,6),IF(Värdelista!N89=43,VLOOKUP(Värdelista!M89,Värdelista!$AB$160:$AG$187,6),IF(Värdelista!N89=14,VLOOKUP(Värdelista!M89,Värdelista!$AH$67:$AM$94,6),IF(Värdelista!N89=24,VLOOKUP(Värdelista!M89,Värdelista!$AH$98:$AM$125,6),IF(Värdelista!N89=34,VLOOKUP(Värdelista!M89,Värdelista!$AH$129:$AM$156,6),IF(Värdelista!N89=44,VLOOKUP(Värdelista!M89,Värdelista!$AH$160:$AM$187,6),IF(Värdelista!N89=15,VLOOKUP(Värdelista!M89,Värdelista!$AN$67:$AS$94,6),IF(Värdelista!N89=25,VLOOKUP(Värdelista!M89,Värdelista!$AN$98:$AS$125,6),IF(Värdelista!N89=35,VLOOKUP(Värdelista!M89,Värdelista!$AN$129:$AS$156,6),IF(Värdelista!N89=45,VLOOKUP(Värdelista!M89,Värdelista!$AN$160:$AS$187,6),IF(Värdelista!N89=16,VLOOKUP(Värdelista!M89,Värdelista!$AT$67:$AY$94,6),IF(Värdelista!N89=26,VLOOKUP(Värdelista!M89,Värdelista!$AT$98:$AY$125,6),IF(Värdelista!N89=36,VLOOKUP(Värdelista!M89,Värdelista!$AT$129:$AY$156,6),IF(Värdelista!N89=46,VLOOKUP(Värdelista!M89,Värdelista!$AT$160:$AY$187,6),0))))))))))))))))))))))))</f>
        <v>0</v>
      </c>
    </row>
    <row r="79" spans="1:9" ht="14.25">
      <c r="A79" s="26"/>
      <c r="B79" s="28">
        <f>Tabell16[[#This Row],[Antal]]*(Tabell16[[#This Row],[Rörmtrl]]+Tabell16[[#This Row],[Svetsning]]+Tabell16[[#This Row],[Muffmontage]]+Tabell16[[#This Row],[Mark]])</f>
        <v>0</v>
      </c>
      <c r="C79" s="26"/>
      <c r="D79" s="26"/>
      <c r="E79" s="26"/>
      <c r="F79" s="27">
        <f>$F$2*IF(Värdelista!N90=11,VLOOKUP(Värdelista!M90,Värdelista!$P$67:$U$94,3),IF(Värdelista!N90=21,VLOOKUP(Värdelista!M90,Värdelista!$P$98:$U$125,3),IF(Värdelista!N90=31,VLOOKUP(Värdelista!M90,Värdelista!$P$129:$U$156,3),IF(Värdelista!N90=41,VLOOKUP(Värdelista!M90,Värdelista!$P$160:$U$187,3),IF(Värdelista!N90=12,VLOOKUP(Värdelista!M90,Värdelista!$V$67:$AA$94,3),IF(Värdelista!N90=22,VLOOKUP(Värdelista!M90,Värdelista!$V$98:$AA$125,3),IF(Värdelista!N90=32,VLOOKUP(Värdelista!M90,Värdelista!$V$129:$AA$156,3),IF(Värdelista!N90=42,VLOOKUP(Värdelista!M90,Värdelista!$V$160:$AA$187,3),IF(Värdelista!N90=13,VLOOKUP(Värdelista!M90,Värdelista!$AB$67:$AG$94,3),IF(Värdelista!N90=23,VLOOKUP(Värdelista!M90,Värdelista!$AB$98:$AG$125,3),IF(Värdelista!N90=33,VLOOKUP(Värdelista!M90,Värdelista!$AB$129:$AG$156,3),IF(Värdelista!N90=43,VLOOKUP(Värdelista!M90,Värdelista!$AB$160:$AG$187,3),IF(Värdelista!N90=14,VLOOKUP(Värdelista!M90,Värdelista!$AH$67:$AM$94,3),IF(Värdelista!N90=24,VLOOKUP(Värdelista!M90,Värdelista!$AH$98:$AM$125,3),IF(Värdelista!N90=34,VLOOKUP(Värdelista!M90,Värdelista!$AH$129:$AM$156,3),IF(Värdelista!N90=44,VLOOKUP(Värdelista!M90,Värdelista!$AH$160:$AM$187,3),IF(Värdelista!N90=15,VLOOKUP(Värdelista!M90,Värdelista!$AN$67:$AS$94,3),IF(Värdelista!N90=25,VLOOKUP(Värdelista!M90,Värdelista!$AN$98:$AS$125,3),IF(Värdelista!N90=35,VLOOKUP(Värdelista!M90,Värdelista!$AN$129:$AS$156,3),IF(Värdelista!N90=45,VLOOKUP(Värdelista!M90,Värdelista!$AN$160:$AS$187,3),IF(Värdelista!N90=16,VLOOKUP(Värdelista!M90,Värdelista!$AT$67:$AY$94,3),IF(Värdelista!N90=26,VLOOKUP(Värdelista!M90,Värdelista!$AT$98:$AY$125,3),IF(Värdelista!N90=36,VLOOKUP(Värdelista!M90,Värdelista!$AT$129:$AY$156,3),IF(Värdelista!N90=46,VLOOKUP(Värdelista!M90,Värdelista!$AT$160:$AY$187,3),0))))))))))))))))))))))))</f>
        <v>0</v>
      </c>
      <c r="G79" s="27">
        <f>$G$2*IF(Värdelista!N90=11,VLOOKUP(Värdelista!M90,Värdelista!$P$67:$U$94,4),IF(Värdelista!N90=21,VLOOKUP(Värdelista!M90,Värdelista!$P$98:$U$125,4),IF(Värdelista!N90=31,VLOOKUP(Värdelista!M90,Värdelista!$P$129:$U$156,4),IF(Värdelista!N90=41,VLOOKUP(Värdelista!M90,Värdelista!$P$160:$U$187,4),IF(Värdelista!N90=12,VLOOKUP(Värdelista!M90,Värdelista!$V$67:$AA$94,4),IF(Värdelista!N90=22,VLOOKUP(Värdelista!M90,Värdelista!$V$98:$AA$125,4),IF(Värdelista!N90=32,VLOOKUP(Värdelista!M90,Värdelista!$V$129:$AA$156,4),IF(Värdelista!N90=42,VLOOKUP(Värdelista!M90,Värdelista!$V$160:$AA$187,4),IF(Värdelista!N90=13,VLOOKUP(Värdelista!M90,Värdelista!$AB$67:$AG$94,4),IF(Värdelista!N90=23,VLOOKUP(Värdelista!M90,Värdelista!$AB$98:$AG$125,4),IF(Värdelista!N90=33,VLOOKUP(Värdelista!M90,Värdelista!$AB$129:$AG$156,4),IF(Värdelista!N90=43,VLOOKUP(Värdelista!M90,Värdelista!$AB$160:$AG$187,4),IF(Värdelista!N90=14,VLOOKUP(Värdelista!M90,Värdelista!$AH$67:$AM$94,4),IF(Värdelista!N90=24,VLOOKUP(Värdelista!M90,Värdelista!$AH$98:$AM$125,4),IF(Värdelista!N90=34,VLOOKUP(Värdelista!M90,Värdelista!$AH$129:$AM$156,4),IF(Värdelista!N90=44,VLOOKUP(Värdelista!M90,Värdelista!$AH$160:$AM$187,4),IF(Värdelista!N90=15,VLOOKUP(Värdelista!M90,Värdelista!$AN$67:$AS$94,4),IF(Värdelista!N90=25,VLOOKUP(Värdelista!M90,Värdelista!$AN$98:$AS$125,4),IF(Värdelista!N90=35,VLOOKUP(Värdelista!M90,Värdelista!$AN$129:$AS$156,4),IF(Värdelista!N90=45,VLOOKUP(Värdelista!M90,Värdelista!$AN$160:$AS$187,4),IF(Värdelista!N90=16,VLOOKUP(Värdelista!M90,Värdelista!$AT$67:$AY$94,4),IF(Värdelista!N90=26,VLOOKUP(Värdelista!M90,Värdelista!$AT$98:$AY$125,4),IF(Värdelista!N90=36,VLOOKUP(Värdelista!M90,Värdelista!$AT$129:$AY$156,4),IF(Värdelista!N90=46,VLOOKUP(Värdelista!M90,Värdelista!$AT$160:$AY$187,4),0))))))))))))))))))))))))</f>
        <v>0</v>
      </c>
      <c r="H79" s="27">
        <f>$H$2*IF(Värdelista!N90=11,VLOOKUP(Värdelista!M90,Värdelista!$P$67:$U$94,5),IF(Värdelista!N90=21,VLOOKUP(Värdelista!M90,Värdelista!$P$98:$U$125,5),IF(Värdelista!N90=31,VLOOKUP(Värdelista!M90,Värdelista!$P$129:$U$156,5),IF(Värdelista!N90=41,VLOOKUP(Värdelista!M90,Värdelista!$P$160:$U$187,5),IF(Värdelista!N90=12,VLOOKUP(Värdelista!M90,Värdelista!$V$67:$AA$94,5),IF(Värdelista!N90=22,VLOOKUP(Värdelista!M90,Värdelista!$V$98:$AA$125,5),IF(Värdelista!N90=32,VLOOKUP(Värdelista!M90,Värdelista!$V$129:$AA$156,5),IF(Värdelista!N90=42,VLOOKUP(Värdelista!M90,Värdelista!$V$160:$AA$187,5),IF(Värdelista!N90=13,VLOOKUP(Värdelista!M90,Värdelista!$AB$67:$AG$94,5),IF(Värdelista!N90=23,VLOOKUP(Värdelista!M90,Värdelista!$AB$98:$AG$125,5),IF(Värdelista!N90=33,VLOOKUP(Värdelista!M90,Värdelista!$AB$129:$AG$156,5),IF(Värdelista!N90=43,VLOOKUP(Värdelista!M90,Värdelista!$AB$160:$AG$187,5),IF(Värdelista!N90=14,VLOOKUP(Värdelista!M90,Värdelista!$AH$67:$AM$94,5),IF(Värdelista!N90=24,VLOOKUP(Värdelista!M90,Värdelista!$AH$98:$AM$125,5),IF(Värdelista!N90=34,VLOOKUP(Värdelista!M90,Värdelista!$AH$129:$AM$156,5),IF(Värdelista!N90=44,VLOOKUP(Värdelista!M90,Värdelista!$AH$160:$AM$187,5),IF(Värdelista!N90=15,VLOOKUP(Värdelista!M90,Värdelista!$AN$67:$AS$94,5),IF(Värdelista!N90=25,VLOOKUP(Värdelista!M90,Värdelista!$AN$98:$AS$125,5),IF(Värdelista!N90=35,VLOOKUP(Värdelista!M90,Värdelista!$AN$129:$AS$156,5),IF(Värdelista!N90=45,VLOOKUP(Värdelista!M90,Värdelista!$AN$160:$AS$187,5),IF(Värdelista!N90=16,VLOOKUP(Värdelista!M90,Värdelista!$AT$67:$AY$94,5),IF(Värdelista!N90=26,VLOOKUP(Värdelista!M90,Värdelista!$AT$98:$AY$125,5),IF(Värdelista!N90=36,VLOOKUP(Värdelista!M90,Värdelista!$AT$129:$AY$156,5),IF(Värdelista!N90=46,VLOOKUP(Värdelista!M90,Värdelista!$AT$160:$AY$187,5),0))))))))))))))))))))))))</f>
        <v>0</v>
      </c>
      <c r="I79" s="27">
        <f>$I$2*IF(Värdelista!N90=11,VLOOKUP(Värdelista!M90,Värdelista!$P$67:$U$94,6),IF(Värdelista!N90=21,VLOOKUP(Värdelista!M90,Värdelista!$P$98:$U$125,6),IF(Värdelista!N90=31,VLOOKUP(Värdelista!M90,Värdelista!$P$129:$U$156,6),IF(Värdelista!N90=41,VLOOKUP(Värdelista!M90,Värdelista!$P$160:$U$187,6),IF(Värdelista!N90=12,VLOOKUP(Värdelista!M90,Värdelista!$V$67:$AA$94,6),IF(Värdelista!N90=22,VLOOKUP(Värdelista!M90,Värdelista!$V$98:$AA$125,6),IF(Värdelista!N90=32,VLOOKUP(Värdelista!M90,Värdelista!$V$129:$AA$156,6),IF(Värdelista!N90=42,VLOOKUP(Värdelista!M90,Värdelista!$V$160:$AA$187,6),IF(Värdelista!N90=13,VLOOKUP(Värdelista!M90,Värdelista!$AB$67:$AG$94,6),IF(Värdelista!N90=23,VLOOKUP(Värdelista!M90,Värdelista!$AB$98:$AG$125,6),IF(Värdelista!N90=33,VLOOKUP(Värdelista!M90,Värdelista!$AB$129:$AG$156,6),IF(Värdelista!N90=43,VLOOKUP(Värdelista!M90,Värdelista!$AB$160:$AG$187,6),IF(Värdelista!N90=14,VLOOKUP(Värdelista!M90,Värdelista!$AH$67:$AM$94,6),IF(Värdelista!N90=24,VLOOKUP(Värdelista!M90,Värdelista!$AH$98:$AM$125,6),IF(Värdelista!N90=34,VLOOKUP(Värdelista!M90,Värdelista!$AH$129:$AM$156,6),IF(Värdelista!N90=44,VLOOKUP(Värdelista!M90,Värdelista!$AH$160:$AM$187,6),IF(Värdelista!N90=15,VLOOKUP(Värdelista!M90,Värdelista!$AN$67:$AS$94,6),IF(Värdelista!N90=25,VLOOKUP(Värdelista!M90,Värdelista!$AN$98:$AS$125,6),IF(Värdelista!N90=35,VLOOKUP(Värdelista!M90,Värdelista!$AN$129:$AS$156,6),IF(Värdelista!N90=45,VLOOKUP(Värdelista!M90,Värdelista!$AN$160:$AS$187,6),IF(Värdelista!N90=16,VLOOKUP(Värdelista!M90,Värdelista!$AT$67:$AY$94,6),IF(Värdelista!N90=26,VLOOKUP(Värdelista!M90,Värdelista!$AT$98:$AY$125,6),IF(Värdelista!N90=36,VLOOKUP(Värdelista!M90,Värdelista!$AT$129:$AY$156,6),IF(Värdelista!N90=46,VLOOKUP(Värdelista!M90,Värdelista!$AT$160:$AY$187,6),0))))))))))))))))))))))))</f>
        <v>0</v>
      </c>
    </row>
    <row r="80" spans="1:9" ht="14.25">
      <c r="A80" s="26"/>
      <c r="B80" s="28">
        <f>Tabell16[[#This Row],[Antal]]*(Tabell16[[#This Row],[Rörmtrl]]+Tabell16[[#This Row],[Svetsning]]+Tabell16[[#This Row],[Muffmontage]]+Tabell16[[#This Row],[Mark]])</f>
        <v>0</v>
      </c>
      <c r="C80" s="26"/>
      <c r="D80" s="26"/>
      <c r="E80" s="26"/>
      <c r="F80" s="27">
        <f>$F$2*IF(Värdelista!N91=11,VLOOKUP(Värdelista!M91,Värdelista!$P$67:$U$94,3),IF(Värdelista!N91=21,VLOOKUP(Värdelista!M91,Värdelista!$P$98:$U$125,3),IF(Värdelista!N91=31,VLOOKUP(Värdelista!M91,Värdelista!$P$129:$U$156,3),IF(Värdelista!N91=41,VLOOKUP(Värdelista!M91,Värdelista!$P$160:$U$187,3),IF(Värdelista!N91=12,VLOOKUP(Värdelista!M91,Värdelista!$V$67:$AA$94,3),IF(Värdelista!N91=22,VLOOKUP(Värdelista!M91,Värdelista!$V$98:$AA$125,3),IF(Värdelista!N91=32,VLOOKUP(Värdelista!M91,Värdelista!$V$129:$AA$156,3),IF(Värdelista!N91=42,VLOOKUP(Värdelista!M91,Värdelista!$V$160:$AA$187,3),IF(Värdelista!N91=13,VLOOKUP(Värdelista!M91,Värdelista!$AB$67:$AG$94,3),IF(Värdelista!N91=23,VLOOKUP(Värdelista!M91,Värdelista!$AB$98:$AG$125,3),IF(Värdelista!N91=33,VLOOKUP(Värdelista!M91,Värdelista!$AB$129:$AG$156,3),IF(Värdelista!N91=43,VLOOKUP(Värdelista!M91,Värdelista!$AB$160:$AG$187,3),IF(Värdelista!N91=14,VLOOKUP(Värdelista!M91,Värdelista!$AH$67:$AM$94,3),IF(Värdelista!N91=24,VLOOKUP(Värdelista!M91,Värdelista!$AH$98:$AM$125,3),IF(Värdelista!N91=34,VLOOKUP(Värdelista!M91,Värdelista!$AH$129:$AM$156,3),IF(Värdelista!N91=44,VLOOKUP(Värdelista!M91,Värdelista!$AH$160:$AM$187,3),IF(Värdelista!N91=15,VLOOKUP(Värdelista!M91,Värdelista!$AN$67:$AS$94,3),IF(Värdelista!N91=25,VLOOKUP(Värdelista!M91,Värdelista!$AN$98:$AS$125,3),IF(Värdelista!N91=35,VLOOKUP(Värdelista!M91,Värdelista!$AN$129:$AS$156,3),IF(Värdelista!N91=45,VLOOKUP(Värdelista!M91,Värdelista!$AN$160:$AS$187,3),IF(Värdelista!N91=16,VLOOKUP(Värdelista!M91,Värdelista!$AT$67:$AY$94,3),IF(Värdelista!N91=26,VLOOKUP(Värdelista!M91,Värdelista!$AT$98:$AY$125,3),IF(Värdelista!N91=36,VLOOKUP(Värdelista!M91,Värdelista!$AT$129:$AY$156,3),IF(Värdelista!N91=46,VLOOKUP(Värdelista!M91,Värdelista!$AT$160:$AY$187,3),0))))))))))))))))))))))))</f>
        <v>0</v>
      </c>
      <c r="G80" s="27">
        <f>$G$2*IF(Värdelista!N91=11,VLOOKUP(Värdelista!M91,Värdelista!$P$67:$U$94,4),IF(Värdelista!N91=21,VLOOKUP(Värdelista!M91,Värdelista!$P$98:$U$125,4),IF(Värdelista!N91=31,VLOOKUP(Värdelista!M91,Värdelista!$P$129:$U$156,4),IF(Värdelista!N91=41,VLOOKUP(Värdelista!M91,Värdelista!$P$160:$U$187,4),IF(Värdelista!N91=12,VLOOKUP(Värdelista!M91,Värdelista!$V$67:$AA$94,4),IF(Värdelista!N91=22,VLOOKUP(Värdelista!M91,Värdelista!$V$98:$AA$125,4),IF(Värdelista!N91=32,VLOOKUP(Värdelista!M91,Värdelista!$V$129:$AA$156,4),IF(Värdelista!N91=42,VLOOKUP(Värdelista!M91,Värdelista!$V$160:$AA$187,4),IF(Värdelista!N91=13,VLOOKUP(Värdelista!M91,Värdelista!$AB$67:$AG$94,4),IF(Värdelista!N91=23,VLOOKUP(Värdelista!M91,Värdelista!$AB$98:$AG$125,4),IF(Värdelista!N91=33,VLOOKUP(Värdelista!M91,Värdelista!$AB$129:$AG$156,4),IF(Värdelista!N91=43,VLOOKUP(Värdelista!M91,Värdelista!$AB$160:$AG$187,4),IF(Värdelista!N91=14,VLOOKUP(Värdelista!M91,Värdelista!$AH$67:$AM$94,4),IF(Värdelista!N91=24,VLOOKUP(Värdelista!M91,Värdelista!$AH$98:$AM$125,4),IF(Värdelista!N91=34,VLOOKUP(Värdelista!M91,Värdelista!$AH$129:$AM$156,4),IF(Värdelista!N91=44,VLOOKUP(Värdelista!M91,Värdelista!$AH$160:$AM$187,4),IF(Värdelista!N91=15,VLOOKUP(Värdelista!M91,Värdelista!$AN$67:$AS$94,4),IF(Värdelista!N91=25,VLOOKUP(Värdelista!M91,Värdelista!$AN$98:$AS$125,4),IF(Värdelista!N91=35,VLOOKUP(Värdelista!M91,Värdelista!$AN$129:$AS$156,4),IF(Värdelista!N91=45,VLOOKUP(Värdelista!M91,Värdelista!$AN$160:$AS$187,4),IF(Värdelista!N91=16,VLOOKUP(Värdelista!M91,Värdelista!$AT$67:$AY$94,4),IF(Värdelista!N91=26,VLOOKUP(Värdelista!M91,Värdelista!$AT$98:$AY$125,4),IF(Värdelista!N91=36,VLOOKUP(Värdelista!M91,Värdelista!$AT$129:$AY$156,4),IF(Värdelista!N91=46,VLOOKUP(Värdelista!M91,Värdelista!$AT$160:$AY$187,4),0))))))))))))))))))))))))</f>
        <v>0</v>
      </c>
      <c r="H80" s="27">
        <f>$H$2*IF(Värdelista!N91=11,VLOOKUP(Värdelista!M91,Värdelista!$P$67:$U$94,5),IF(Värdelista!N91=21,VLOOKUP(Värdelista!M91,Värdelista!$P$98:$U$125,5),IF(Värdelista!N91=31,VLOOKUP(Värdelista!M91,Värdelista!$P$129:$U$156,5),IF(Värdelista!N91=41,VLOOKUP(Värdelista!M91,Värdelista!$P$160:$U$187,5),IF(Värdelista!N91=12,VLOOKUP(Värdelista!M91,Värdelista!$V$67:$AA$94,5),IF(Värdelista!N91=22,VLOOKUP(Värdelista!M91,Värdelista!$V$98:$AA$125,5),IF(Värdelista!N91=32,VLOOKUP(Värdelista!M91,Värdelista!$V$129:$AA$156,5),IF(Värdelista!N91=42,VLOOKUP(Värdelista!M91,Värdelista!$V$160:$AA$187,5),IF(Värdelista!N91=13,VLOOKUP(Värdelista!M91,Värdelista!$AB$67:$AG$94,5),IF(Värdelista!N91=23,VLOOKUP(Värdelista!M91,Värdelista!$AB$98:$AG$125,5),IF(Värdelista!N91=33,VLOOKUP(Värdelista!M91,Värdelista!$AB$129:$AG$156,5),IF(Värdelista!N91=43,VLOOKUP(Värdelista!M91,Värdelista!$AB$160:$AG$187,5),IF(Värdelista!N91=14,VLOOKUP(Värdelista!M91,Värdelista!$AH$67:$AM$94,5),IF(Värdelista!N91=24,VLOOKUP(Värdelista!M91,Värdelista!$AH$98:$AM$125,5),IF(Värdelista!N91=34,VLOOKUP(Värdelista!M91,Värdelista!$AH$129:$AM$156,5),IF(Värdelista!N91=44,VLOOKUP(Värdelista!M91,Värdelista!$AH$160:$AM$187,5),IF(Värdelista!N91=15,VLOOKUP(Värdelista!M91,Värdelista!$AN$67:$AS$94,5),IF(Värdelista!N91=25,VLOOKUP(Värdelista!M91,Värdelista!$AN$98:$AS$125,5),IF(Värdelista!N91=35,VLOOKUP(Värdelista!M91,Värdelista!$AN$129:$AS$156,5),IF(Värdelista!N91=45,VLOOKUP(Värdelista!M91,Värdelista!$AN$160:$AS$187,5),IF(Värdelista!N91=16,VLOOKUP(Värdelista!M91,Värdelista!$AT$67:$AY$94,5),IF(Värdelista!N91=26,VLOOKUP(Värdelista!M91,Värdelista!$AT$98:$AY$125,5),IF(Värdelista!N91=36,VLOOKUP(Värdelista!M91,Värdelista!$AT$129:$AY$156,5),IF(Värdelista!N91=46,VLOOKUP(Värdelista!M91,Värdelista!$AT$160:$AY$187,5),0))))))))))))))))))))))))</f>
        <v>0</v>
      </c>
      <c r="I80" s="27">
        <f>$I$2*IF(Värdelista!N91=11,VLOOKUP(Värdelista!M91,Värdelista!$P$67:$U$94,6),IF(Värdelista!N91=21,VLOOKUP(Värdelista!M91,Värdelista!$P$98:$U$125,6),IF(Värdelista!N91=31,VLOOKUP(Värdelista!M91,Värdelista!$P$129:$U$156,6),IF(Värdelista!N91=41,VLOOKUP(Värdelista!M91,Värdelista!$P$160:$U$187,6),IF(Värdelista!N91=12,VLOOKUP(Värdelista!M91,Värdelista!$V$67:$AA$94,6),IF(Värdelista!N91=22,VLOOKUP(Värdelista!M91,Värdelista!$V$98:$AA$125,6),IF(Värdelista!N91=32,VLOOKUP(Värdelista!M91,Värdelista!$V$129:$AA$156,6),IF(Värdelista!N91=42,VLOOKUP(Värdelista!M91,Värdelista!$V$160:$AA$187,6),IF(Värdelista!N91=13,VLOOKUP(Värdelista!M91,Värdelista!$AB$67:$AG$94,6),IF(Värdelista!N91=23,VLOOKUP(Värdelista!M91,Värdelista!$AB$98:$AG$125,6),IF(Värdelista!N91=33,VLOOKUP(Värdelista!M91,Värdelista!$AB$129:$AG$156,6),IF(Värdelista!N91=43,VLOOKUP(Värdelista!M91,Värdelista!$AB$160:$AG$187,6),IF(Värdelista!N91=14,VLOOKUP(Värdelista!M91,Värdelista!$AH$67:$AM$94,6),IF(Värdelista!N91=24,VLOOKUP(Värdelista!M91,Värdelista!$AH$98:$AM$125,6),IF(Värdelista!N91=34,VLOOKUP(Värdelista!M91,Värdelista!$AH$129:$AM$156,6),IF(Värdelista!N91=44,VLOOKUP(Värdelista!M91,Värdelista!$AH$160:$AM$187,6),IF(Värdelista!N91=15,VLOOKUP(Värdelista!M91,Värdelista!$AN$67:$AS$94,6),IF(Värdelista!N91=25,VLOOKUP(Värdelista!M91,Värdelista!$AN$98:$AS$125,6),IF(Värdelista!N91=35,VLOOKUP(Värdelista!M91,Värdelista!$AN$129:$AS$156,6),IF(Värdelista!N91=45,VLOOKUP(Värdelista!M91,Värdelista!$AN$160:$AS$187,6),IF(Värdelista!N91=16,VLOOKUP(Värdelista!M91,Värdelista!$AT$67:$AY$94,6),IF(Värdelista!N91=26,VLOOKUP(Värdelista!M91,Värdelista!$AT$98:$AY$125,6),IF(Värdelista!N91=36,VLOOKUP(Värdelista!M91,Värdelista!$AT$129:$AY$156,6),IF(Värdelista!N91=46,VLOOKUP(Värdelista!M91,Värdelista!$AT$160:$AY$187,6),0))))))))))))))))))))))))</f>
        <v>0</v>
      </c>
    </row>
    <row r="81" spans="1:9" ht="14.25">
      <c r="A81" s="26"/>
      <c r="B81" s="28">
        <f>Tabell16[[#This Row],[Antal]]*(Tabell16[[#This Row],[Rörmtrl]]+Tabell16[[#This Row],[Svetsning]]+Tabell16[[#This Row],[Muffmontage]]+Tabell16[[#This Row],[Mark]])</f>
        <v>0</v>
      </c>
      <c r="C81" s="26"/>
      <c r="D81" s="26"/>
      <c r="E81" s="26"/>
      <c r="F81" s="27">
        <f>$F$2*IF(Värdelista!N92=11,VLOOKUP(Värdelista!M92,Värdelista!$P$67:$U$94,3),IF(Värdelista!N92=21,VLOOKUP(Värdelista!M92,Värdelista!$P$98:$U$125,3),IF(Värdelista!N92=31,VLOOKUP(Värdelista!M92,Värdelista!$P$129:$U$156,3),IF(Värdelista!N92=41,VLOOKUP(Värdelista!M92,Värdelista!$P$160:$U$187,3),IF(Värdelista!N92=12,VLOOKUP(Värdelista!M92,Värdelista!$V$67:$AA$94,3),IF(Värdelista!N92=22,VLOOKUP(Värdelista!M92,Värdelista!$V$98:$AA$125,3),IF(Värdelista!N92=32,VLOOKUP(Värdelista!M92,Värdelista!$V$129:$AA$156,3),IF(Värdelista!N92=42,VLOOKUP(Värdelista!M92,Värdelista!$V$160:$AA$187,3),IF(Värdelista!N92=13,VLOOKUP(Värdelista!M92,Värdelista!$AB$67:$AG$94,3),IF(Värdelista!N92=23,VLOOKUP(Värdelista!M92,Värdelista!$AB$98:$AG$125,3),IF(Värdelista!N92=33,VLOOKUP(Värdelista!M92,Värdelista!$AB$129:$AG$156,3),IF(Värdelista!N92=43,VLOOKUP(Värdelista!M92,Värdelista!$AB$160:$AG$187,3),IF(Värdelista!N92=14,VLOOKUP(Värdelista!M92,Värdelista!$AH$67:$AM$94,3),IF(Värdelista!N92=24,VLOOKUP(Värdelista!M92,Värdelista!$AH$98:$AM$125,3),IF(Värdelista!N92=34,VLOOKUP(Värdelista!M92,Värdelista!$AH$129:$AM$156,3),IF(Värdelista!N92=44,VLOOKUP(Värdelista!M92,Värdelista!$AH$160:$AM$187,3),IF(Värdelista!N92=15,VLOOKUP(Värdelista!M92,Värdelista!$AN$67:$AS$94,3),IF(Värdelista!N92=25,VLOOKUP(Värdelista!M92,Värdelista!$AN$98:$AS$125,3),IF(Värdelista!N92=35,VLOOKUP(Värdelista!M92,Värdelista!$AN$129:$AS$156,3),IF(Värdelista!N92=45,VLOOKUP(Värdelista!M92,Värdelista!$AN$160:$AS$187,3),IF(Värdelista!N92=16,VLOOKUP(Värdelista!M92,Värdelista!$AT$67:$AY$94,3),IF(Värdelista!N92=26,VLOOKUP(Värdelista!M92,Värdelista!$AT$98:$AY$125,3),IF(Värdelista!N92=36,VLOOKUP(Värdelista!M92,Värdelista!$AT$129:$AY$156,3),IF(Värdelista!N92=46,VLOOKUP(Värdelista!M92,Värdelista!$AT$160:$AY$187,3),0))))))))))))))))))))))))</f>
        <v>0</v>
      </c>
      <c r="G81" s="27">
        <f>$G$2*IF(Värdelista!N92=11,VLOOKUP(Värdelista!M92,Värdelista!$P$67:$U$94,4),IF(Värdelista!N92=21,VLOOKUP(Värdelista!M92,Värdelista!$P$98:$U$125,4),IF(Värdelista!N92=31,VLOOKUP(Värdelista!M92,Värdelista!$P$129:$U$156,4),IF(Värdelista!N92=41,VLOOKUP(Värdelista!M92,Värdelista!$P$160:$U$187,4),IF(Värdelista!N92=12,VLOOKUP(Värdelista!M92,Värdelista!$V$67:$AA$94,4),IF(Värdelista!N92=22,VLOOKUP(Värdelista!M92,Värdelista!$V$98:$AA$125,4),IF(Värdelista!N92=32,VLOOKUP(Värdelista!M92,Värdelista!$V$129:$AA$156,4),IF(Värdelista!N92=42,VLOOKUP(Värdelista!M92,Värdelista!$V$160:$AA$187,4),IF(Värdelista!N92=13,VLOOKUP(Värdelista!M92,Värdelista!$AB$67:$AG$94,4),IF(Värdelista!N92=23,VLOOKUP(Värdelista!M92,Värdelista!$AB$98:$AG$125,4),IF(Värdelista!N92=33,VLOOKUP(Värdelista!M92,Värdelista!$AB$129:$AG$156,4),IF(Värdelista!N92=43,VLOOKUP(Värdelista!M92,Värdelista!$AB$160:$AG$187,4),IF(Värdelista!N92=14,VLOOKUP(Värdelista!M92,Värdelista!$AH$67:$AM$94,4),IF(Värdelista!N92=24,VLOOKUP(Värdelista!M92,Värdelista!$AH$98:$AM$125,4),IF(Värdelista!N92=34,VLOOKUP(Värdelista!M92,Värdelista!$AH$129:$AM$156,4),IF(Värdelista!N92=44,VLOOKUP(Värdelista!M92,Värdelista!$AH$160:$AM$187,4),IF(Värdelista!N92=15,VLOOKUP(Värdelista!M92,Värdelista!$AN$67:$AS$94,4),IF(Värdelista!N92=25,VLOOKUP(Värdelista!M92,Värdelista!$AN$98:$AS$125,4),IF(Värdelista!N92=35,VLOOKUP(Värdelista!M92,Värdelista!$AN$129:$AS$156,4),IF(Värdelista!N92=45,VLOOKUP(Värdelista!M92,Värdelista!$AN$160:$AS$187,4),IF(Värdelista!N92=16,VLOOKUP(Värdelista!M92,Värdelista!$AT$67:$AY$94,4),IF(Värdelista!N92=26,VLOOKUP(Värdelista!M92,Värdelista!$AT$98:$AY$125,4),IF(Värdelista!N92=36,VLOOKUP(Värdelista!M92,Värdelista!$AT$129:$AY$156,4),IF(Värdelista!N92=46,VLOOKUP(Värdelista!M92,Värdelista!$AT$160:$AY$187,4),0))))))))))))))))))))))))</f>
        <v>0</v>
      </c>
      <c r="H81" s="27">
        <f>$H$2*IF(Värdelista!N92=11,VLOOKUP(Värdelista!M92,Värdelista!$P$67:$U$94,5),IF(Värdelista!N92=21,VLOOKUP(Värdelista!M92,Värdelista!$P$98:$U$125,5),IF(Värdelista!N92=31,VLOOKUP(Värdelista!M92,Värdelista!$P$129:$U$156,5),IF(Värdelista!N92=41,VLOOKUP(Värdelista!M92,Värdelista!$P$160:$U$187,5),IF(Värdelista!N92=12,VLOOKUP(Värdelista!M92,Värdelista!$V$67:$AA$94,5),IF(Värdelista!N92=22,VLOOKUP(Värdelista!M92,Värdelista!$V$98:$AA$125,5),IF(Värdelista!N92=32,VLOOKUP(Värdelista!M92,Värdelista!$V$129:$AA$156,5),IF(Värdelista!N92=42,VLOOKUP(Värdelista!M92,Värdelista!$V$160:$AA$187,5),IF(Värdelista!N92=13,VLOOKUP(Värdelista!M92,Värdelista!$AB$67:$AG$94,5),IF(Värdelista!N92=23,VLOOKUP(Värdelista!M92,Värdelista!$AB$98:$AG$125,5),IF(Värdelista!N92=33,VLOOKUP(Värdelista!M92,Värdelista!$AB$129:$AG$156,5),IF(Värdelista!N92=43,VLOOKUP(Värdelista!M92,Värdelista!$AB$160:$AG$187,5),IF(Värdelista!N92=14,VLOOKUP(Värdelista!M92,Värdelista!$AH$67:$AM$94,5),IF(Värdelista!N92=24,VLOOKUP(Värdelista!M92,Värdelista!$AH$98:$AM$125,5),IF(Värdelista!N92=34,VLOOKUP(Värdelista!M92,Värdelista!$AH$129:$AM$156,5),IF(Värdelista!N92=44,VLOOKUP(Värdelista!M92,Värdelista!$AH$160:$AM$187,5),IF(Värdelista!N92=15,VLOOKUP(Värdelista!M92,Värdelista!$AN$67:$AS$94,5),IF(Värdelista!N92=25,VLOOKUP(Värdelista!M92,Värdelista!$AN$98:$AS$125,5),IF(Värdelista!N92=35,VLOOKUP(Värdelista!M92,Värdelista!$AN$129:$AS$156,5),IF(Värdelista!N92=45,VLOOKUP(Värdelista!M92,Värdelista!$AN$160:$AS$187,5),IF(Värdelista!N92=16,VLOOKUP(Värdelista!M92,Värdelista!$AT$67:$AY$94,5),IF(Värdelista!N92=26,VLOOKUP(Värdelista!M92,Värdelista!$AT$98:$AY$125,5),IF(Värdelista!N92=36,VLOOKUP(Värdelista!M92,Värdelista!$AT$129:$AY$156,5),IF(Värdelista!N92=46,VLOOKUP(Värdelista!M92,Värdelista!$AT$160:$AY$187,5),0))))))))))))))))))))))))</f>
        <v>0</v>
      </c>
      <c r="I81" s="27">
        <f>$I$2*IF(Värdelista!N92=11,VLOOKUP(Värdelista!M92,Värdelista!$P$67:$U$94,6),IF(Värdelista!N92=21,VLOOKUP(Värdelista!M92,Värdelista!$P$98:$U$125,6),IF(Värdelista!N92=31,VLOOKUP(Värdelista!M92,Värdelista!$P$129:$U$156,6),IF(Värdelista!N92=41,VLOOKUP(Värdelista!M92,Värdelista!$P$160:$U$187,6),IF(Värdelista!N92=12,VLOOKUP(Värdelista!M92,Värdelista!$V$67:$AA$94,6),IF(Värdelista!N92=22,VLOOKUP(Värdelista!M92,Värdelista!$V$98:$AA$125,6),IF(Värdelista!N92=32,VLOOKUP(Värdelista!M92,Värdelista!$V$129:$AA$156,6),IF(Värdelista!N92=42,VLOOKUP(Värdelista!M92,Värdelista!$V$160:$AA$187,6),IF(Värdelista!N92=13,VLOOKUP(Värdelista!M92,Värdelista!$AB$67:$AG$94,6),IF(Värdelista!N92=23,VLOOKUP(Värdelista!M92,Värdelista!$AB$98:$AG$125,6),IF(Värdelista!N92=33,VLOOKUP(Värdelista!M92,Värdelista!$AB$129:$AG$156,6),IF(Värdelista!N92=43,VLOOKUP(Värdelista!M92,Värdelista!$AB$160:$AG$187,6),IF(Värdelista!N92=14,VLOOKUP(Värdelista!M92,Värdelista!$AH$67:$AM$94,6),IF(Värdelista!N92=24,VLOOKUP(Värdelista!M92,Värdelista!$AH$98:$AM$125,6),IF(Värdelista!N92=34,VLOOKUP(Värdelista!M92,Värdelista!$AH$129:$AM$156,6),IF(Värdelista!N92=44,VLOOKUP(Värdelista!M92,Värdelista!$AH$160:$AM$187,6),IF(Värdelista!N92=15,VLOOKUP(Värdelista!M92,Värdelista!$AN$67:$AS$94,6),IF(Värdelista!N92=25,VLOOKUP(Värdelista!M92,Värdelista!$AN$98:$AS$125,6),IF(Värdelista!N92=35,VLOOKUP(Värdelista!M92,Värdelista!$AN$129:$AS$156,6),IF(Värdelista!N92=45,VLOOKUP(Värdelista!M92,Värdelista!$AN$160:$AS$187,6),IF(Värdelista!N92=16,VLOOKUP(Värdelista!M92,Värdelista!$AT$67:$AY$94,6),IF(Värdelista!N92=26,VLOOKUP(Värdelista!M92,Värdelista!$AT$98:$AY$125,6),IF(Värdelista!N92=36,VLOOKUP(Värdelista!M92,Värdelista!$AT$129:$AY$156,6),IF(Värdelista!N92=46,VLOOKUP(Värdelista!M92,Värdelista!$AT$160:$AY$187,6),0))))))))))))))))))))))))</f>
        <v>0</v>
      </c>
    </row>
    <row r="82" spans="1:9" ht="14.25">
      <c r="A82" s="26"/>
      <c r="B82" s="28">
        <f>Tabell16[[#This Row],[Antal]]*(Tabell16[[#This Row],[Rörmtrl]]+Tabell16[[#This Row],[Svetsning]]+Tabell16[[#This Row],[Muffmontage]]+Tabell16[[#This Row],[Mark]])</f>
        <v>0</v>
      </c>
      <c r="C82" s="26"/>
      <c r="D82" s="26"/>
      <c r="E82" s="26"/>
      <c r="F82" s="27">
        <f>$F$2*IF(Värdelista!N93=11,VLOOKUP(Värdelista!M93,Värdelista!$P$67:$U$94,3),IF(Värdelista!N93=21,VLOOKUP(Värdelista!M93,Värdelista!$P$98:$U$125,3),IF(Värdelista!N93=31,VLOOKUP(Värdelista!M93,Värdelista!$P$129:$U$156,3),IF(Värdelista!N93=41,VLOOKUP(Värdelista!M93,Värdelista!$P$160:$U$187,3),IF(Värdelista!N93=12,VLOOKUP(Värdelista!M93,Värdelista!$V$67:$AA$94,3),IF(Värdelista!N93=22,VLOOKUP(Värdelista!M93,Värdelista!$V$98:$AA$125,3),IF(Värdelista!N93=32,VLOOKUP(Värdelista!M93,Värdelista!$V$129:$AA$156,3),IF(Värdelista!N93=42,VLOOKUP(Värdelista!M93,Värdelista!$V$160:$AA$187,3),IF(Värdelista!N93=13,VLOOKUP(Värdelista!M93,Värdelista!$AB$67:$AG$94,3),IF(Värdelista!N93=23,VLOOKUP(Värdelista!M93,Värdelista!$AB$98:$AG$125,3),IF(Värdelista!N93=33,VLOOKUP(Värdelista!M93,Värdelista!$AB$129:$AG$156,3),IF(Värdelista!N93=43,VLOOKUP(Värdelista!M93,Värdelista!$AB$160:$AG$187,3),IF(Värdelista!N93=14,VLOOKUP(Värdelista!M93,Värdelista!$AH$67:$AM$94,3),IF(Värdelista!N93=24,VLOOKUP(Värdelista!M93,Värdelista!$AH$98:$AM$125,3),IF(Värdelista!N93=34,VLOOKUP(Värdelista!M93,Värdelista!$AH$129:$AM$156,3),IF(Värdelista!N93=44,VLOOKUP(Värdelista!M93,Värdelista!$AH$160:$AM$187,3),IF(Värdelista!N93=15,VLOOKUP(Värdelista!M93,Värdelista!$AN$67:$AS$94,3),IF(Värdelista!N93=25,VLOOKUP(Värdelista!M93,Värdelista!$AN$98:$AS$125,3),IF(Värdelista!N93=35,VLOOKUP(Värdelista!M93,Värdelista!$AN$129:$AS$156,3),IF(Värdelista!N93=45,VLOOKUP(Värdelista!M93,Värdelista!$AN$160:$AS$187,3),IF(Värdelista!N93=16,VLOOKUP(Värdelista!M93,Värdelista!$AT$67:$AY$94,3),IF(Värdelista!N93=26,VLOOKUP(Värdelista!M93,Värdelista!$AT$98:$AY$125,3),IF(Värdelista!N93=36,VLOOKUP(Värdelista!M93,Värdelista!$AT$129:$AY$156,3),IF(Värdelista!N93=46,VLOOKUP(Värdelista!M93,Värdelista!$AT$160:$AY$187,3),0))))))))))))))))))))))))</f>
        <v>0</v>
      </c>
      <c r="G82" s="27">
        <f>$G$2*IF(Värdelista!N93=11,VLOOKUP(Värdelista!M93,Värdelista!$P$67:$U$94,4),IF(Värdelista!N93=21,VLOOKUP(Värdelista!M93,Värdelista!$P$98:$U$125,4),IF(Värdelista!N93=31,VLOOKUP(Värdelista!M93,Värdelista!$P$129:$U$156,4),IF(Värdelista!N93=41,VLOOKUP(Värdelista!M93,Värdelista!$P$160:$U$187,4),IF(Värdelista!N93=12,VLOOKUP(Värdelista!M93,Värdelista!$V$67:$AA$94,4),IF(Värdelista!N93=22,VLOOKUP(Värdelista!M93,Värdelista!$V$98:$AA$125,4),IF(Värdelista!N93=32,VLOOKUP(Värdelista!M93,Värdelista!$V$129:$AA$156,4),IF(Värdelista!N93=42,VLOOKUP(Värdelista!M93,Värdelista!$V$160:$AA$187,4),IF(Värdelista!N93=13,VLOOKUP(Värdelista!M93,Värdelista!$AB$67:$AG$94,4),IF(Värdelista!N93=23,VLOOKUP(Värdelista!M93,Värdelista!$AB$98:$AG$125,4),IF(Värdelista!N93=33,VLOOKUP(Värdelista!M93,Värdelista!$AB$129:$AG$156,4),IF(Värdelista!N93=43,VLOOKUP(Värdelista!M93,Värdelista!$AB$160:$AG$187,4),IF(Värdelista!N93=14,VLOOKUP(Värdelista!M93,Värdelista!$AH$67:$AM$94,4),IF(Värdelista!N93=24,VLOOKUP(Värdelista!M93,Värdelista!$AH$98:$AM$125,4),IF(Värdelista!N93=34,VLOOKUP(Värdelista!M93,Värdelista!$AH$129:$AM$156,4),IF(Värdelista!N93=44,VLOOKUP(Värdelista!M93,Värdelista!$AH$160:$AM$187,4),IF(Värdelista!N93=15,VLOOKUP(Värdelista!M93,Värdelista!$AN$67:$AS$94,4),IF(Värdelista!N93=25,VLOOKUP(Värdelista!M93,Värdelista!$AN$98:$AS$125,4),IF(Värdelista!N93=35,VLOOKUP(Värdelista!M93,Värdelista!$AN$129:$AS$156,4),IF(Värdelista!N93=45,VLOOKUP(Värdelista!M93,Värdelista!$AN$160:$AS$187,4),IF(Värdelista!N93=16,VLOOKUP(Värdelista!M93,Värdelista!$AT$67:$AY$94,4),IF(Värdelista!N93=26,VLOOKUP(Värdelista!M93,Värdelista!$AT$98:$AY$125,4),IF(Värdelista!N93=36,VLOOKUP(Värdelista!M93,Värdelista!$AT$129:$AY$156,4),IF(Värdelista!N93=46,VLOOKUP(Värdelista!M93,Värdelista!$AT$160:$AY$187,4),0))))))))))))))))))))))))</f>
        <v>0</v>
      </c>
      <c r="H82" s="27">
        <f>$H$2*IF(Värdelista!N93=11,VLOOKUP(Värdelista!M93,Värdelista!$P$67:$U$94,5),IF(Värdelista!N93=21,VLOOKUP(Värdelista!M93,Värdelista!$P$98:$U$125,5),IF(Värdelista!N93=31,VLOOKUP(Värdelista!M93,Värdelista!$P$129:$U$156,5),IF(Värdelista!N93=41,VLOOKUP(Värdelista!M93,Värdelista!$P$160:$U$187,5),IF(Värdelista!N93=12,VLOOKUP(Värdelista!M93,Värdelista!$V$67:$AA$94,5),IF(Värdelista!N93=22,VLOOKUP(Värdelista!M93,Värdelista!$V$98:$AA$125,5),IF(Värdelista!N93=32,VLOOKUP(Värdelista!M93,Värdelista!$V$129:$AA$156,5),IF(Värdelista!N93=42,VLOOKUP(Värdelista!M93,Värdelista!$V$160:$AA$187,5),IF(Värdelista!N93=13,VLOOKUP(Värdelista!M93,Värdelista!$AB$67:$AG$94,5),IF(Värdelista!N93=23,VLOOKUP(Värdelista!M93,Värdelista!$AB$98:$AG$125,5),IF(Värdelista!N93=33,VLOOKUP(Värdelista!M93,Värdelista!$AB$129:$AG$156,5),IF(Värdelista!N93=43,VLOOKUP(Värdelista!M93,Värdelista!$AB$160:$AG$187,5),IF(Värdelista!N93=14,VLOOKUP(Värdelista!M93,Värdelista!$AH$67:$AM$94,5),IF(Värdelista!N93=24,VLOOKUP(Värdelista!M93,Värdelista!$AH$98:$AM$125,5),IF(Värdelista!N93=34,VLOOKUP(Värdelista!M93,Värdelista!$AH$129:$AM$156,5),IF(Värdelista!N93=44,VLOOKUP(Värdelista!M93,Värdelista!$AH$160:$AM$187,5),IF(Värdelista!N93=15,VLOOKUP(Värdelista!M93,Värdelista!$AN$67:$AS$94,5),IF(Värdelista!N93=25,VLOOKUP(Värdelista!M93,Värdelista!$AN$98:$AS$125,5),IF(Värdelista!N93=35,VLOOKUP(Värdelista!M93,Värdelista!$AN$129:$AS$156,5),IF(Värdelista!N93=45,VLOOKUP(Värdelista!M93,Värdelista!$AN$160:$AS$187,5),IF(Värdelista!N93=16,VLOOKUP(Värdelista!M93,Värdelista!$AT$67:$AY$94,5),IF(Värdelista!N93=26,VLOOKUP(Värdelista!M93,Värdelista!$AT$98:$AY$125,5),IF(Värdelista!N93=36,VLOOKUP(Värdelista!M93,Värdelista!$AT$129:$AY$156,5),IF(Värdelista!N93=46,VLOOKUP(Värdelista!M93,Värdelista!$AT$160:$AY$187,5),0))))))))))))))))))))))))</f>
        <v>0</v>
      </c>
      <c r="I82" s="27">
        <f>$I$2*IF(Värdelista!N93=11,VLOOKUP(Värdelista!M93,Värdelista!$P$67:$U$94,6),IF(Värdelista!N93=21,VLOOKUP(Värdelista!M93,Värdelista!$P$98:$U$125,6),IF(Värdelista!N93=31,VLOOKUP(Värdelista!M93,Värdelista!$P$129:$U$156,6),IF(Värdelista!N93=41,VLOOKUP(Värdelista!M93,Värdelista!$P$160:$U$187,6),IF(Värdelista!N93=12,VLOOKUP(Värdelista!M93,Värdelista!$V$67:$AA$94,6),IF(Värdelista!N93=22,VLOOKUP(Värdelista!M93,Värdelista!$V$98:$AA$125,6),IF(Värdelista!N93=32,VLOOKUP(Värdelista!M93,Värdelista!$V$129:$AA$156,6),IF(Värdelista!N93=42,VLOOKUP(Värdelista!M93,Värdelista!$V$160:$AA$187,6),IF(Värdelista!N93=13,VLOOKUP(Värdelista!M93,Värdelista!$AB$67:$AG$94,6),IF(Värdelista!N93=23,VLOOKUP(Värdelista!M93,Värdelista!$AB$98:$AG$125,6),IF(Värdelista!N93=33,VLOOKUP(Värdelista!M93,Värdelista!$AB$129:$AG$156,6),IF(Värdelista!N93=43,VLOOKUP(Värdelista!M93,Värdelista!$AB$160:$AG$187,6),IF(Värdelista!N93=14,VLOOKUP(Värdelista!M93,Värdelista!$AH$67:$AM$94,6),IF(Värdelista!N93=24,VLOOKUP(Värdelista!M93,Värdelista!$AH$98:$AM$125,6),IF(Värdelista!N93=34,VLOOKUP(Värdelista!M93,Värdelista!$AH$129:$AM$156,6),IF(Värdelista!N93=44,VLOOKUP(Värdelista!M93,Värdelista!$AH$160:$AM$187,6),IF(Värdelista!N93=15,VLOOKUP(Värdelista!M93,Värdelista!$AN$67:$AS$94,6),IF(Värdelista!N93=25,VLOOKUP(Värdelista!M93,Värdelista!$AN$98:$AS$125,6),IF(Värdelista!N93=35,VLOOKUP(Värdelista!M93,Värdelista!$AN$129:$AS$156,6),IF(Värdelista!N93=45,VLOOKUP(Värdelista!M93,Värdelista!$AN$160:$AS$187,6),IF(Värdelista!N93=16,VLOOKUP(Värdelista!M93,Värdelista!$AT$67:$AY$94,6),IF(Värdelista!N93=26,VLOOKUP(Värdelista!M93,Värdelista!$AT$98:$AY$125,6),IF(Värdelista!N93=36,VLOOKUP(Värdelista!M93,Värdelista!$AT$129:$AY$156,6),IF(Värdelista!N93=46,VLOOKUP(Värdelista!M93,Värdelista!$AT$160:$AY$187,6),0))))))))))))))))))))))))</f>
        <v>0</v>
      </c>
    </row>
    <row r="83" spans="1:9" ht="14.25">
      <c r="A83" s="26"/>
      <c r="B83" s="28">
        <f>Tabell16[[#This Row],[Antal]]*(Tabell16[[#This Row],[Rörmtrl]]+Tabell16[[#This Row],[Svetsning]]+Tabell16[[#This Row],[Muffmontage]]+Tabell16[[#This Row],[Mark]])</f>
        <v>0</v>
      </c>
      <c r="C83" s="26"/>
      <c r="D83" s="26"/>
      <c r="E83" s="26"/>
      <c r="F83" s="27">
        <f>$F$2*IF(Värdelista!N94=11,VLOOKUP(Värdelista!M94,Värdelista!$P$67:$U$94,3),IF(Värdelista!N94=21,VLOOKUP(Värdelista!M94,Värdelista!$P$98:$U$125,3),IF(Värdelista!N94=31,VLOOKUP(Värdelista!M94,Värdelista!$P$129:$U$156,3),IF(Värdelista!N94=41,VLOOKUP(Värdelista!M94,Värdelista!$P$160:$U$187,3),IF(Värdelista!N94=12,VLOOKUP(Värdelista!M94,Värdelista!$V$67:$AA$94,3),IF(Värdelista!N94=22,VLOOKUP(Värdelista!M94,Värdelista!$V$98:$AA$125,3),IF(Värdelista!N94=32,VLOOKUP(Värdelista!M94,Värdelista!$V$129:$AA$156,3),IF(Värdelista!N94=42,VLOOKUP(Värdelista!M94,Värdelista!$V$160:$AA$187,3),IF(Värdelista!N94=13,VLOOKUP(Värdelista!M94,Värdelista!$AB$67:$AG$94,3),IF(Värdelista!N94=23,VLOOKUP(Värdelista!M94,Värdelista!$AB$98:$AG$125,3),IF(Värdelista!N94=33,VLOOKUP(Värdelista!M94,Värdelista!$AB$129:$AG$156,3),IF(Värdelista!N94=43,VLOOKUP(Värdelista!M94,Värdelista!$AB$160:$AG$187,3),IF(Värdelista!N94=14,VLOOKUP(Värdelista!M94,Värdelista!$AH$67:$AM$94,3),IF(Värdelista!N94=24,VLOOKUP(Värdelista!M94,Värdelista!$AH$98:$AM$125,3),IF(Värdelista!N94=34,VLOOKUP(Värdelista!M94,Värdelista!$AH$129:$AM$156,3),IF(Värdelista!N94=44,VLOOKUP(Värdelista!M94,Värdelista!$AH$160:$AM$187,3),IF(Värdelista!N94=15,VLOOKUP(Värdelista!M94,Värdelista!$AN$67:$AS$94,3),IF(Värdelista!N94=25,VLOOKUP(Värdelista!M94,Värdelista!$AN$98:$AS$125,3),IF(Värdelista!N94=35,VLOOKUP(Värdelista!M94,Värdelista!$AN$129:$AS$156,3),IF(Värdelista!N94=45,VLOOKUP(Värdelista!M94,Värdelista!$AN$160:$AS$187,3),IF(Värdelista!N94=16,VLOOKUP(Värdelista!M94,Värdelista!$AT$67:$AY$94,3),IF(Värdelista!N94=26,VLOOKUP(Värdelista!M94,Värdelista!$AT$98:$AY$125,3),IF(Värdelista!N94=36,VLOOKUP(Värdelista!M94,Värdelista!$AT$129:$AY$156,3),IF(Värdelista!N94=46,VLOOKUP(Värdelista!M94,Värdelista!$AT$160:$AY$187,3),0))))))))))))))))))))))))</f>
        <v>0</v>
      </c>
      <c r="G83" s="27">
        <f>$G$2*IF(Värdelista!N94=11,VLOOKUP(Värdelista!M94,Värdelista!$P$67:$U$94,4),IF(Värdelista!N94=21,VLOOKUP(Värdelista!M94,Värdelista!$P$98:$U$125,4),IF(Värdelista!N94=31,VLOOKUP(Värdelista!M94,Värdelista!$P$129:$U$156,4),IF(Värdelista!N94=41,VLOOKUP(Värdelista!M94,Värdelista!$P$160:$U$187,4),IF(Värdelista!N94=12,VLOOKUP(Värdelista!M94,Värdelista!$V$67:$AA$94,4),IF(Värdelista!N94=22,VLOOKUP(Värdelista!M94,Värdelista!$V$98:$AA$125,4),IF(Värdelista!N94=32,VLOOKUP(Värdelista!M94,Värdelista!$V$129:$AA$156,4),IF(Värdelista!N94=42,VLOOKUP(Värdelista!M94,Värdelista!$V$160:$AA$187,4),IF(Värdelista!N94=13,VLOOKUP(Värdelista!M94,Värdelista!$AB$67:$AG$94,4),IF(Värdelista!N94=23,VLOOKUP(Värdelista!M94,Värdelista!$AB$98:$AG$125,4),IF(Värdelista!N94=33,VLOOKUP(Värdelista!M94,Värdelista!$AB$129:$AG$156,4),IF(Värdelista!N94=43,VLOOKUP(Värdelista!M94,Värdelista!$AB$160:$AG$187,4),IF(Värdelista!N94=14,VLOOKUP(Värdelista!M94,Värdelista!$AH$67:$AM$94,4),IF(Värdelista!N94=24,VLOOKUP(Värdelista!M94,Värdelista!$AH$98:$AM$125,4),IF(Värdelista!N94=34,VLOOKUP(Värdelista!M94,Värdelista!$AH$129:$AM$156,4),IF(Värdelista!N94=44,VLOOKUP(Värdelista!M94,Värdelista!$AH$160:$AM$187,4),IF(Värdelista!N94=15,VLOOKUP(Värdelista!M94,Värdelista!$AN$67:$AS$94,4),IF(Värdelista!N94=25,VLOOKUP(Värdelista!M94,Värdelista!$AN$98:$AS$125,4),IF(Värdelista!N94=35,VLOOKUP(Värdelista!M94,Värdelista!$AN$129:$AS$156,4),IF(Värdelista!N94=45,VLOOKUP(Värdelista!M94,Värdelista!$AN$160:$AS$187,4),IF(Värdelista!N94=16,VLOOKUP(Värdelista!M94,Värdelista!$AT$67:$AY$94,4),IF(Värdelista!N94=26,VLOOKUP(Värdelista!M94,Värdelista!$AT$98:$AY$125,4),IF(Värdelista!N94=36,VLOOKUP(Värdelista!M94,Värdelista!$AT$129:$AY$156,4),IF(Värdelista!N94=46,VLOOKUP(Värdelista!M94,Värdelista!$AT$160:$AY$187,4),0))))))))))))))))))))))))</f>
        <v>0</v>
      </c>
      <c r="H83" s="27">
        <f>$H$2*IF(Värdelista!N94=11,VLOOKUP(Värdelista!M94,Värdelista!$P$67:$U$94,5),IF(Värdelista!N94=21,VLOOKUP(Värdelista!M94,Värdelista!$P$98:$U$125,5),IF(Värdelista!N94=31,VLOOKUP(Värdelista!M94,Värdelista!$P$129:$U$156,5),IF(Värdelista!N94=41,VLOOKUP(Värdelista!M94,Värdelista!$P$160:$U$187,5),IF(Värdelista!N94=12,VLOOKUP(Värdelista!M94,Värdelista!$V$67:$AA$94,5),IF(Värdelista!N94=22,VLOOKUP(Värdelista!M94,Värdelista!$V$98:$AA$125,5),IF(Värdelista!N94=32,VLOOKUP(Värdelista!M94,Värdelista!$V$129:$AA$156,5),IF(Värdelista!N94=42,VLOOKUP(Värdelista!M94,Värdelista!$V$160:$AA$187,5),IF(Värdelista!N94=13,VLOOKUP(Värdelista!M94,Värdelista!$AB$67:$AG$94,5),IF(Värdelista!N94=23,VLOOKUP(Värdelista!M94,Värdelista!$AB$98:$AG$125,5),IF(Värdelista!N94=33,VLOOKUP(Värdelista!M94,Värdelista!$AB$129:$AG$156,5),IF(Värdelista!N94=43,VLOOKUP(Värdelista!M94,Värdelista!$AB$160:$AG$187,5),IF(Värdelista!N94=14,VLOOKUP(Värdelista!M94,Värdelista!$AH$67:$AM$94,5),IF(Värdelista!N94=24,VLOOKUP(Värdelista!M94,Värdelista!$AH$98:$AM$125,5),IF(Värdelista!N94=34,VLOOKUP(Värdelista!M94,Värdelista!$AH$129:$AM$156,5),IF(Värdelista!N94=44,VLOOKUP(Värdelista!M94,Värdelista!$AH$160:$AM$187,5),IF(Värdelista!N94=15,VLOOKUP(Värdelista!M94,Värdelista!$AN$67:$AS$94,5),IF(Värdelista!N94=25,VLOOKUP(Värdelista!M94,Värdelista!$AN$98:$AS$125,5),IF(Värdelista!N94=35,VLOOKUP(Värdelista!M94,Värdelista!$AN$129:$AS$156,5),IF(Värdelista!N94=45,VLOOKUP(Värdelista!M94,Värdelista!$AN$160:$AS$187,5),IF(Värdelista!N94=16,VLOOKUP(Värdelista!M94,Värdelista!$AT$67:$AY$94,5),IF(Värdelista!N94=26,VLOOKUP(Värdelista!M94,Värdelista!$AT$98:$AY$125,5),IF(Värdelista!N94=36,VLOOKUP(Värdelista!M94,Värdelista!$AT$129:$AY$156,5),IF(Värdelista!N94=46,VLOOKUP(Värdelista!M94,Värdelista!$AT$160:$AY$187,5),0))))))))))))))))))))))))</f>
        <v>0</v>
      </c>
      <c r="I83" s="27">
        <f>$I$2*IF(Värdelista!N94=11,VLOOKUP(Värdelista!M94,Värdelista!$P$67:$U$94,6),IF(Värdelista!N94=21,VLOOKUP(Värdelista!M94,Värdelista!$P$98:$U$125,6),IF(Värdelista!N94=31,VLOOKUP(Värdelista!M94,Värdelista!$P$129:$U$156,6),IF(Värdelista!N94=41,VLOOKUP(Värdelista!M94,Värdelista!$P$160:$U$187,6),IF(Värdelista!N94=12,VLOOKUP(Värdelista!M94,Värdelista!$V$67:$AA$94,6),IF(Värdelista!N94=22,VLOOKUP(Värdelista!M94,Värdelista!$V$98:$AA$125,6),IF(Värdelista!N94=32,VLOOKUP(Värdelista!M94,Värdelista!$V$129:$AA$156,6),IF(Värdelista!N94=42,VLOOKUP(Värdelista!M94,Värdelista!$V$160:$AA$187,6),IF(Värdelista!N94=13,VLOOKUP(Värdelista!M94,Värdelista!$AB$67:$AG$94,6),IF(Värdelista!N94=23,VLOOKUP(Värdelista!M94,Värdelista!$AB$98:$AG$125,6),IF(Värdelista!N94=33,VLOOKUP(Värdelista!M94,Värdelista!$AB$129:$AG$156,6),IF(Värdelista!N94=43,VLOOKUP(Värdelista!M94,Värdelista!$AB$160:$AG$187,6),IF(Värdelista!N94=14,VLOOKUP(Värdelista!M94,Värdelista!$AH$67:$AM$94,6),IF(Värdelista!N94=24,VLOOKUP(Värdelista!M94,Värdelista!$AH$98:$AM$125,6),IF(Värdelista!N94=34,VLOOKUP(Värdelista!M94,Värdelista!$AH$129:$AM$156,6),IF(Värdelista!N94=44,VLOOKUP(Värdelista!M94,Värdelista!$AH$160:$AM$187,6),IF(Värdelista!N94=15,VLOOKUP(Värdelista!M94,Värdelista!$AN$67:$AS$94,6),IF(Värdelista!N94=25,VLOOKUP(Värdelista!M94,Värdelista!$AN$98:$AS$125,6),IF(Värdelista!N94=35,VLOOKUP(Värdelista!M94,Värdelista!$AN$129:$AS$156,6),IF(Värdelista!N94=45,VLOOKUP(Värdelista!M94,Värdelista!$AN$160:$AS$187,6),IF(Värdelista!N94=16,VLOOKUP(Värdelista!M94,Värdelista!$AT$67:$AY$94,6),IF(Värdelista!N94=26,VLOOKUP(Värdelista!M94,Värdelista!$AT$98:$AY$125,6),IF(Värdelista!N94=36,VLOOKUP(Värdelista!M94,Värdelista!$AT$129:$AY$156,6),IF(Värdelista!N94=46,VLOOKUP(Värdelista!M94,Värdelista!$AT$160:$AY$187,6),0))))))))))))))))))))))))</f>
        <v>0</v>
      </c>
    </row>
    <row r="84" spans="1:9" ht="15">
      <c r="A84" s="25" t="s">
        <v>55</v>
      </c>
      <c r="B84" s="37">
        <f>SUM(B44:B83)</f>
        <v>0</v>
      </c>
      <c r="C84" s="37"/>
      <c r="D84" s="53">
        <f>SUBTOTAL(109,D44:D83)</f>
        <v>0</v>
      </c>
      <c r="E84" s="37"/>
      <c r="F84" s="37">
        <f>F44*$D$44+F45*$D$45+F77*$D$77+F78*$D$78+F79*$D$79+F80*$D$80+F81*$D$81+F82*$D$82+F83*$D$83</f>
        <v>0</v>
      </c>
      <c r="G84" s="37">
        <f>G44*$D$44+G45*$D$45+G77*$D$77+G78*$D$78+G79*$D$79+G80*$D$80+G81*$D$81+G82*$D$82+G83*$D$83</f>
        <v>0</v>
      </c>
      <c r="H84" s="37">
        <f>H44*$D$44+H45*$D$45+H77*$D$77+H78*$D$78+H79*$D$79+H80*$D$80+H81*$D$81+H82*$D$82+H83*$D$83</f>
        <v>0</v>
      </c>
      <c r="I84" s="37">
        <f>I44*$D$44+I45*$D$45+I77*$D$77+I78*$D$78+I79*$D$79+I80*$D$80+I81*$D$81+I82*$D$82+I83*$D$83</f>
        <v>0</v>
      </c>
    </row>
    <row r="85" spans="1:9" ht="14.25">
      <c r="A85" s="26"/>
      <c r="B85" s="26"/>
      <c r="C85" s="26"/>
      <c r="D85" s="26"/>
      <c r="E85" s="26"/>
      <c r="F85" s="26"/>
      <c r="G85" s="26"/>
      <c r="H85" s="26"/>
      <c r="I85" s="26"/>
    </row>
    <row r="86" spans="1:9" ht="15">
      <c r="A86" s="29" t="s">
        <v>66</v>
      </c>
      <c r="B86" s="29" t="s">
        <v>34</v>
      </c>
      <c r="C86" s="29"/>
      <c r="D86" s="29"/>
      <c r="E86" s="29"/>
      <c r="F86" s="38"/>
      <c r="G86" s="38"/>
      <c r="H86" s="38"/>
      <c r="I86" s="29"/>
    </row>
    <row r="87" spans="1:9" ht="14.25">
      <c r="A87" s="26"/>
      <c r="B87" s="28"/>
      <c r="C87" s="28"/>
      <c r="D87" s="28"/>
      <c r="E87" s="28"/>
      <c r="F87" s="39"/>
      <c r="G87" s="39"/>
      <c r="H87" s="39"/>
      <c r="I87" s="26"/>
    </row>
    <row r="88" spans="1:9" ht="14.25">
      <c r="A88" s="26"/>
      <c r="B88" s="28"/>
      <c r="C88" s="28"/>
      <c r="D88" s="28"/>
      <c r="E88" s="28"/>
      <c r="F88" s="39"/>
      <c r="G88" s="39"/>
      <c r="H88" s="39"/>
      <c r="I88" s="26"/>
    </row>
    <row r="89" spans="1:9" ht="14.25">
      <c r="A89" s="26"/>
      <c r="B89" s="28"/>
      <c r="C89" s="28"/>
      <c r="D89" s="28"/>
      <c r="E89" s="28"/>
      <c r="F89" s="39"/>
      <c r="G89" s="39"/>
      <c r="H89" s="39"/>
      <c r="I89" s="26"/>
    </row>
    <row r="90" spans="1:9" ht="14.25">
      <c r="A90" s="26"/>
      <c r="B90" s="28"/>
      <c r="C90" s="28"/>
      <c r="D90" s="28"/>
      <c r="E90" s="28"/>
      <c r="F90" s="39"/>
      <c r="G90" s="39"/>
      <c r="H90" s="39"/>
      <c r="I90" s="26"/>
    </row>
    <row r="91" spans="1:9" ht="14.25">
      <c r="A91" s="26"/>
      <c r="B91" s="28"/>
      <c r="C91" s="28"/>
      <c r="D91" s="28"/>
      <c r="E91" s="28"/>
      <c r="F91" s="39"/>
      <c r="G91" s="39"/>
      <c r="H91" s="39"/>
      <c r="I91" s="26"/>
    </row>
    <row r="92" spans="1:9" ht="14.25">
      <c r="A92" s="26"/>
      <c r="B92" s="28"/>
      <c r="C92" s="28"/>
      <c r="D92" s="28"/>
      <c r="E92" s="28"/>
      <c r="F92" s="39"/>
      <c r="G92" s="39"/>
      <c r="H92" s="39"/>
      <c r="I92" s="26"/>
    </row>
    <row r="93" spans="1:9" ht="14.25">
      <c r="A93" s="26"/>
      <c r="B93" s="28"/>
      <c r="C93" s="28"/>
      <c r="D93" s="28"/>
      <c r="E93" s="28"/>
      <c r="F93" s="26"/>
      <c r="G93" s="26"/>
      <c r="H93" s="26"/>
      <c r="I93" s="26"/>
    </row>
    <row r="94" spans="1:9" ht="14.25">
      <c r="A94" s="26"/>
      <c r="B94" s="28"/>
      <c r="C94" s="26"/>
      <c r="D94" s="26"/>
      <c r="E94" s="26"/>
      <c r="F94" s="26"/>
      <c r="G94" s="26"/>
      <c r="H94" s="26"/>
      <c r="I94" s="26"/>
    </row>
    <row r="95" spans="1:9" ht="14.25">
      <c r="A95" s="26"/>
      <c r="B95" s="28"/>
      <c r="C95" s="26"/>
      <c r="D95" s="26"/>
      <c r="E95" s="26"/>
      <c r="F95" s="26"/>
      <c r="G95" s="26"/>
      <c r="H95" s="26"/>
      <c r="I95" s="26"/>
    </row>
    <row r="96" spans="1:9" ht="14.25">
      <c r="A96" s="26"/>
      <c r="B96" s="28"/>
      <c r="C96" s="26"/>
      <c r="D96" s="26"/>
      <c r="E96" s="26"/>
      <c r="F96" s="26"/>
      <c r="G96" s="26"/>
      <c r="H96" s="26"/>
      <c r="I96" s="26"/>
    </row>
    <row r="97" spans="1:9" ht="14.25">
      <c r="A97" s="26"/>
      <c r="B97" s="28"/>
      <c r="C97" s="26"/>
      <c r="D97" s="26"/>
      <c r="E97" s="26"/>
      <c r="F97" s="26"/>
      <c r="G97" s="26"/>
      <c r="H97" s="26"/>
      <c r="I97" s="26"/>
    </row>
    <row r="98" spans="1:9" ht="14.25">
      <c r="A98" s="26"/>
      <c r="B98" s="28"/>
      <c r="E98" s="26"/>
      <c r="F98" s="26"/>
      <c r="G98" s="26"/>
      <c r="H98" s="26"/>
      <c r="I98" s="26"/>
    </row>
    <row r="99" spans="1:9" ht="14.25">
      <c r="A99" s="26"/>
      <c r="B99" s="28"/>
      <c r="E99" s="26"/>
      <c r="F99" s="26"/>
      <c r="G99" s="26"/>
      <c r="H99" s="26"/>
      <c r="I99" s="26"/>
    </row>
    <row r="100" spans="1:9" ht="14.25">
      <c r="A100" s="26"/>
      <c r="B100" s="28"/>
      <c r="C100" s="26"/>
      <c r="D100" s="26"/>
      <c r="E100" s="26"/>
      <c r="F100" s="26"/>
      <c r="G100" s="26"/>
      <c r="H100" s="26"/>
      <c r="I100" s="26"/>
    </row>
    <row r="101" spans="1:9" ht="14.25">
      <c r="A101" s="26"/>
      <c r="B101" s="28"/>
    </row>
    <row r="102" spans="1:9" ht="14.25">
      <c r="A102" s="26"/>
      <c r="B102" s="28"/>
    </row>
    <row r="103" spans="1:9" ht="14.25">
      <c r="A103" s="26"/>
      <c r="B103" s="28"/>
    </row>
    <row r="104" spans="1:9" ht="14.25">
      <c r="A104" s="26"/>
      <c r="B104" s="28"/>
    </row>
    <row r="105" spans="1:9" ht="14.25">
      <c r="A105" s="26"/>
      <c r="B105" s="28"/>
    </row>
    <row r="106" spans="1:9" ht="14.25">
      <c r="A106" s="26"/>
      <c r="B106" s="28"/>
    </row>
    <row r="107" spans="1:9" ht="14.25">
      <c r="A107" s="26"/>
      <c r="B107" s="28"/>
    </row>
    <row r="108" spans="1:9" ht="14.25">
      <c r="A108" s="26"/>
      <c r="B108" s="28"/>
    </row>
    <row r="109" spans="1:9" ht="14.25">
      <c r="A109" s="26"/>
      <c r="B109" s="28"/>
    </row>
    <row r="110" spans="1:9" ht="14.25">
      <c r="A110" s="26"/>
      <c r="B110" s="28"/>
    </row>
    <row r="111" spans="1:9" ht="14.25">
      <c r="A111" s="26"/>
      <c r="B111" s="28"/>
    </row>
    <row r="112" spans="1:9" ht="14.25">
      <c r="A112" s="26"/>
      <c r="B112" s="28"/>
    </row>
    <row r="113" spans="1:4" ht="14.25">
      <c r="A113" s="26"/>
      <c r="B113" s="28"/>
    </row>
    <row r="114" spans="1:4" ht="14.25">
      <c r="A114" s="26"/>
      <c r="B114" s="28"/>
    </row>
    <row r="115" spans="1:4" ht="14.25">
      <c r="A115" s="26"/>
      <c r="B115" s="28"/>
    </row>
    <row r="116" spans="1:4" ht="14.25">
      <c r="A116" s="26"/>
      <c r="B116" s="28"/>
    </row>
    <row r="117" spans="1:4" ht="14.25">
      <c r="A117" s="26"/>
      <c r="B117" s="28"/>
    </row>
    <row r="118" spans="1:4" ht="14.25">
      <c r="A118" s="26"/>
      <c r="B118" s="28"/>
    </row>
    <row r="119" spans="1:4" ht="14.25">
      <c r="A119" s="26"/>
      <c r="B119" s="28"/>
    </row>
    <row r="120" spans="1:4" ht="15">
      <c r="A120" s="25" t="s">
        <v>71</v>
      </c>
      <c r="B120" s="37">
        <f>SUM(B87:B119)</f>
        <v>0</v>
      </c>
    </row>
    <row r="121" spans="1:4" ht="15">
      <c r="A121" s="25"/>
      <c r="B121" s="37"/>
    </row>
    <row r="122" spans="1:4" ht="15">
      <c r="A122" s="29" t="s">
        <v>112</v>
      </c>
      <c r="B122" s="37">
        <f>B41+B84+B120</f>
        <v>30833570</v>
      </c>
    </row>
    <row r="123" spans="1:4">
      <c r="A123" s="55"/>
      <c r="B123" s="55"/>
    </row>
    <row r="124" spans="1:4" ht="14.25">
      <c r="A124" s="43" t="s">
        <v>85</v>
      </c>
      <c r="B124" s="28">
        <f>(I41+I84)*C124/100</f>
        <v>0</v>
      </c>
      <c r="C124" s="26">
        <v>0</v>
      </c>
      <c r="D124" s="26" t="s">
        <v>67</v>
      </c>
    </row>
    <row r="125" spans="1:4" ht="14.25">
      <c r="A125" s="43" t="s">
        <v>88</v>
      </c>
      <c r="B125" s="27">
        <f>SUM(B120,B84,B41,B124)*C125/100</f>
        <v>0</v>
      </c>
      <c r="C125" s="26">
        <v>0</v>
      </c>
      <c r="D125" s="26" t="s">
        <v>67</v>
      </c>
    </row>
    <row r="126" spans="1:4">
      <c r="B126" s="15"/>
    </row>
    <row r="127" spans="1:4" ht="15">
      <c r="A127" s="25" t="s">
        <v>43</v>
      </c>
      <c r="B127" s="35">
        <f>B122+B124+B125</f>
        <v>30833570</v>
      </c>
    </row>
  </sheetData>
  <sheetProtection password="DD97" sheet="1" objects="1" scenarios="1"/>
  <protectedRanges>
    <protectedRange sqref="F2:I2 A5:A40 C5:E40 C44:E83 A44:A83 B124:C125 A87:B119" name="Område1"/>
  </protectedRanges>
  <dataValidations count="6">
    <dataValidation type="list" allowBlank="1" showInputMessage="1" showErrorMessage="1" sqref="E85 E5:E40 E44:E83">
      <formula1>Dim</formula1>
    </dataValidation>
    <dataValidation type="list" allowBlank="1" showInputMessage="1" showErrorMessage="1" sqref="A85:B85 A5:A40">
      <formula1>"Grönyta,Gatumark"</formula1>
    </dataValidation>
    <dataValidation type="list" allowBlank="1" showInputMessage="1" showErrorMessage="1" sqref="C85 C5:C40 C44:C83">
      <formula1>TypAvLedn</formula1>
    </dataValidation>
    <dataValidation type="list" allowBlank="1" showInputMessage="1" showErrorMessage="1" sqref="A119">
      <formula1>Fördyrande_omständigheter</formula1>
    </dataValidation>
    <dataValidation type="list" allowBlank="1" showInputMessage="1" showErrorMessage="1" sqref="A44:A83">
      <formula1>Detaljer</formula1>
    </dataValidation>
    <dataValidation type="list" allowBlank="1" showInputMessage="1" showErrorMessage="1" sqref="A87:A118">
      <formula1>Tillkommande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80" orientation="landscape" r:id="rId1"/>
  <headerFooter>
    <oddHeader>&amp;C&amp;"Arial,Fet"&amp;18Kostnadskalkyl för Fjärrvärmearbeten</oddHeader>
    <oddFooter>&amp;R&amp;D</oddFooter>
  </headerFooter>
  <legacy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>
    <tabColor theme="1" tint="4.9989318521683403E-2"/>
    <pageSetUpPr fitToPage="1"/>
  </sheetPr>
  <dimension ref="A1:K40"/>
  <sheetViews>
    <sheetView zoomScale="80" zoomScaleNormal="80" workbookViewId="0">
      <selection activeCell="F41" sqref="F41"/>
    </sheetView>
  </sheetViews>
  <sheetFormatPr defaultRowHeight="12.75"/>
  <cols>
    <col min="1" max="1" width="39.5703125" style="21" bestFit="1" customWidth="1"/>
    <col min="2" max="2" width="14.5703125" style="23" bestFit="1" customWidth="1"/>
    <col min="3" max="7" width="14.85546875" style="21" customWidth="1"/>
    <col min="8" max="8" width="15" style="21" customWidth="1"/>
    <col min="9" max="9" width="13.7109375" style="21" bestFit="1" customWidth="1"/>
    <col min="10" max="10" width="12.7109375" style="21" bestFit="1" customWidth="1"/>
    <col min="11" max="16384" width="9.140625" style="21"/>
  </cols>
  <sheetData>
    <row r="1" spans="1:10" ht="15">
      <c r="A1" s="29" t="s">
        <v>78</v>
      </c>
      <c r="B1" s="30"/>
      <c r="C1" s="26"/>
      <c r="D1" s="26"/>
      <c r="E1" s="26"/>
      <c r="F1" s="26"/>
      <c r="G1" s="26"/>
      <c r="H1" s="26"/>
      <c r="I1" s="26"/>
    </row>
    <row r="2" spans="1:10" ht="15">
      <c r="A2" s="29" t="s">
        <v>16</v>
      </c>
      <c r="B2" s="30" t="s">
        <v>24</v>
      </c>
      <c r="C2" s="29" t="s">
        <v>22</v>
      </c>
      <c r="D2" s="31" t="s">
        <v>17</v>
      </c>
      <c r="E2" s="29" t="s">
        <v>2</v>
      </c>
      <c r="F2" s="29" t="s">
        <v>18</v>
      </c>
      <c r="G2" s="29" t="s">
        <v>19</v>
      </c>
      <c r="H2" s="29" t="s">
        <v>68</v>
      </c>
      <c r="I2" s="29" t="s">
        <v>20</v>
      </c>
      <c r="J2" s="29" t="s">
        <v>83</v>
      </c>
    </row>
    <row r="3" spans="1:10" ht="14.25">
      <c r="A3" s="26"/>
      <c r="B3" s="27">
        <f>Tabell18[[#This Row],[Kulv.längd]]*(Tabell18[[#This Row],[Rörmtrl]]+Tabell18[[#This Row],[Svetsning]]+Tabell18[[#This Row],[Muffmontage]]+Tabell18[[#This Row],[Mark]])</f>
        <v>0</v>
      </c>
      <c r="C3" s="26"/>
      <c r="D3" s="26"/>
      <c r="E3" s="26"/>
      <c r="F3" s="28">
        <f>Kostnadskalkyl!F2*IF(Värdelista!N43=11,VLOOKUP(Värdelista!M43,Värdelista!$P$4:$U$31,3),IF(Värdelista!N43=21,VLOOKUP(Värdelista!M43,Värdelista!$P$35:$U$62,3),IF(Värdelista!N43=12,VLOOKUP(Värdelista!M43,Värdelista!$V$4:$AA$31,3),IF(Värdelista!N43=22,VLOOKUP(Värdelista!M43,Värdelista!$V$35:$AA$62,3),IF(Värdelista!N43=13,VLOOKUP(Värdelista!M43,Värdelista!$AB$4:$AG$31,3),IF(Värdelista!N43=23,VLOOKUP(Värdelista!M43,Värdelista!$AB$35:$AG$62,3),IF(Värdelista!N43=14,VLOOKUP(Värdelista!M43,Värdelista!$AH$4:$AM$31,3),IF(Värdelista!N43=24,VLOOKUP(Värdelista!M43,Värdelista!$AH$35:$AM$62,3),IF(Värdelista!N43=15,VLOOKUP(Värdelista!M43,Värdelista!$AN$4:$AS$31,3),IF(Värdelista!N43=25,VLOOKUP(Värdelista!M43,Värdelista!$AN$35:$AS$62,3),IF(Värdelista!N43=16,VLOOKUP(Värdelista!M43,Värdelista!$AT$4:$AY$31,3),IF(Värdelista!N43=26,VLOOKUP(Värdelista!M43,Värdelista!$AT$35:$AY$62,3),0))))))))))))</f>
        <v>0</v>
      </c>
      <c r="G3" s="28">
        <f>Kostnadskalkyl!G2*IF(Värdelista!N43=11,VLOOKUP(Värdelista!M43,Värdelista!$P$4:$U$31,4),IF(Värdelista!N43=21,VLOOKUP(Värdelista!M43,Värdelista!$P$35:$U$62,4),IF(Värdelista!N43=12,VLOOKUP(Värdelista!M43,Värdelista!$V$4:$AA$31,4),IF(Värdelista!N43=22,VLOOKUP(Värdelista!M43,Värdelista!$V$35:$AA$62,4),IF(Värdelista!N43=13,VLOOKUP(Värdelista!M43,Värdelista!$AB$4:$AG$31,4),IF(Värdelista!N43=23,VLOOKUP(Värdelista!M43,Värdelista!$AB$35:$AG$62,4),IF(Värdelista!N43=14,VLOOKUP(Värdelista!M43,Värdelista!$AH$4:$AM$31,4),IF(Värdelista!N43=24,VLOOKUP(Värdelista!M43,Värdelista!$AH$35:$AM$62,4),IF(Värdelista!N43=15,VLOOKUP(Värdelista!M43,Värdelista!$AN$4:$AS$31,4),IF(Värdelista!N43=25,VLOOKUP(Värdelista!M43,Värdelista!$AN$35:$AS$62,4),IF(Värdelista!N43=16,VLOOKUP(Värdelista!M43,Värdelista!$AT$4:$AY$31,4),IF(Värdelista!N43=26,VLOOKUP(Värdelista!M43,Värdelista!$AT$35:$AY$62,4),0))))))))))))</f>
        <v>0</v>
      </c>
      <c r="H3" s="28">
        <f>Kostnadskalkyl!H2*IF(Värdelista!N43=11,VLOOKUP(Värdelista!M43,Värdelista!$P$4:$U$31,5),IF(Värdelista!N43=21,VLOOKUP(Värdelista!M43,Värdelista!$P$35:$U$62,5),IF(Värdelista!N43=12,VLOOKUP(Värdelista!M43,Värdelista!$V$4:$AA$31,5),IF(Värdelista!N43=22,VLOOKUP(Värdelista!M43,Värdelista!$V$35:$AA$62,5),IF(Värdelista!N43=13,VLOOKUP(Värdelista!M43,Värdelista!$AB$4:$AG$31,5),IF(Värdelista!N43=23,VLOOKUP(Värdelista!M43,Värdelista!$AB$35:$AG$62,5),IF(Värdelista!N43=14,VLOOKUP(Värdelista!M43,Värdelista!$AH$4:$AM$31,5),IF(Värdelista!N43=24,VLOOKUP(Värdelista!M43,Värdelista!$AH$35:$AM$62,5),IF(Värdelista!N43=15,VLOOKUP(Värdelista!M43,Värdelista!$AN$4:$AS$31,5),IF(Värdelista!N43=25,VLOOKUP(Värdelista!M43,Värdelista!$AN$35:$AS$62,5),IF(Värdelista!N43=16,VLOOKUP(Värdelista!M43,Värdelista!$AT$4:$AY$31,5),IF(Värdelista!N43=26,VLOOKUP(Värdelista!M43,Värdelista!$AT$35:$AY$62,5),0))))))))))))</f>
        <v>0</v>
      </c>
      <c r="I3" s="28">
        <f>Kostnadskalkyl!I2*IF(Värdelista!N43=11,VLOOKUP(Värdelista!M43,Värdelista!$P$4:$U$31,6),IF(Värdelista!N43=21,VLOOKUP(Värdelista!M43,Värdelista!$P$35:$U$62,6),IF(Värdelista!N43=12,VLOOKUP(Värdelista!M43,Värdelista!$V$4:$AA$31,6),IF(Värdelista!N43=22,VLOOKUP(Värdelista!M43,Värdelista!$V$35:$AA$62,6),IF(Värdelista!N43=13,VLOOKUP(Värdelista!M43,Värdelista!$AB$4:$AG$31,6),IF(Värdelista!N43=23,VLOOKUP(Värdelista!M43,Värdelista!$AB$35:$AG$62,6),IF(Värdelista!N43=14,VLOOKUP(Värdelista!M43,Värdelista!$AH$4:$AM$31,6),IF(Värdelista!N43=24,VLOOKUP(Värdelista!M43,Värdelista!$AH$35:$AM$62,6),IF(Värdelista!N43=15,VLOOKUP(Värdelista!M43,Värdelista!$AN$4:$AS$31,6),IF(Värdelista!N43=25,VLOOKUP(Värdelista!M43,Värdelista!$AN$35:$AS$62,6),IF(Värdelista!N43=16,VLOOKUP(Värdelista!M43,Värdelista!$AT$4:$AY$31,6),IF(Värdelista!N43=26,VLOOKUP(Värdelista!M43,Värdelista!$AT$35:$AY$62,6),0))))))))))))</f>
        <v>0</v>
      </c>
      <c r="J3" s="68"/>
    </row>
    <row r="4" spans="1:10" s="22" customFormat="1" ht="14.25">
      <c r="A4" s="26"/>
      <c r="B4" s="27">
        <f>Tabell18[[#This Row],[Kulv.längd]]*(Tabell18[[#This Row],[Rörmtrl]]+Tabell18[[#This Row],[Svetsning]]+Tabell18[[#This Row],[Muffmontage]]+Tabell18[[#This Row],[Mark]])</f>
        <v>0</v>
      </c>
      <c r="C4" s="26"/>
      <c r="D4" s="26"/>
      <c r="E4" s="26"/>
      <c r="F4" s="28">
        <f>Kostnadskalkyl!F2*IF(Värdelista!N44=11,VLOOKUP(Värdelista!M44,Värdelista!$P$4:$U$31,3),IF(Värdelista!N44=21,VLOOKUP(Värdelista!M44,Värdelista!$P$35:$U$62,3),IF(Värdelista!N44=12,VLOOKUP(Värdelista!M44,Värdelista!$V$4:$AA$31,3),IF(Värdelista!N44=22,VLOOKUP(Värdelista!M44,Värdelista!$V$35:$AA$62,3),IF(Värdelista!N44=13,VLOOKUP(Värdelista!M44,Värdelista!$AB$4:$AG$31,3),IF(Värdelista!N44=23,VLOOKUP(Värdelista!M44,Värdelista!$AB$35:$AG$62,3),IF(Värdelista!N44=14,VLOOKUP(Värdelista!M44,Värdelista!$AH$4:$AM$31,3),IF(Värdelista!N44=24,VLOOKUP(Värdelista!M44,Värdelista!$AH$35:$AM$62,3),IF(Värdelista!N44=15,VLOOKUP(Värdelista!M44,Värdelista!$AN$4:$AS$31,3),IF(Värdelista!N44=25,VLOOKUP(Värdelista!M44,Värdelista!$AN$35:$AS$62,3),IF(Värdelista!N44=16,VLOOKUP(Värdelista!M44,Värdelista!$AT$4:$AY$31,3),IF(Värdelista!N44=26,VLOOKUP(Värdelista!M44,Värdelista!$AT$35:$AY$62,3),0))))))))))))</f>
        <v>0</v>
      </c>
      <c r="G4" s="28">
        <f>Kostnadskalkyl!G2*IF(Värdelista!N44=11,VLOOKUP(Värdelista!M44,Värdelista!$P$4:$U$31,4),IF(Värdelista!N44=21,VLOOKUP(Värdelista!M44,Värdelista!$P$35:$U$62,4),IF(Värdelista!N44=12,VLOOKUP(Värdelista!M44,Värdelista!$V$4:$AA$31,4),IF(Värdelista!N44=22,VLOOKUP(Värdelista!M44,Värdelista!$V$35:$AA$62,4),IF(Värdelista!N44=13,VLOOKUP(Värdelista!M44,Värdelista!$AB$4:$AG$31,4),IF(Värdelista!N44=23,VLOOKUP(Värdelista!M44,Värdelista!$AB$35:$AG$62,4),IF(Värdelista!N44=14,VLOOKUP(Värdelista!M44,Värdelista!$AH$4:$AM$31,4),IF(Värdelista!N44=24,VLOOKUP(Värdelista!M44,Värdelista!$AH$35:$AM$62,4),IF(Värdelista!N44=15,VLOOKUP(Värdelista!M44,Värdelista!$AN$4:$AS$31,4),IF(Värdelista!N44=25,VLOOKUP(Värdelista!M44,Värdelista!$AN$35:$AS$62,4),IF(Värdelista!N44=16,VLOOKUP(Värdelista!M44,Värdelista!$AT$4:$AY$31,4),IF(Värdelista!N44=26,VLOOKUP(Värdelista!M44,Värdelista!$AT$35:$AY$62,4),0))))))))))))</f>
        <v>0</v>
      </c>
      <c r="H4" s="28">
        <f>Kostnadskalkyl!H2*IF(Värdelista!N44=11,VLOOKUP(Värdelista!M44,Värdelista!$P$4:$U$31,5),IF(Värdelista!N44=21,VLOOKUP(Värdelista!M44,Värdelista!$P$35:$U$62,5),IF(Värdelista!N44=12,VLOOKUP(Värdelista!M44,Värdelista!$V$4:$AA$31,5),IF(Värdelista!N44=22,VLOOKUP(Värdelista!M44,Värdelista!$V$35:$AA$62,5),IF(Värdelista!N44=13,VLOOKUP(Värdelista!M44,Värdelista!$AB$4:$AG$31,5),IF(Värdelista!N44=23,VLOOKUP(Värdelista!M44,Värdelista!$AB$35:$AG$62,5),IF(Värdelista!N44=14,VLOOKUP(Värdelista!M44,Värdelista!$AH$4:$AM$31,5),IF(Värdelista!N44=24,VLOOKUP(Värdelista!M44,Värdelista!$AH$35:$AM$62,5),IF(Värdelista!N44=15,VLOOKUP(Värdelista!M44,Värdelista!$AN$4:$AS$31,5),IF(Värdelista!N44=25,VLOOKUP(Värdelista!M44,Värdelista!$AN$35:$AS$62,5),IF(Värdelista!N44=16,VLOOKUP(Värdelista!M44,Värdelista!$AT$4:$AY$31,5),IF(Värdelista!N44=26,VLOOKUP(Värdelista!M44,Värdelista!$AT$35:$AY$62,5),0))))))))))))</f>
        <v>0</v>
      </c>
      <c r="I4" s="28">
        <f>Kostnadskalkyl!I2*IF(Värdelista!N44=11,VLOOKUP(Värdelista!M44,Värdelista!$P$4:$U$31,6),IF(Värdelista!N44=21,VLOOKUP(Värdelista!M44,Värdelista!$P$35:$U$62,6),IF(Värdelista!N44=12,VLOOKUP(Värdelista!M44,Värdelista!$V$4:$AA$31,6),IF(Värdelista!N44=22,VLOOKUP(Värdelista!M44,Värdelista!$V$35:$AA$62,6),IF(Värdelista!N44=13,VLOOKUP(Värdelista!M44,Värdelista!$AB$4:$AG$31,6),IF(Värdelista!N44=23,VLOOKUP(Värdelista!M44,Värdelista!$AB$35:$AG$62,6),IF(Värdelista!N44=14,VLOOKUP(Värdelista!M44,Värdelista!$AH$4:$AM$31,6),IF(Värdelista!N44=24,VLOOKUP(Värdelista!M44,Värdelista!$AH$35:$AM$62,6),IF(Värdelista!N44=15,VLOOKUP(Värdelista!M44,Värdelista!$AN$4:$AS$31,6),IF(Värdelista!N44=25,VLOOKUP(Värdelista!M44,Värdelista!$AN$35:$AS$62,6),IF(Värdelista!N44=16,VLOOKUP(Värdelista!M44,Värdelista!$AT$4:$AY$31,6),IF(Värdelista!N44=26,VLOOKUP(Värdelista!M44,Värdelista!$AT$35:$AY$62,6),0))))))))))))</f>
        <v>0</v>
      </c>
      <c r="J4" s="68"/>
    </row>
    <row r="5" spans="1:10" s="22" customFormat="1" ht="14.25">
      <c r="A5" s="26"/>
      <c r="B5" s="27">
        <f>Tabell18[[#This Row],[Kulv.längd]]*(Tabell18[[#This Row],[Rörmtrl]]+Tabell18[[#This Row],[Svetsning]]+Tabell18[[#This Row],[Muffmontage]]+Tabell18[[#This Row],[Mark]])</f>
        <v>0</v>
      </c>
      <c r="C5" s="26"/>
      <c r="D5" s="26"/>
      <c r="E5" s="26"/>
      <c r="F5" s="28">
        <f>Kostnadskalkyl!F2*IF(Värdelista!N45=11,VLOOKUP(Värdelista!M45,Värdelista!$P$4:$U$31,3),IF(Värdelista!N45=21,VLOOKUP(Värdelista!M45,Värdelista!$P$35:$U$62,3),IF(Värdelista!N45=12,VLOOKUP(Värdelista!M45,Värdelista!$V$4:$AA$31,3),IF(Värdelista!N45=22,VLOOKUP(Värdelista!M45,Värdelista!$V$35:$AA$62,3),IF(Värdelista!N45=13,VLOOKUP(Värdelista!M45,Värdelista!$AB$4:$AG$31,3),IF(Värdelista!N45=23,VLOOKUP(Värdelista!M45,Värdelista!$AB$35:$AG$62,3),IF(Värdelista!N45=14,VLOOKUP(Värdelista!M45,Värdelista!$AH$4:$AM$31,3),IF(Värdelista!N45=24,VLOOKUP(Värdelista!M45,Värdelista!$AH$35:$AM$62,3),IF(Värdelista!N45=15,VLOOKUP(Värdelista!M45,Värdelista!$AN$4:$AS$31,3),IF(Värdelista!N45=25,VLOOKUP(Värdelista!M45,Värdelista!$AN$35:$AS$62,3),IF(Värdelista!N45=16,VLOOKUP(Värdelista!M45,Värdelista!$AT$4:$AY$31,3),IF(Värdelista!N45=26,VLOOKUP(Värdelista!M45,Värdelista!$AT$35:$AY$62,3),0))))))))))))</f>
        <v>0</v>
      </c>
      <c r="G5" s="28">
        <f>Kostnadskalkyl!G2*IF(Värdelista!N45=11,VLOOKUP(Värdelista!M45,Värdelista!$P$4:$U$31,4),IF(Värdelista!N45=21,VLOOKUP(Värdelista!M45,Värdelista!$P$35:$U$62,4),IF(Värdelista!N45=12,VLOOKUP(Värdelista!M45,Värdelista!$V$4:$AA$31,4),IF(Värdelista!N45=22,VLOOKUP(Värdelista!M45,Värdelista!$V$35:$AA$62,4),IF(Värdelista!N45=13,VLOOKUP(Värdelista!M45,Värdelista!$AB$4:$AG$31,4),IF(Värdelista!N45=23,VLOOKUP(Värdelista!M45,Värdelista!$AB$35:$AG$62,4),IF(Värdelista!N45=14,VLOOKUP(Värdelista!M45,Värdelista!$AH$4:$AM$31,4),IF(Värdelista!N45=24,VLOOKUP(Värdelista!M45,Värdelista!$AH$35:$AM$62,4),IF(Värdelista!N45=15,VLOOKUP(Värdelista!M45,Värdelista!$AN$4:$AS$31,4),IF(Värdelista!N45=25,VLOOKUP(Värdelista!M45,Värdelista!$AN$35:$AS$62,4),IF(Värdelista!N45=16,VLOOKUP(Värdelista!M45,Värdelista!$AT$4:$AY$31,4),IF(Värdelista!N45=26,VLOOKUP(Värdelista!M45,Värdelista!$AT$35:$AY$62,4),0))))))))))))</f>
        <v>0</v>
      </c>
      <c r="H5" s="28">
        <f>Kostnadskalkyl!H2*IF(Värdelista!N45=11,VLOOKUP(Värdelista!M45,Värdelista!$P$4:$U$31,5),IF(Värdelista!N45=21,VLOOKUP(Värdelista!M45,Värdelista!$P$35:$U$62,5),IF(Värdelista!N45=12,VLOOKUP(Värdelista!M45,Värdelista!$V$4:$AA$31,5),IF(Värdelista!N45=22,VLOOKUP(Värdelista!M45,Värdelista!$V$35:$AA$62,5),IF(Värdelista!N45=13,VLOOKUP(Värdelista!M45,Värdelista!$AB$4:$AG$31,5),IF(Värdelista!N45=23,VLOOKUP(Värdelista!M45,Värdelista!$AB$35:$AG$62,5),IF(Värdelista!N45=14,VLOOKUP(Värdelista!M45,Värdelista!$AH$4:$AM$31,5),IF(Värdelista!N45=24,VLOOKUP(Värdelista!M45,Värdelista!$AH$35:$AM$62,5),IF(Värdelista!N45=15,VLOOKUP(Värdelista!M45,Värdelista!$AN$4:$AS$31,5),IF(Värdelista!N45=25,VLOOKUP(Värdelista!M45,Värdelista!$AN$35:$AS$62,5),IF(Värdelista!N45=16,VLOOKUP(Värdelista!M45,Värdelista!$AT$4:$AY$31,5),IF(Värdelista!N45=26,VLOOKUP(Värdelista!M45,Värdelista!$AT$35:$AY$62,5),0))))))))))))</f>
        <v>0</v>
      </c>
      <c r="I5" s="28">
        <f>Kostnadskalkyl!I2*IF(Värdelista!N45=11,VLOOKUP(Värdelista!M45,Värdelista!$P$4:$U$31,6),IF(Värdelista!N45=21,VLOOKUP(Värdelista!M45,Värdelista!$P$35:$U$62,6),IF(Värdelista!N45=12,VLOOKUP(Värdelista!M45,Värdelista!$V$4:$AA$31,6),IF(Värdelista!N45=22,VLOOKUP(Värdelista!M45,Värdelista!$V$35:$AA$62,6),IF(Värdelista!N45=13,VLOOKUP(Värdelista!M45,Värdelista!$AB$4:$AG$31,6),IF(Värdelista!N45=23,VLOOKUP(Värdelista!M45,Värdelista!$AB$35:$AG$62,6),IF(Värdelista!N45=14,VLOOKUP(Värdelista!M45,Värdelista!$AH$4:$AM$31,6),IF(Värdelista!N45=24,VLOOKUP(Värdelista!M45,Värdelista!$AH$35:$AM$62,6),IF(Värdelista!N45=15,VLOOKUP(Värdelista!M45,Värdelista!$AN$4:$AS$31,6),IF(Värdelista!N45=25,VLOOKUP(Värdelista!M45,Värdelista!$AN$35:$AS$62,6),IF(Värdelista!N45=16,VLOOKUP(Värdelista!M45,Värdelista!$AT$4:$AY$31,6),IF(Värdelista!N45=26,VLOOKUP(Värdelista!M45,Värdelista!$AT$35:$AY$62,6),0))))))))))))</f>
        <v>0</v>
      </c>
      <c r="J5" s="68"/>
    </row>
    <row r="6" spans="1:10" ht="14.25">
      <c r="A6" s="26"/>
      <c r="B6" s="27">
        <f>Tabell18[[#This Row],[Kulv.längd]]*(Tabell18[[#This Row],[Rörmtrl]]+Tabell18[[#This Row],[Svetsning]]+Tabell18[[#This Row],[Muffmontage]]+Tabell18[[#This Row],[Mark]])</f>
        <v>0</v>
      </c>
      <c r="C6" s="26"/>
      <c r="D6" s="26"/>
      <c r="E6" s="26"/>
      <c r="F6" s="28">
        <f>Kostnadskalkyl!F2*IF(Värdelista!N46=11,VLOOKUP(Värdelista!M46,Värdelista!$P$4:$U$31,3),IF(Värdelista!N46=21,VLOOKUP(Värdelista!M46,Värdelista!$P$35:$U$62,3),IF(Värdelista!N46=12,VLOOKUP(Värdelista!M46,Värdelista!$V$4:$AA$31,3),IF(Värdelista!N46=22,VLOOKUP(Värdelista!M46,Värdelista!$V$35:$AA$62,3),IF(Värdelista!N46=13,VLOOKUP(Värdelista!M46,Värdelista!$AB$4:$AG$31,3),IF(Värdelista!N46=23,VLOOKUP(Värdelista!M46,Värdelista!$AB$35:$AG$62,3),IF(Värdelista!N46=14,VLOOKUP(Värdelista!M46,Värdelista!$AH$4:$AM$31,3),IF(Värdelista!N46=24,VLOOKUP(Värdelista!M46,Värdelista!$AH$35:$AM$62,3),IF(Värdelista!N46=15,VLOOKUP(Värdelista!M46,Värdelista!$AN$4:$AS$31,3),IF(Värdelista!N46=25,VLOOKUP(Värdelista!M46,Värdelista!$AN$35:$AS$62,3),IF(Värdelista!N46=16,VLOOKUP(Värdelista!M46,Värdelista!$AT$4:$AY$31,3),IF(Värdelista!N46=26,VLOOKUP(Värdelista!M46,Värdelista!$AT$35:$AY$62,3),0))))))))))))</f>
        <v>0</v>
      </c>
      <c r="G6" s="28">
        <f>Kostnadskalkyl!G2*IF(Värdelista!N46=11,VLOOKUP(Värdelista!M46,Värdelista!$P$4:$U$31,4),IF(Värdelista!N46=21,VLOOKUP(Värdelista!M46,Värdelista!$P$35:$U$62,4),IF(Värdelista!N46=12,VLOOKUP(Värdelista!M46,Värdelista!$V$4:$AA$31,4),IF(Värdelista!N46=22,VLOOKUP(Värdelista!M46,Värdelista!$V$35:$AA$62,4),IF(Värdelista!N46=13,VLOOKUP(Värdelista!M46,Värdelista!$AB$4:$AG$31,4),IF(Värdelista!N46=23,VLOOKUP(Värdelista!M46,Värdelista!$AB$35:$AG$62,4),IF(Värdelista!N46=14,VLOOKUP(Värdelista!M46,Värdelista!$AH$4:$AM$31,4),IF(Värdelista!N46=24,VLOOKUP(Värdelista!M46,Värdelista!$AH$35:$AM$62,4),IF(Värdelista!N46=15,VLOOKUP(Värdelista!M46,Värdelista!$AN$4:$AS$31,4),IF(Värdelista!N46=25,VLOOKUP(Värdelista!M46,Värdelista!$AN$35:$AS$62,4),IF(Värdelista!N46=16,VLOOKUP(Värdelista!M46,Värdelista!$AT$4:$AY$31,4),IF(Värdelista!N46=26,VLOOKUP(Värdelista!M46,Värdelista!$AT$35:$AY$62,4),0))))))))))))</f>
        <v>0</v>
      </c>
      <c r="H6" s="28">
        <f>Kostnadskalkyl!H2*IF(Värdelista!N46=11,VLOOKUP(Värdelista!M46,Värdelista!$P$4:$U$31,5),IF(Värdelista!N46=21,VLOOKUP(Värdelista!M46,Värdelista!$P$35:$U$62,5),IF(Värdelista!N46=12,VLOOKUP(Värdelista!M46,Värdelista!$V$4:$AA$31,5),IF(Värdelista!N46=22,VLOOKUP(Värdelista!M46,Värdelista!$V$35:$AA$62,5),IF(Värdelista!N46=13,VLOOKUP(Värdelista!M46,Värdelista!$AB$4:$AG$31,5),IF(Värdelista!N46=23,VLOOKUP(Värdelista!M46,Värdelista!$AB$35:$AG$62,5),IF(Värdelista!N46=14,VLOOKUP(Värdelista!M46,Värdelista!$AH$4:$AM$31,5),IF(Värdelista!N46=24,VLOOKUP(Värdelista!M46,Värdelista!$AH$35:$AM$62,5),IF(Värdelista!N46=15,VLOOKUP(Värdelista!M46,Värdelista!$AN$4:$AS$31,5),IF(Värdelista!N46=25,VLOOKUP(Värdelista!M46,Värdelista!$AN$35:$AS$62,5),IF(Värdelista!N46=16,VLOOKUP(Värdelista!M46,Värdelista!$AT$4:$AY$31,5),IF(Värdelista!N46=26,VLOOKUP(Värdelista!M46,Värdelista!$AT$35:$AY$62,5),0))))))))))))</f>
        <v>0</v>
      </c>
      <c r="I6" s="28">
        <f>Kostnadskalkyl!I2*IF(Värdelista!N46=11,VLOOKUP(Värdelista!M46,Värdelista!$P$4:$U$31,6),IF(Värdelista!N46=21,VLOOKUP(Värdelista!M46,Värdelista!$P$35:$U$62,6),IF(Värdelista!N46=12,VLOOKUP(Värdelista!M46,Värdelista!$V$4:$AA$31,6),IF(Värdelista!N46=22,VLOOKUP(Värdelista!M46,Värdelista!$V$35:$AA$62,6),IF(Värdelista!N46=13,VLOOKUP(Värdelista!M46,Värdelista!$AB$4:$AG$31,6),IF(Värdelista!N46=23,VLOOKUP(Värdelista!M46,Värdelista!$AB$35:$AG$62,6),IF(Värdelista!N46=14,VLOOKUP(Värdelista!M46,Värdelista!$AH$4:$AM$31,6),IF(Värdelista!N46=24,VLOOKUP(Värdelista!M46,Värdelista!$AH$35:$AM$62,6),IF(Värdelista!N46=15,VLOOKUP(Värdelista!M46,Värdelista!$AN$4:$AS$31,6),IF(Värdelista!N46=25,VLOOKUP(Värdelista!M46,Värdelista!$AN$35:$AS$62,6),IF(Värdelista!N46=16,VLOOKUP(Värdelista!M46,Värdelista!$AT$4:$AY$31,6),IF(Värdelista!N46=26,VLOOKUP(Värdelista!M46,Värdelista!$AT$35:$AY$62,6),0))))))))))))</f>
        <v>0</v>
      </c>
      <c r="J6" s="68"/>
    </row>
    <row r="7" spans="1:10" ht="14.25">
      <c r="A7" s="26"/>
      <c r="B7" s="27">
        <f>Tabell18[[#This Row],[Kulv.längd]]*(Tabell18[[#This Row],[Rörmtrl]]+Tabell18[[#This Row],[Svetsning]]+Tabell18[[#This Row],[Muffmontage]]+Tabell18[[#This Row],[Mark]])</f>
        <v>0</v>
      </c>
      <c r="C7" s="26"/>
      <c r="D7" s="26"/>
      <c r="E7" s="26"/>
      <c r="F7" s="28">
        <f>Kostnadskalkyl!F2*IF(Värdelista!N47=11,VLOOKUP(Värdelista!M47,Värdelista!$P$4:$U$31,3),IF(Värdelista!N47=21,VLOOKUP(Värdelista!M47,Värdelista!$P$35:$U$62,3),IF(Värdelista!N47=12,VLOOKUP(Värdelista!M47,Värdelista!$V$4:$AA$31,3),IF(Värdelista!N47=22,VLOOKUP(Värdelista!M47,Värdelista!$V$35:$AA$62,3),IF(Värdelista!N47=13,VLOOKUP(Värdelista!M47,Värdelista!$AB$4:$AG$31,3),IF(Värdelista!N47=23,VLOOKUP(Värdelista!M47,Värdelista!$AB$35:$AG$62,3),IF(Värdelista!N47=14,VLOOKUP(Värdelista!M47,Värdelista!$AH$4:$AM$31,3),IF(Värdelista!N47=24,VLOOKUP(Värdelista!M47,Värdelista!$AH$35:$AM$62,3),IF(Värdelista!N47=15,VLOOKUP(Värdelista!M47,Värdelista!$AN$4:$AS$31,3),IF(Värdelista!N47=25,VLOOKUP(Värdelista!M47,Värdelista!$AN$35:$AS$62,3),IF(Värdelista!N47=16,VLOOKUP(Värdelista!M47,Värdelista!$AT$4:$AY$31,3),IF(Värdelista!N47=26,VLOOKUP(Värdelista!M47,Värdelista!$AT$35:$AY$62,3),0))))))))))))</f>
        <v>0</v>
      </c>
      <c r="G7" s="28">
        <f>Kostnadskalkyl!G2*IF(Värdelista!N47=11,VLOOKUP(Värdelista!M47,Värdelista!$P$4:$U$31,4),IF(Värdelista!N47=21,VLOOKUP(Värdelista!M47,Värdelista!$P$35:$U$62,4),IF(Värdelista!N47=12,VLOOKUP(Värdelista!M47,Värdelista!$V$4:$AA$31,4),IF(Värdelista!N47=22,VLOOKUP(Värdelista!M47,Värdelista!$V$35:$AA$62,4),IF(Värdelista!N47=13,VLOOKUP(Värdelista!M47,Värdelista!$AB$4:$AG$31,4),IF(Värdelista!N47=23,VLOOKUP(Värdelista!M47,Värdelista!$AB$35:$AG$62,4),IF(Värdelista!N47=14,VLOOKUP(Värdelista!M47,Värdelista!$AH$4:$AM$31,4),IF(Värdelista!N47=24,VLOOKUP(Värdelista!M47,Värdelista!$AH$35:$AM$62,4),IF(Värdelista!N47=15,VLOOKUP(Värdelista!M47,Värdelista!$AN$4:$AS$31,4),IF(Värdelista!N47=25,VLOOKUP(Värdelista!M47,Värdelista!$AN$35:$AS$62,4),IF(Värdelista!N47=16,VLOOKUP(Värdelista!M47,Värdelista!$AT$4:$AY$31,4),IF(Värdelista!N47=26,VLOOKUP(Värdelista!M47,Värdelista!$AT$35:$AY$62,4),0))))))))))))</f>
        <v>0</v>
      </c>
      <c r="H7" s="28">
        <f>Kostnadskalkyl!H2*IF(Värdelista!N47=11,VLOOKUP(Värdelista!M47,Värdelista!$P$4:$U$31,5),IF(Värdelista!N47=21,VLOOKUP(Värdelista!M47,Värdelista!$P$35:$U$62,5),IF(Värdelista!N47=12,VLOOKUP(Värdelista!M47,Värdelista!$V$4:$AA$31,5),IF(Värdelista!N47=22,VLOOKUP(Värdelista!M47,Värdelista!$V$35:$AA$62,5),IF(Värdelista!N47=13,VLOOKUP(Värdelista!M47,Värdelista!$AB$4:$AG$31,5),IF(Värdelista!N47=23,VLOOKUP(Värdelista!M47,Värdelista!$AB$35:$AG$62,5),IF(Värdelista!N47=14,VLOOKUP(Värdelista!M47,Värdelista!$AH$4:$AM$31,5),IF(Värdelista!N47=24,VLOOKUP(Värdelista!M47,Värdelista!$AH$35:$AM$62,5),IF(Värdelista!N47=15,VLOOKUP(Värdelista!M47,Värdelista!$AN$4:$AS$31,5),IF(Värdelista!N47=25,VLOOKUP(Värdelista!M47,Värdelista!$AN$35:$AS$62,5),IF(Värdelista!N47=16,VLOOKUP(Värdelista!M47,Värdelista!$AT$4:$AY$31,5),IF(Värdelista!N47=26,VLOOKUP(Värdelista!M47,Värdelista!$AT$35:$AY$62,5),0))))))))))))</f>
        <v>0</v>
      </c>
      <c r="I7" s="28">
        <f>Kostnadskalkyl!I2*IF(Värdelista!N47=11,VLOOKUP(Värdelista!M47,Värdelista!$P$4:$U$31,6),IF(Värdelista!N47=21,VLOOKUP(Värdelista!M47,Värdelista!$P$35:$U$62,6),IF(Värdelista!N47=12,VLOOKUP(Värdelista!M47,Värdelista!$V$4:$AA$31,6),IF(Värdelista!N47=22,VLOOKUP(Värdelista!M47,Värdelista!$V$35:$AA$62,6),IF(Värdelista!N47=13,VLOOKUP(Värdelista!M47,Värdelista!$AB$4:$AG$31,6),IF(Värdelista!N47=23,VLOOKUP(Värdelista!M47,Värdelista!$AB$35:$AG$62,6),IF(Värdelista!N47=14,VLOOKUP(Värdelista!M47,Värdelista!$AH$4:$AM$31,6),IF(Värdelista!N47=24,VLOOKUP(Värdelista!M47,Värdelista!$AH$35:$AM$62,6),IF(Värdelista!N47=15,VLOOKUP(Värdelista!M47,Värdelista!$AN$4:$AS$31,6),IF(Värdelista!N47=25,VLOOKUP(Värdelista!M47,Värdelista!$AN$35:$AS$62,6),IF(Värdelista!N47=16,VLOOKUP(Värdelista!M47,Värdelista!$AT$4:$AY$31,6),IF(Värdelista!N47=26,VLOOKUP(Värdelista!M47,Värdelista!$AT$35:$AY$62,6),0))))))))))))</f>
        <v>0</v>
      </c>
      <c r="J7" s="68"/>
    </row>
    <row r="8" spans="1:10" ht="14.25">
      <c r="A8" s="26"/>
      <c r="B8" s="27">
        <f>Tabell18[[#This Row],[Kulv.längd]]*(Tabell18[[#This Row],[Rörmtrl]]+Tabell18[[#This Row],[Svetsning]]+Tabell18[[#This Row],[Muffmontage]]+Tabell18[[#This Row],[Mark]])</f>
        <v>0</v>
      </c>
      <c r="C8" s="26"/>
      <c r="D8" s="26"/>
      <c r="E8" s="26"/>
      <c r="F8" s="28">
        <f>Kostnadskalkyl!F2*IF(Värdelista!N48=11,VLOOKUP(Värdelista!M48,Värdelista!$P$4:$U$31,3),IF(Värdelista!N48=21,VLOOKUP(Värdelista!M48,Värdelista!$P$35:$U$62,3),IF(Värdelista!N48=12,VLOOKUP(Värdelista!M48,Värdelista!$V$4:$AA$31,3),IF(Värdelista!N48=22,VLOOKUP(Värdelista!M48,Värdelista!$V$35:$AA$62,3),IF(Värdelista!N48=13,VLOOKUP(Värdelista!M48,Värdelista!$AB$4:$AG$31,3),IF(Värdelista!N48=23,VLOOKUP(Värdelista!M48,Värdelista!$AB$35:$AG$62,3),IF(Värdelista!N48=14,VLOOKUP(Värdelista!M48,Värdelista!$AH$4:$AM$31,3),IF(Värdelista!N48=24,VLOOKUP(Värdelista!M48,Värdelista!$AH$35:$AM$62,3),IF(Värdelista!N48=15,VLOOKUP(Värdelista!M48,Värdelista!$AN$4:$AS$31,3),IF(Värdelista!N48=25,VLOOKUP(Värdelista!M48,Värdelista!$AN$35:$AS$62,3),IF(Värdelista!N48=16,VLOOKUP(Värdelista!M48,Värdelista!$AT$4:$AY$31,3),IF(Värdelista!N48=26,VLOOKUP(Värdelista!M48,Värdelista!$AT$35:$AY$62,3),0))))))))))))</f>
        <v>0</v>
      </c>
      <c r="G8" s="28">
        <f>Kostnadskalkyl!G2*IF(Värdelista!N48=11,VLOOKUP(Värdelista!M48,Värdelista!$P$4:$U$31,4),IF(Värdelista!N48=21,VLOOKUP(Värdelista!M48,Värdelista!$P$35:$U$62,4),IF(Värdelista!N48=12,VLOOKUP(Värdelista!M48,Värdelista!$V$4:$AA$31,4),IF(Värdelista!N48=22,VLOOKUP(Värdelista!M48,Värdelista!$V$35:$AA$62,4),IF(Värdelista!N48=13,VLOOKUP(Värdelista!M48,Värdelista!$AB$4:$AG$31,4),IF(Värdelista!N48=23,VLOOKUP(Värdelista!M48,Värdelista!$AB$35:$AG$62,4),IF(Värdelista!N48=14,VLOOKUP(Värdelista!M48,Värdelista!$AH$4:$AM$31,4),IF(Värdelista!N48=24,VLOOKUP(Värdelista!M48,Värdelista!$AH$35:$AM$62,4),IF(Värdelista!N48=15,VLOOKUP(Värdelista!M48,Värdelista!$AN$4:$AS$31,4),IF(Värdelista!N48=25,VLOOKUP(Värdelista!M48,Värdelista!$AN$35:$AS$62,4),IF(Värdelista!N48=16,VLOOKUP(Värdelista!M48,Värdelista!$AT$4:$AY$31,4),IF(Värdelista!N48=26,VLOOKUP(Värdelista!M48,Värdelista!$AT$35:$AY$62,4),0))))))))))))</f>
        <v>0</v>
      </c>
      <c r="H8" s="28">
        <f>Kostnadskalkyl!H2*IF(Värdelista!N48=11,VLOOKUP(Värdelista!M48,Värdelista!$P$4:$U$31,5),IF(Värdelista!N48=21,VLOOKUP(Värdelista!M48,Värdelista!$P$35:$U$62,5),IF(Värdelista!N48=12,VLOOKUP(Värdelista!M48,Värdelista!$V$4:$AA$31,5),IF(Värdelista!N48=22,VLOOKUP(Värdelista!M48,Värdelista!$V$35:$AA$62,5),IF(Värdelista!N48=13,VLOOKUP(Värdelista!M48,Värdelista!$AB$4:$AG$31,5),IF(Värdelista!N48=23,VLOOKUP(Värdelista!M48,Värdelista!$AB$35:$AG$62,5),IF(Värdelista!N48=14,VLOOKUP(Värdelista!M48,Värdelista!$AH$4:$AM$31,5),IF(Värdelista!N48=24,VLOOKUP(Värdelista!M48,Värdelista!$AH$35:$AM$62,5),IF(Värdelista!N48=15,VLOOKUP(Värdelista!M48,Värdelista!$AN$4:$AS$31,5),IF(Värdelista!N48=25,VLOOKUP(Värdelista!M48,Värdelista!$AN$35:$AS$62,5),IF(Värdelista!N48=16,VLOOKUP(Värdelista!M48,Värdelista!$AT$4:$AY$31,5),IF(Värdelista!N48=26,VLOOKUP(Värdelista!M48,Värdelista!$AT$35:$AY$62,5),0))))))))))))</f>
        <v>0</v>
      </c>
      <c r="I8" s="28">
        <f>Kostnadskalkyl!I2*IF(Värdelista!N48=11,VLOOKUP(Värdelista!M48,Värdelista!$P$4:$U$31,6),IF(Värdelista!N48=21,VLOOKUP(Värdelista!M48,Värdelista!$P$35:$U$62,6),IF(Värdelista!N48=12,VLOOKUP(Värdelista!M48,Värdelista!$V$4:$AA$31,6),IF(Värdelista!N48=22,VLOOKUP(Värdelista!M48,Värdelista!$V$35:$AA$62,6),IF(Värdelista!N48=13,VLOOKUP(Värdelista!M48,Värdelista!$AB$4:$AG$31,6),IF(Värdelista!N48=23,VLOOKUP(Värdelista!M48,Värdelista!$AB$35:$AG$62,6),IF(Värdelista!N48=14,VLOOKUP(Värdelista!M48,Värdelista!$AH$4:$AM$31,6),IF(Värdelista!N48=24,VLOOKUP(Värdelista!M48,Värdelista!$AH$35:$AM$62,6),IF(Värdelista!N48=15,VLOOKUP(Värdelista!M48,Värdelista!$AN$4:$AS$31,6),IF(Värdelista!N48=25,VLOOKUP(Värdelista!M48,Värdelista!$AN$35:$AS$62,6),IF(Värdelista!N48=16,VLOOKUP(Värdelista!M48,Värdelista!$AT$4:$AY$31,6),IF(Värdelista!N48=26,VLOOKUP(Värdelista!M48,Värdelista!$AT$35:$AY$62,6),0))))))))))))</f>
        <v>0</v>
      </c>
      <c r="J8" s="68"/>
    </row>
    <row r="9" spans="1:10" ht="14.25">
      <c r="A9" s="26"/>
      <c r="B9" s="27">
        <f>Tabell18[[#This Row],[Kulv.längd]]*(Tabell18[[#This Row],[Rörmtrl]]+Tabell18[[#This Row],[Svetsning]]+Tabell18[[#This Row],[Muffmontage]]+Tabell18[[#This Row],[Mark]])</f>
        <v>0</v>
      </c>
      <c r="C9" s="26"/>
      <c r="D9" s="26"/>
      <c r="E9" s="26"/>
      <c r="F9" s="28">
        <f>Kostnadskalkyl!F2*IF(Värdelista!N49=11,VLOOKUP(Värdelista!M49,Värdelista!$P$4:$U$31,3),IF(Värdelista!N49=21,VLOOKUP(Värdelista!M49,Värdelista!$P$35:$U$62,3),IF(Värdelista!N49=12,VLOOKUP(Värdelista!M49,Värdelista!$V$4:$AA$31,3),IF(Värdelista!N49=22,VLOOKUP(Värdelista!M49,Värdelista!$V$35:$AA$62,3),IF(Värdelista!N49=13,VLOOKUP(Värdelista!M49,Värdelista!$AB$4:$AG$31,3),IF(Värdelista!N49=23,VLOOKUP(Värdelista!M49,Värdelista!$AB$35:$AG$62,3),IF(Värdelista!N49=14,VLOOKUP(Värdelista!M49,Värdelista!$AH$4:$AM$31,3),IF(Värdelista!N49=24,VLOOKUP(Värdelista!M49,Värdelista!$AH$35:$AM$62,3),IF(Värdelista!N49=15,VLOOKUP(Värdelista!M49,Värdelista!$AN$4:$AS$31,3),IF(Värdelista!N49=25,VLOOKUP(Värdelista!M49,Värdelista!$AN$35:$AS$62,3),IF(Värdelista!N49=16,VLOOKUP(Värdelista!M49,Värdelista!$AT$4:$AY$31,3),IF(Värdelista!N49=26,VLOOKUP(Värdelista!M49,Värdelista!$AT$35:$AY$62,3),0))))))))))))</f>
        <v>0</v>
      </c>
      <c r="G9" s="28">
        <f>Kostnadskalkyl!G2*IF(Värdelista!N49=11,VLOOKUP(Värdelista!M49,Värdelista!$P$4:$U$31,4),IF(Värdelista!N49=21,VLOOKUP(Värdelista!M49,Värdelista!$P$35:$U$62,4),IF(Värdelista!N49=12,VLOOKUP(Värdelista!M49,Värdelista!$V$4:$AA$31,4),IF(Värdelista!N49=22,VLOOKUP(Värdelista!M49,Värdelista!$V$35:$AA$62,4),IF(Värdelista!N49=13,VLOOKUP(Värdelista!M49,Värdelista!$AB$4:$AG$31,4),IF(Värdelista!N49=23,VLOOKUP(Värdelista!M49,Värdelista!$AB$35:$AG$62,4),IF(Värdelista!N49=14,VLOOKUP(Värdelista!M49,Värdelista!$AH$4:$AM$31,4),IF(Värdelista!N49=24,VLOOKUP(Värdelista!M49,Värdelista!$AH$35:$AM$62,4),IF(Värdelista!N49=15,VLOOKUP(Värdelista!M49,Värdelista!$AN$4:$AS$31,4),IF(Värdelista!N49=25,VLOOKUP(Värdelista!M49,Värdelista!$AN$35:$AS$62,4),IF(Värdelista!N49=16,VLOOKUP(Värdelista!M49,Värdelista!$AT$4:$AY$31,4),IF(Värdelista!N49=26,VLOOKUP(Värdelista!M49,Värdelista!$AT$35:$AY$62,4),0))))))))))))</f>
        <v>0</v>
      </c>
      <c r="H9" s="28">
        <f>Kostnadskalkyl!H2*IF(Värdelista!N49=11,VLOOKUP(Värdelista!M49,Värdelista!$P$4:$U$31,5),IF(Värdelista!N49=21,VLOOKUP(Värdelista!M49,Värdelista!$P$35:$U$62,5),IF(Värdelista!N49=12,VLOOKUP(Värdelista!M49,Värdelista!$V$4:$AA$31,5),IF(Värdelista!N49=22,VLOOKUP(Värdelista!M49,Värdelista!$V$35:$AA$62,5),IF(Värdelista!N49=13,VLOOKUP(Värdelista!M49,Värdelista!$AB$4:$AG$31,5),IF(Värdelista!N49=23,VLOOKUP(Värdelista!M49,Värdelista!$AB$35:$AG$62,5),IF(Värdelista!N49=14,VLOOKUP(Värdelista!M49,Värdelista!$AH$4:$AM$31,5),IF(Värdelista!N49=24,VLOOKUP(Värdelista!M49,Värdelista!$AH$35:$AM$62,5),IF(Värdelista!N49=15,VLOOKUP(Värdelista!M49,Värdelista!$AN$4:$AS$31,5),IF(Värdelista!N49=25,VLOOKUP(Värdelista!M49,Värdelista!$AN$35:$AS$62,5),IF(Värdelista!N49=16,VLOOKUP(Värdelista!M49,Värdelista!$AT$4:$AY$31,5),IF(Värdelista!N49=26,VLOOKUP(Värdelista!M49,Värdelista!$AT$35:$AY$62,5),0))))))))))))</f>
        <v>0</v>
      </c>
      <c r="I9" s="28">
        <f>Kostnadskalkyl!I2*IF(Värdelista!N49=11,VLOOKUP(Värdelista!M49,Värdelista!$P$4:$U$31,6),IF(Värdelista!N49=21,VLOOKUP(Värdelista!M49,Värdelista!$P$35:$U$62,6),IF(Värdelista!N49=12,VLOOKUP(Värdelista!M49,Värdelista!$V$4:$AA$31,6),IF(Värdelista!N49=22,VLOOKUP(Värdelista!M49,Värdelista!$V$35:$AA$62,6),IF(Värdelista!N49=13,VLOOKUP(Värdelista!M49,Värdelista!$AB$4:$AG$31,6),IF(Värdelista!N49=23,VLOOKUP(Värdelista!M49,Värdelista!$AB$35:$AG$62,6),IF(Värdelista!N49=14,VLOOKUP(Värdelista!M49,Värdelista!$AH$4:$AM$31,6),IF(Värdelista!N49=24,VLOOKUP(Värdelista!M49,Värdelista!$AH$35:$AM$62,6),IF(Värdelista!N49=15,VLOOKUP(Värdelista!M49,Värdelista!$AN$4:$AS$31,6),IF(Värdelista!N49=25,VLOOKUP(Värdelista!M49,Värdelista!$AN$35:$AS$62,6),IF(Värdelista!N49=16,VLOOKUP(Värdelista!M49,Värdelista!$AT$4:$AY$31,6),IF(Värdelista!N49=26,VLOOKUP(Värdelista!M49,Värdelista!$AT$35:$AY$62,6),0))))))))))))</f>
        <v>0</v>
      </c>
      <c r="J9" s="68"/>
    </row>
    <row r="10" spans="1:10" ht="15">
      <c r="A10" s="25" t="s">
        <v>79</v>
      </c>
      <c r="B10" s="35">
        <f>SUM(B3:B9)</f>
        <v>0</v>
      </c>
      <c r="C10" s="35"/>
      <c r="D10" s="54">
        <f t="shared" ref="D10" si="0">SUM(D3:D9)</f>
        <v>0</v>
      </c>
      <c r="E10" s="35"/>
      <c r="F10" s="35">
        <f>F3*$D$3+F4*$D$4+F5*$D$5+F6*$D$6+F7*$D$7+F8*$D$8+F9*$D$9</f>
        <v>0</v>
      </c>
      <c r="G10" s="35">
        <f t="shared" ref="G10:I10" si="1">G3*$D$3+G4*$D$4+G5*$D$5+G6*$D$6+G7*$D$7+G8*$D$8+G9*$D$9</f>
        <v>0</v>
      </c>
      <c r="H10" s="35">
        <f t="shared" si="1"/>
        <v>0</v>
      </c>
      <c r="I10" s="35">
        <f t="shared" si="1"/>
        <v>0</v>
      </c>
      <c r="J10" s="69"/>
    </row>
    <row r="11" spans="1:10" ht="14.25">
      <c r="A11" s="26"/>
      <c r="B11" s="32"/>
      <c r="C11" s="26"/>
      <c r="D11" s="26"/>
      <c r="E11" s="26"/>
      <c r="F11" s="26"/>
      <c r="G11" s="26"/>
      <c r="H11" s="26"/>
      <c r="I11" s="26"/>
    </row>
    <row r="12" spans="1:10" s="22" customFormat="1" ht="15">
      <c r="A12" s="29" t="s">
        <v>74</v>
      </c>
      <c r="B12" s="30" t="s">
        <v>24</v>
      </c>
      <c r="C12" s="29" t="s">
        <v>22</v>
      </c>
      <c r="D12" s="29" t="s">
        <v>49</v>
      </c>
      <c r="E12" s="29" t="s">
        <v>50</v>
      </c>
      <c r="F12" s="29" t="s">
        <v>18</v>
      </c>
      <c r="G12" s="29" t="s">
        <v>19</v>
      </c>
      <c r="H12" s="29" t="s">
        <v>68</v>
      </c>
      <c r="I12" s="29" t="s">
        <v>20</v>
      </c>
      <c r="J12" s="29" t="s">
        <v>83</v>
      </c>
    </row>
    <row r="13" spans="1:10" s="22" customFormat="1" ht="14.25">
      <c r="A13" s="26"/>
      <c r="B13" s="28">
        <f>Tabell19[[#This Row],[Antal]]*(Tabell19[[#This Row],[Rörmtrl]]+Tabell19[[#This Row],[Svetsning]]+Tabell19[[#This Row],[Muffmontage]]+Tabell19[[#This Row],[Mark]])</f>
        <v>0</v>
      </c>
      <c r="C13" s="26"/>
      <c r="D13" s="26"/>
      <c r="E13" s="26"/>
      <c r="F13" s="28">
        <f>Kostnadskalkyl!F2*IF(Värdelista!N98=11,VLOOKUP(Värdelista!M98,Värdelista!$P$67:$U$94,3),IF(Värdelista!N98=21,VLOOKUP(Värdelista!M98,Värdelista!$P$98:$U$125,3),IF(Värdelista!N98=31,VLOOKUP(Värdelista!M98,Värdelista!$P$129:$U$156,3),IF(Värdelista!N98=41,VLOOKUP(Värdelista!M98,Värdelista!$P$160:$U$187,3),IF(Värdelista!N98=12,VLOOKUP(Värdelista!M98,Värdelista!$V$67:$AA$94,3),IF(Värdelista!N98=22,VLOOKUP(Värdelista!M98,Värdelista!$V$98:$AA$125,3),IF(Värdelista!N98=32,VLOOKUP(Värdelista!M98,Värdelista!$V$129:$AA$156,3),IF(Värdelista!N98=42,VLOOKUP(Värdelista!M98,Värdelista!$V$160:$AA$187,3),IF(Värdelista!N98=13,VLOOKUP(Värdelista!M98,Värdelista!$AB$67:$AG$94,3),IF(Värdelista!N98=23,VLOOKUP(Värdelista!M98,Värdelista!$AB$98:$AG$125,3),IF(Värdelista!N98=33,VLOOKUP(Värdelista!M98,Värdelista!$AB$129:$AG$156,3),IF(Värdelista!N98=43,VLOOKUP(Värdelista!M98,Värdelista!$AB$160:$AG$187,3),IF(Värdelista!N98=14,VLOOKUP(Värdelista!M98,Värdelista!$AH$67:$AM$94,3),IF(Värdelista!N98=24,VLOOKUP(Värdelista!M98,Värdelista!$AH$98:$AM$125,3),IF(Värdelista!N98=34,VLOOKUP(Värdelista!M98,Värdelista!$AH$129:$AM$156,3),IF(Värdelista!N98=44,VLOOKUP(Värdelista!M98,Värdelista!$AH$160:$AM$187,3),IF(Värdelista!N98=15,VLOOKUP(Värdelista!M98,Värdelista!$AN$67:$AS$94,3),IF(Värdelista!N98=25,VLOOKUP(Värdelista!M98,Värdelista!$AN$98:$AS$125,3),IF(Värdelista!N98=35,VLOOKUP(Värdelista!M98,Värdelista!$AN$129:$AS$156,3),IF(Värdelista!N98=45,VLOOKUP(Värdelista!M98,Värdelista!$AN$160:$AS$187,3),IF(Värdelista!N98=16,VLOOKUP(Värdelista!M98,Värdelista!$AT$67:$AY$94,3),IF(Värdelista!N98=26,VLOOKUP(Värdelista!M98,Värdelista!$AT$98:$AY$125,3),IF(Värdelista!N98=36,VLOOKUP(Värdelista!M98,Värdelista!$AT$129:$AY$156,3),IF(Värdelista!N98=46,VLOOKUP(Värdelista!M98,Värdelista!$AT$160:$AY$187,3),0))))))))))))))))))))))))</f>
        <v>0</v>
      </c>
      <c r="G13" s="28">
        <f>Kostnadskalkyl!G2*IF(Värdelista!N98=11,VLOOKUP(Värdelista!M98,Värdelista!$P$67:$U$94,4),IF(Värdelista!N98=21,VLOOKUP(Värdelista!M98,Värdelista!$P$98:$U$125,4),IF(Värdelista!N98=31,VLOOKUP(Värdelista!M98,Värdelista!$P$129:$U$156,4),IF(Värdelista!N98=41,VLOOKUP(Värdelista!M98,Värdelista!$P$160:$U$187,4),IF(Värdelista!N98=12,VLOOKUP(Värdelista!M98,Värdelista!$V$67:$AA$94,4),IF(Värdelista!N98=22,VLOOKUP(Värdelista!M98,Värdelista!$V$98:$AA$125,4),IF(Värdelista!N98=32,VLOOKUP(Värdelista!M98,Värdelista!$V$129:$AA$156,4),IF(Värdelista!N98=42,VLOOKUP(Värdelista!M98,Värdelista!$V$160:$AA$187,4),IF(Värdelista!N98=13,VLOOKUP(Värdelista!M98,Värdelista!$AB$67:$AG$94,4),IF(Värdelista!N98=23,VLOOKUP(Värdelista!M98,Värdelista!$AB$98:$AG$125,4),IF(Värdelista!N98=33,VLOOKUP(Värdelista!M98,Värdelista!$AB$129:$AG$156,4),IF(Värdelista!N98=43,VLOOKUP(Värdelista!M98,Värdelista!$AB$160:$AG$187,4),IF(Värdelista!N98=14,VLOOKUP(Värdelista!M98,Värdelista!$AH$67:$AM$94,4),IF(Värdelista!N98=24,VLOOKUP(Värdelista!M98,Värdelista!$AH$98:$AM$125,4),IF(Värdelista!N98=34,VLOOKUP(Värdelista!M98,Värdelista!$AH$129:$AM$156,4),IF(Värdelista!N98=44,VLOOKUP(Värdelista!M98,Värdelista!$AH$160:$AM$187,4),IF(Värdelista!N98=15,VLOOKUP(Värdelista!M98,Värdelista!$AN$67:$AS$94,4),IF(Värdelista!N98=25,VLOOKUP(Värdelista!M98,Värdelista!$AN$98:$AS$125,4),IF(Värdelista!N98=35,VLOOKUP(Värdelista!M98,Värdelista!$AN$129:$AS$156,4),IF(Värdelista!N98=45,VLOOKUP(Värdelista!M98,Värdelista!$AN$160:$AS$187,4),IF(Värdelista!N98=16,VLOOKUP(Värdelista!M98,Värdelista!$AT$67:$AY$94,4),IF(Värdelista!N98=26,VLOOKUP(Värdelista!M98,Värdelista!$AT$98:$AY$125,4),IF(Värdelista!N98=36,VLOOKUP(Värdelista!M98,Värdelista!$AT$129:$AY$156,4),IF(Värdelista!N98=46,VLOOKUP(Värdelista!M98,Värdelista!$AT$160:$AY$187,4),0))))))))))))))))))))))))</f>
        <v>0</v>
      </c>
      <c r="H13" s="28">
        <f>Kostnadskalkyl!H2*IF(Värdelista!N98=11,VLOOKUP(Värdelista!M98,Värdelista!$P$67:$U$94,5),IF(Värdelista!N98=21,VLOOKUP(Värdelista!M98,Värdelista!$P$98:$U$125,5),IF(Värdelista!N98=31,VLOOKUP(Värdelista!M98,Värdelista!$P$129:$U$156,5),IF(Värdelista!N98=41,VLOOKUP(Värdelista!M98,Värdelista!$P$160:$U$187,5),IF(Värdelista!N98=12,VLOOKUP(Värdelista!M98,Värdelista!$V$67:$AA$94,5),IF(Värdelista!N98=22,VLOOKUP(Värdelista!M98,Värdelista!$V$98:$AA$125,5),IF(Värdelista!N98=32,VLOOKUP(Värdelista!M98,Värdelista!$V$129:$AA$156,5),IF(Värdelista!N98=42,VLOOKUP(Värdelista!M98,Värdelista!$V$160:$AA$187,5),IF(Värdelista!N98=13,VLOOKUP(Värdelista!M98,Värdelista!$AB$67:$AG$94,5),IF(Värdelista!N98=23,VLOOKUP(Värdelista!M98,Värdelista!$AB$98:$AG$125,5),IF(Värdelista!N98=33,VLOOKUP(Värdelista!M98,Värdelista!$AB$129:$AG$156,5),IF(Värdelista!N98=43,VLOOKUP(Värdelista!M98,Värdelista!$AB$160:$AG$187,5),IF(Värdelista!N98=14,VLOOKUP(Värdelista!M98,Värdelista!$AH$67:$AM$94,5),IF(Värdelista!N98=24,VLOOKUP(Värdelista!M98,Värdelista!$AH$98:$AM$125,5),IF(Värdelista!N98=34,VLOOKUP(Värdelista!M98,Värdelista!$AH$129:$AM$156,5),IF(Värdelista!N98=44,VLOOKUP(Värdelista!M98,Värdelista!$AH$160:$AM$187,5),IF(Värdelista!N98=15,VLOOKUP(Värdelista!M98,Värdelista!$AN$67:$AS$94,5),IF(Värdelista!N98=25,VLOOKUP(Värdelista!M98,Värdelista!$AN$98:$AS$125,5),IF(Värdelista!N98=35,VLOOKUP(Värdelista!M98,Värdelista!$AN$129:$AS$156,5),IF(Värdelista!N98=45,VLOOKUP(Värdelista!M98,Värdelista!$AN$160:$AS$187,5),IF(Värdelista!N98=16,VLOOKUP(Värdelista!M98,Värdelista!$AT$67:$AY$94,5),IF(Värdelista!N98=26,VLOOKUP(Värdelista!M98,Värdelista!$AT$98:$AY$125,5),IF(Värdelista!N98=36,VLOOKUP(Värdelista!M98,Värdelista!$AT$129:$AY$156,5),IF(Värdelista!N98=46,VLOOKUP(Värdelista!M98,Värdelista!$AT$160:$AY$187,5),0))))))))))))))))))))))))</f>
        <v>0</v>
      </c>
      <c r="I13" s="28">
        <f>Kostnadskalkyl!I2*IF(Värdelista!N98=11,VLOOKUP(Värdelista!M98,Värdelista!$P$67:$U$94,6),IF(Värdelista!N98=21,VLOOKUP(Värdelista!M98,Värdelista!$P$98:$U$125,6),IF(Värdelista!N98=31,VLOOKUP(Värdelista!M98,Värdelista!$P$129:$U$156,6),IF(Värdelista!N98=41,VLOOKUP(Värdelista!M98,Värdelista!$P$160:$U$187,6),IF(Värdelista!N98=12,VLOOKUP(Värdelista!M98,Värdelista!$V$67:$AA$94,6),IF(Värdelista!N98=22,VLOOKUP(Värdelista!M98,Värdelista!$V$98:$AA$125,6),IF(Värdelista!N98=32,VLOOKUP(Värdelista!M98,Värdelista!$V$129:$AA$156,6),IF(Värdelista!N98=42,VLOOKUP(Värdelista!M98,Värdelista!$V$160:$AA$187,6),IF(Värdelista!N98=13,VLOOKUP(Värdelista!M98,Värdelista!$AB$67:$AG$94,6),IF(Värdelista!N98=23,VLOOKUP(Värdelista!M98,Värdelista!$AB$98:$AG$125,6),IF(Värdelista!N98=33,VLOOKUP(Värdelista!M98,Värdelista!$AB$129:$AG$156,6),IF(Värdelista!N98=43,VLOOKUP(Värdelista!M98,Värdelista!$AB$160:$AG$187,6),IF(Värdelista!N98=14,VLOOKUP(Värdelista!M98,Värdelista!$AH$67:$AM$94,6),IF(Värdelista!N98=24,VLOOKUP(Värdelista!M98,Värdelista!$AH$98:$AM$125,6),IF(Värdelista!N98=34,VLOOKUP(Värdelista!M98,Värdelista!$AH$129:$AM$156,6),IF(Värdelista!N98=44,VLOOKUP(Värdelista!M98,Värdelista!$AH$160:$AM$187,6),IF(Värdelista!N98=15,VLOOKUP(Värdelista!M98,Värdelista!$AN$67:$AS$94,6),IF(Värdelista!N98=25,VLOOKUP(Värdelista!M98,Värdelista!$AN$98:$AS$125,6),IF(Värdelista!N98=35,VLOOKUP(Värdelista!M98,Värdelista!$AN$129:$AS$156,6),IF(Värdelista!N98=45,VLOOKUP(Värdelista!M98,Värdelista!$AN$160:$AS$187,6),IF(Värdelista!N98=16,VLOOKUP(Värdelista!M98,Värdelista!$AT$67:$AY$94,6),IF(Värdelista!N98=26,VLOOKUP(Värdelista!M98,Värdelista!$AT$98:$AY$125,6),IF(Värdelista!N98=36,VLOOKUP(Värdelista!M98,Värdelista!$AT$129:$AY$156,6),IF(Värdelista!N98=46,VLOOKUP(Värdelista!M98,Värdelista!$AT$160:$AY$187,6),0))))))))))))))))))))))))</f>
        <v>0</v>
      </c>
      <c r="J13" s="68"/>
    </row>
    <row r="14" spans="1:10" s="22" customFormat="1" ht="14.25">
      <c r="A14" s="26"/>
      <c r="B14" s="28">
        <f>Tabell19[[#This Row],[Antal]]*(Tabell19[[#This Row],[Rörmtrl]]+Tabell19[[#This Row],[Svetsning]]+Tabell19[[#This Row],[Muffmontage]]+Tabell19[[#This Row],[Mark]])</f>
        <v>0</v>
      </c>
      <c r="C14" s="26"/>
      <c r="D14" s="26"/>
      <c r="E14" s="26"/>
      <c r="F14" s="28">
        <f>Kostnadskalkyl!F2*IF(Värdelista!N99=11,VLOOKUP(Värdelista!M99,Värdelista!$P$67:$U$94,3),IF(Värdelista!N99=21,VLOOKUP(Värdelista!M99,Värdelista!$P$98:$U$125,3),IF(Värdelista!N99=31,VLOOKUP(Värdelista!M99,Värdelista!$P$129:$U$156,3),IF(Värdelista!N99=41,VLOOKUP(Värdelista!M99,Värdelista!$P$160:$U$187,3),IF(Värdelista!N99=12,VLOOKUP(Värdelista!M99,Värdelista!$V$67:$AA$94,3),IF(Värdelista!N99=22,VLOOKUP(Värdelista!M99,Värdelista!$V$98:$AA$125,3),IF(Värdelista!N99=32,VLOOKUP(Värdelista!M99,Värdelista!$V$129:$AA$156,3),IF(Värdelista!N99=42,VLOOKUP(Värdelista!M99,Värdelista!$V$160:$AA$187,3),IF(Värdelista!N99=13,VLOOKUP(Värdelista!M99,Värdelista!$AB$67:$AG$94,3),IF(Värdelista!N99=23,VLOOKUP(Värdelista!M99,Värdelista!$AB$98:$AG$125,3),IF(Värdelista!N99=33,VLOOKUP(Värdelista!M99,Värdelista!$AB$129:$AG$156,3),IF(Värdelista!N99=43,VLOOKUP(Värdelista!M99,Värdelista!$AB$160:$AG$187,3),IF(Värdelista!N99=14,VLOOKUP(Värdelista!M99,Värdelista!$AH$67:$AM$94,3),IF(Värdelista!N99=24,VLOOKUP(Värdelista!M99,Värdelista!$AH$98:$AM$125,3),IF(Värdelista!N99=34,VLOOKUP(Värdelista!M99,Värdelista!$AH$129:$AM$156,3),IF(Värdelista!N99=44,VLOOKUP(Värdelista!M99,Värdelista!$AH$160:$AM$187,3),IF(Värdelista!N99=15,VLOOKUP(Värdelista!M99,Värdelista!$AN$67:$AS$94,3),IF(Värdelista!N99=25,VLOOKUP(Värdelista!M99,Värdelista!$AN$98:$AS$125,3),IF(Värdelista!N99=35,VLOOKUP(Värdelista!M99,Värdelista!$AN$129:$AS$156,3),IF(Värdelista!N99=45,VLOOKUP(Värdelista!M99,Värdelista!$AN$160:$AS$187,3),IF(Värdelista!N99=16,VLOOKUP(Värdelista!M99,Värdelista!$AT$67:$AY$94,3),IF(Värdelista!N99=26,VLOOKUP(Värdelista!M99,Värdelista!$AT$98:$AY$125,3),IF(Värdelista!N99=36,VLOOKUP(Värdelista!M99,Värdelista!$AT$129:$AY$156,3),IF(Värdelista!N99=46,VLOOKUP(Värdelista!M99,Värdelista!$AT$160:$AY$187,3),0))))))))))))))))))))))))</f>
        <v>0</v>
      </c>
      <c r="G14" s="28">
        <f>Kostnadskalkyl!G2*IF(Värdelista!N99=11,VLOOKUP(Värdelista!M99,Värdelista!$P$67:$U$94,4),IF(Värdelista!N99=21,VLOOKUP(Värdelista!M99,Värdelista!$P$98:$U$125,4),IF(Värdelista!N99=31,VLOOKUP(Värdelista!M99,Värdelista!$P$129:$U$156,4),IF(Värdelista!N99=41,VLOOKUP(Värdelista!M99,Värdelista!$P$160:$U$187,4),IF(Värdelista!N99=12,VLOOKUP(Värdelista!M99,Värdelista!$V$67:$AA$94,4),IF(Värdelista!N99=22,VLOOKUP(Värdelista!M99,Värdelista!$V$98:$AA$125,4),IF(Värdelista!N99=32,VLOOKUP(Värdelista!M99,Värdelista!$V$129:$AA$156,4),IF(Värdelista!N99=42,VLOOKUP(Värdelista!M99,Värdelista!$V$160:$AA$187,4),IF(Värdelista!N99=13,VLOOKUP(Värdelista!M99,Värdelista!$AB$67:$AG$94,4),IF(Värdelista!N99=23,VLOOKUP(Värdelista!M99,Värdelista!$AB$98:$AG$125,4),IF(Värdelista!N99=33,VLOOKUP(Värdelista!M99,Värdelista!$AB$129:$AG$156,4),IF(Värdelista!N99=43,VLOOKUP(Värdelista!M99,Värdelista!$AB$160:$AG$187,4),IF(Värdelista!N99=14,VLOOKUP(Värdelista!M99,Värdelista!$AH$67:$AM$94,4),IF(Värdelista!N99=24,VLOOKUP(Värdelista!M99,Värdelista!$AH$98:$AM$125,4),IF(Värdelista!N99=34,VLOOKUP(Värdelista!M99,Värdelista!$AH$129:$AM$156,4),IF(Värdelista!N99=44,VLOOKUP(Värdelista!M99,Värdelista!$AH$160:$AM$187,4),IF(Värdelista!N99=15,VLOOKUP(Värdelista!M99,Värdelista!$AN$67:$AS$94,4),IF(Värdelista!N99=25,VLOOKUP(Värdelista!M99,Värdelista!$AN$98:$AS$125,4),IF(Värdelista!N99=35,VLOOKUP(Värdelista!M99,Värdelista!$AN$129:$AS$156,4),IF(Värdelista!N99=45,VLOOKUP(Värdelista!M99,Värdelista!$AN$160:$AS$187,4),IF(Värdelista!N99=16,VLOOKUP(Värdelista!M99,Värdelista!$AT$67:$AY$94,4),IF(Värdelista!N99=26,VLOOKUP(Värdelista!M99,Värdelista!$AT$98:$AY$125,4),IF(Värdelista!N99=36,VLOOKUP(Värdelista!M99,Värdelista!$AT$129:$AY$156,4),IF(Värdelista!N99=46,VLOOKUP(Värdelista!M99,Värdelista!$AT$160:$AY$187,4),0))))))))))))))))))))))))</f>
        <v>0</v>
      </c>
      <c r="H14" s="28">
        <f>Kostnadskalkyl!H2*IF(Värdelista!N99=11,VLOOKUP(Värdelista!M99,Värdelista!$P$67:$U$94,5),IF(Värdelista!N99=21,VLOOKUP(Värdelista!M99,Värdelista!$P$98:$U$125,5),IF(Värdelista!N99=31,VLOOKUP(Värdelista!M99,Värdelista!$P$129:$U$156,5),IF(Värdelista!N99=41,VLOOKUP(Värdelista!M99,Värdelista!$P$160:$U$187,5),IF(Värdelista!N99=12,VLOOKUP(Värdelista!M99,Värdelista!$V$67:$AA$94,5),IF(Värdelista!N99=22,VLOOKUP(Värdelista!M99,Värdelista!$V$98:$AA$125,5),IF(Värdelista!N99=32,VLOOKUP(Värdelista!M99,Värdelista!$V$129:$AA$156,5),IF(Värdelista!N99=42,VLOOKUP(Värdelista!M99,Värdelista!$V$160:$AA$187,5),IF(Värdelista!N99=13,VLOOKUP(Värdelista!M99,Värdelista!$AB$67:$AG$94,5),IF(Värdelista!N99=23,VLOOKUP(Värdelista!M99,Värdelista!$AB$98:$AG$125,5),IF(Värdelista!N99=33,VLOOKUP(Värdelista!M99,Värdelista!$AB$129:$AG$156,5),IF(Värdelista!N99=43,VLOOKUP(Värdelista!M99,Värdelista!$AB$160:$AG$187,5),IF(Värdelista!N99=14,VLOOKUP(Värdelista!M99,Värdelista!$AH$67:$AM$94,5),IF(Värdelista!N99=24,VLOOKUP(Värdelista!M99,Värdelista!$AH$98:$AM$125,5),IF(Värdelista!N99=34,VLOOKUP(Värdelista!M99,Värdelista!$AH$129:$AM$156,5),IF(Värdelista!N99=44,VLOOKUP(Värdelista!M99,Värdelista!$AH$160:$AM$187,5),IF(Värdelista!N99=15,VLOOKUP(Värdelista!M99,Värdelista!$AN$67:$AS$94,5),IF(Värdelista!N99=25,VLOOKUP(Värdelista!M99,Värdelista!$AN$98:$AS$125,5),IF(Värdelista!N99=35,VLOOKUP(Värdelista!M99,Värdelista!$AN$129:$AS$156,5),IF(Värdelista!N99=45,VLOOKUP(Värdelista!M99,Värdelista!$AN$160:$AS$187,5),IF(Värdelista!N99=16,VLOOKUP(Värdelista!M99,Värdelista!$AT$67:$AY$94,5),IF(Värdelista!N99=26,VLOOKUP(Värdelista!M99,Värdelista!$AT$98:$AY$125,5),IF(Värdelista!N99=36,VLOOKUP(Värdelista!M99,Värdelista!$AT$129:$AY$156,5),IF(Värdelista!N99=46,VLOOKUP(Värdelista!M99,Värdelista!$AT$160:$AY$187,5),0))))))))))))))))))))))))</f>
        <v>0</v>
      </c>
      <c r="I14" s="28">
        <f>Kostnadskalkyl!I2*IF(Värdelista!N99=11,VLOOKUP(Värdelista!M99,Värdelista!$P$67:$U$94,6),IF(Värdelista!N99=21,VLOOKUP(Värdelista!M99,Värdelista!$P$98:$U$125,6),IF(Värdelista!N99=31,VLOOKUP(Värdelista!M99,Värdelista!$P$129:$U$156,6),IF(Värdelista!N99=41,VLOOKUP(Värdelista!M99,Värdelista!$P$160:$U$187,6),IF(Värdelista!N99=12,VLOOKUP(Värdelista!M99,Värdelista!$V$67:$AA$94,6),IF(Värdelista!N99=22,VLOOKUP(Värdelista!M99,Värdelista!$V$98:$AA$125,6),IF(Värdelista!N99=32,VLOOKUP(Värdelista!M99,Värdelista!$V$129:$AA$156,6),IF(Värdelista!N99=42,VLOOKUP(Värdelista!M99,Värdelista!$V$160:$AA$187,6),IF(Värdelista!N99=13,VLOOKUP(Värdelista!M99,Värdelista!$AB$67:$AG$94,6),IF(Värdelista!N99=23,VLOOKUP(Värdelista!M99,Värdelista!$AB$98:$AG$125,6),IF(Värdelista!N99=33,VLOOKUP(Värdelista!M99,Värdelista!$AB$129:$AG$156,6),IF(Värdelista!N99=43,VLOOKUP(Värdelista!M99,Värdelista!$AB$160:$AG$187,6),IF(Värdelista!N99=14,VLOOKUP(Värdelista!M99,Värdelista!$AH$67:$AM$94,6),IF(Värdelista!N99=24,VLOOKUP(Värdelista!M99,Värdelista!$AH$98:$AM$125,6),IF(Värdelista!N99=34,VLOOKUP(Värdelista!M99,Värdelista!$AH$129:$AM$156,6),IF(Värdelista!N99=44,VLOOKUP(Värdelista!M99,Värdelista!$AH$160:$AM$187,6),IF(Värdelista!N99=15,VLOOKUP(Värdelista!M99,Värdelista!$AN$67:$AS$94,6),IF(Värdelista!N99=25,VLOOKUP(Värdelista!M99,Värdelista!$AN$98:$AS$125,6),IF(Värdelista!N99=35,VLOOKUP(Värdelista!M99,Värdelista!$AN$129:$AS$156,6),IF(Värdelista!N99=45,VLOOKUP(Värdelista!M99,Värdelista!$AN$160:$AS$187,6),IF(Värdelista!N99=16,VLOOKUP(Värdelista!M99,Värdelista!$AT$67:$AY$94,6),IF(Värdelista!N99=26,VLOOKUP(Värdelista!M99,Värdelista!$AT$98:$AY$125,6),IF(Värdelista!N99=36,VLOOKUP(Värdelista!M99,Värdelista!$AT$129:$AY$156,6),IF(Värdelista!N99=46,VLOOKUP(Värdelista!M99,Värdelista!$AT$160:$AY$187,6),0))))))))))))))))))))))))</f>
        <v>0</v>
      </c>
      <c r="J14" s="70"/>
    </row>
    <row r="15" spans="1:10" ht="14.25">
      <c r="A15" s="26"/>
      <c r="B15" s="28">
        <f>Tabell19[[#This Row],[Antal]]*(Tabell19[[#This Row],[Rörmtrl]]+Tabell19[[#This Row],[Svetsning]]+Tabell19[[#This Row],[Muffmontage]]+Tabell19[[#This Row],[Mark]])</f>
        <v>0</v>
      </c>
      <c r="C15" s="26"/>
      <c r="D15" s="26"/>
      <c r="E15" s="26"/>
      <c r="F15" s="28">
        <f>Kostnadskalkyl!F2*IF(Värdelista!N100=11,VLOOKUP(Värdelista!M100,Värdelista!$P$67:$U$94,3),IF(Värdelista!N100=21,VLOOKUP(Värdelista!M100,Värdelista!$P$98:$U$125,3),IF(Värdelista!N100=31,VLOOKUP(Värdelista!M100,Värdelista!$P$129:$U$156,3),IF(Värdelista!N100=41,VLOOKUP(Värdelista!M100,Värdelista!$P$160:$U$187,3),IF(Värdelista!N100=12,VLOOKUP(Värdelista!M100,Värdelista!$V$67:$AA$94,3),IF(Värdelista!N100=22,VLOOKUP(Värdelista!M100,Värdelista!$V$98:$AA$125,3),IF(Värdelista!N100=32,VLOOKUP(Värdelista!M100,Värdelista!$V$129:$AA$156,3),IF(Värdelista!N100=42,VLOOKUP(Värdelista!M100,Värdelista!$V$160:$AA$187,3),IF(Värdelista!N100=13,VLOOKUP(Värdelista!M100,Värdelista!$AB$67:$AG$94,3),IF(Värdelista!N100=23,VLOOKUP(Värdelista!M100,Värdelista!$AB$98:$AG$125,3),IF(Värdelista!N100=33,VLOOKUP(Värdelista!M100,Värdelista!$AB$129:$AG$156,3),IF(Värdelista!N100=43,VLOOKUP(Värdelista!M100,Värdelista!$AB$160:$AG$187,3),IF(Värdelista!N100=14,VLOOKUP(Värdelista!M100,Värdelista!$AH$67:$AM$94,3),IF(Värdelista!N100=24,VLOOKUP(Värdelista!M100,Värdelista!$AH$98:$AM$125,3),IF(Värdelista!N100=34,VLOOKUP(Värdelista!M100,Värdelista!$AH$129:$AM$156,3),IF(Värdelista!N100=44,VLOOKUP(Värdelista!M100,Värdelista!$AH$160:$AM$187,3),IF(Värdelista!N100=15,VLOOKUP(Värdelista!M100,Värdelista!$AN$67:$AS$94,3),IF(Värdelista!N100=25,VLOOKUP(Värdelista!M100,Värdelista!$AN$98:$AS$125,3),IF(Värdelista!N100=35,VLOOKUP(Värdelista!M100,Värdelista!$AN$129:$AS$156,3),IF(Värdelista!N100=45,VLOOKUP(Värdelista!M100,Värdelista!$AN$160:$AS$187,3),IF(Värdelista!N100=16,VLOOKUP(Värdelista!M100,Värdelista!$AT$67:$AY$94,3),IF(Värdelista!N100=26,VLOOKUP(Värdelista!M100,Värdelista!$AT$98:$AY$125,3),IF(Värdelista!N100=36,VLOOKUP(Värdelista!M100,Värdelista!$AT$129:$AY$156,3),IF(Värdelista!N100=46,VLOOKUP(Värdelista!M100,Värdelista!$AT$160:$AY$187,3),0))))))))))))))))))))))))</f>
        <v>0</v>
      </c>
      <c r="G15" s="28">
        <f>Kostnadskalkyl!G2*IF(Värdelista!N100=11,VLOOKUP(Värdelista!M100,Värdelista!$P$67:$U$94,4),IF(Värdelista!N100=21,VLOOKUP(Värdelista!M100,Värdelista!$P$98:$U$125,4),IF(Värdelista!N100=31,VLOOKUP(Värdelista!M100,Värdelista!$P$129:$U$156,4),IF(Värdelista!N100=41,VLOOKUP(Värdelista!M100,Värdelista!$P$160:$U$187,4),IF(Värdelista!N100=12,VLOOKUP(Värdelista!M100,Värdelista!$V$67:$AA$94,4),IF(Värdelista!N100=22,VLOOKUP(Värdelista!M100,Värdelista!$V$98:$AA$125,4),IF(Värdelista!N100=32,VLOOKUP(Värdelista!M100,Värdelista!$V$129:$AA$156,4),IF(Värdelista!N100=42,VLOOKUP(Värdelista!M100,Värdelista!$V$160:$AA$187,4),IF(Värdelista!N100=13,VLOOKUP(Värdelista!M100,Värdelista!$AB$67:$AG$94,4),IF(Värdelista!N100=23,VLOOKUP(Värdelista!M100,Värdelista!$AB$98:$AG$125,4),IF(Värdelista!N100=33,VLOOKUP(Värdelista!M100,Värdelista!$AB$129:$AG$156,4),IF(Värdelista!N100=43,VLOOKUP(Värdelista!M100,Värdelista!$AB$160:$AG$187,4),IF(Värdelista!N100=14,VLOOKUP(Värdelista!M100,Värdelista!$AH$67:$AM$94,4),IF(Värdelista!N100=24,VLOOKUP(Värdelista!M100,Värdelista!$AH$98:$AM$125,4),IF(Värdelista!N100=34,VLOOKUP(Värdelista!M100,Värdelista!$AH$129:$AM$156,4),IF(Värdelista!N100=44,VLOOKUP(Värdelista!M100,Värdelista!$AH$160:$AM$187,4),IF(Värdelista!N100=15,VLOOKUP(Värdelista!M100,Värdelista!$AN$67:$AS$94,4),IF(Värdelista!N100=25,VLOOKUP(Värdelista!M100,Värdelista!$AN$98:$AS$125,4),IF(Värdelista!N100=35,VLOOKUP(Värdelista!M100,Värdelista!$AN$129:$AS$156,4),IF(Värdelista!N100=45,VLOOKUP(Värdelista!M100,Värdelista!$AN$160:$AS$187,4),IF(Värdelista!N100=16,VLOOKUP(Värdelista!M100,Värdelista!$AT$67:$AY$94,4),IF(Värdelista!N100=26,VLOOKUP(Värdelista!M100,Värdelista!$AT$98:$AY$125,4),IF(Värdelista!N100=36,VLOOKUP(Värdelista!M100,Värdelista!$AT$129:$AY$156,4),IF(Värdelista!N100=46,VLOOKUP(Värdelista!M100,Värdelista!$AT$160:$AY$187,4),0))))))))))))))))))))))))</f>
        <v>0</v>
      </c>
      <c r="H15" s="28">
        <f>Kostnadskalkyl!H2*IF(Värdelista!N100=11,VLOOKUP(Värdelista!M100,Värdelista!$P$67:$U$94,5),IF(Värdelista!N100=21,VLOOKUP(Värdelista!M100,Värdelista!$P$98:$U$125,5),IF(Värdelista!N100=31,VLOOKUP(Värdelista!M100,Värdelista!$P$129:$U$156,5),IF(Värdelista!N100=41,VLOOKUP(Värdelista!M100,Värdelista!$P$160:$U$187,5),IF(Värdelista!N100=12,VLOOKUP(Värdelista!M100,Värdelista!$V$67:$AA$94,5),IF(Värdelista!N100=22,VLOOKUP(Värdelista!M100,Värdelista!$V$98:$AA$125,5),IF(Värdelista!N100=32,VLOOKUP(Värdelista!M100,Värdelista!$V$129:$AA$156,5),IF(Värdelista!N100=42,VLOOKUP(Värdelista!M100,Värdelista!$V$160:$AA$187,5),IF(Värdelista!N100=13,VLOOKUP(Värdelista!M100,Värdelista!$AB$67:$AG$94,5),IF(Värdelista!N100=23,VLOOKUP(Värdelista!M100,Värdelista!$AB$98:$AG$125,5),IF(Värdelista!N100=33,VLOOKUP(Värdelista!M100,Värdelista!$AB$129:$AG$156,5),IF(Värdelista!N100=43,VLOOKUP(Värdelista!M100,Värdelista!$AB$160:$AG$187,5),IF(Värdelista!N100=14,VLOOKUP(Värdelista!M100,Värdelista!$AH$67:$AM$94,5),IF(Värdelista!N100=24,VLOOKUP(Värdelista!M100,Värdelista!$AH$98:$AM$125,5),IF(Värdelista!N100=34,VLOOKUP(Värdelista!M100,Värdelista!$AH$129:$AM$156,5),IF(Värdelista!N100=44,VLOOKUP(Värdelista!M100,Värdelista!$AH$160:$AM$187,5),IF(Värdelista!N100=15,VLOOKUP(Värdelista!M100,Värdelista!$AN$67:$AS$94,5),IF(Värdelista!N100=25,VLOOKUP(Värdelista!M100,Värdelista!$AN$98:$AS$125,5),IF(Värdelista!N100=35,VLOOKUP(Värdelista!M100,Värdelista!$AN$129:$AS$156,5),IF(Värdelista!N100=45,VLOOKUP(Värdelista!M100,Värdelista!$AN$160:$AS$187,5),IF(Värdelista!N100=16,VLOOKUP(Värdelista!M100,Värdelista!$AT$67:$AY$94,5),IF(Värdelista!N100=26,VLOOKUP(Värdelista!M100,Värdelista!$AT$98:$AY$125,5),IF(Värdelista!N100=36,VLOOKUP(Värdelista!M100,Värdelista!$AT$129:$AY$156,5),IF(Värdelista!N100=46,VLOOKUP(Värdelista!M100,Värdelista!$AT$160:$AY$187,5),0))))))))))))))))))))))))</f>
        <v>0</v>
      </c>
      <c r="I15" s="28">
        <f>Kostnadskalkyl!I2*IF(Värdelista!N100=11,VLOOKUP(Värdelista!M100,Värdelista!$P$67:$U$94,6),IF(Värdelista!N100=21,VLOOKUP(Värdelista!M100,Värdelista!$P$98:$U$125,6),IF(Värdelista!N100=31,VLOOKUP(Värdelista!M100,Värdelista!$P$129:$U$156,6),IF(Värdelista!N100=41,VLOOKUP(Värdelista!M100,Värdelista!$P$160:$U$187,6),IF(Värdelista!N100=12,VLOOKUP(Värdelista!M100,Värdelista!$V$67:$AA$94,6),IF(Värdelista!N100=22,VLOOKUP(Värdelista!M100,Värdelista!$V$98:$AA$125,6),IF(Värdelista!N100=32,VLOOKUP(Värdelista!M100,Värdelista!$V$129:$AA$156,6),IF(Värdelista!N100=42,VLOOKUP(Värdelista!M100,Värdelista!$V$160:$AA$187,6),IF(Värdelista!N100=13,VLOOKUP(Värdelista!M100,Värdelista!$AB$67:$AG$94,6),IF(Värdelista!N100=23,VLOOKUP(Värdelista!M100,Värdelista!$AB$98:$AG$125,6),IF(Värdelista!N100=33,VLOOKUP(Värdelista!M100,Värdelista!$AB$129:$AG$156,6),IF(Värdelista!N100=43,VLOOKUP(Värdelista!M100,Värdelista!$AB$160:$AG$187,6),IF(Värdelista!N100=14,VLOOKUP(Värdelista!M100,Värdelista!$AH$67:$AM$94,6),IF(Värdelista!N100=24,VLOOKUP(Värdelista!M100,Värdelista!$AH$98:$AM$125,6),IF(Värdelista!N100=34,VLOOKUP(Värdelista!M100,Värdelista!$AH$129:$AM$156,6),IF(Värdelista!N100=44,VLOOKUP(Värdelista!M100,Värdelista!$AH$160:$AM$187,6),IF(Värdelista!N100=15,VLOOKUP(Värdelista!M100,Värdelista!$AN$67:$AS$94,6),IF(Värdelista!N100=25,VLOOKUP(Värdelista!M100,Värdelista!$AN$98:$AS$125,6),IF(Värdelista!N100=35,VLOOKUP(Värdelista!M100,Värdelista!$AN$129:$AS$156,6),IF(Värdelista!N100=45,VLOOKUP(Värdelista!M100,Värdelista!$AN$160:$AS$187,6),IF(Värdelista!N100=16,VLOOKUP(Värdelista!M100,Värdelista!$AT$67:$AY$94,6),IF(Värdelista!N100=26,VLOOKUP(Värdelista!M100,Värdelista!$AT$98:$AY$125,6),IF(Värdelista!N100=36,VLOOKUP(Värdelista!M100,Värdelista!$AT$129:$AY$156,6),IF(Värdelista!N100=46,VLOOKUP(Värdelista!M100,Värdelista!$AT$160:$AY$187,6),0))))))))))))))))))))))))</f>
        <v>0</v>
      </c>
      <c r="J15" s="70"/>
    </row>
    <row r="16" spans="1:10" ht="14.25">
      <c r="A16" s="26"/>
      <c r="B16" s="28">
        <f>Tabell19[[#This Row],[Antal]]*(Tabell19[[#This Row],[Rörmtrl]]+Tabell19[[#This Row],[Svetsning]]+Tabell19[[#This Row],[Muffmontage]]+Tabell19[[#This Row],[Mark]])</f>
        <v>0</v>
      </c>
      <c r="C16" s="26"/>
      <c r="D16" s="26"/>
      <c r="E16" s="26"/>
      <c r="F16" s="28">
        <f>Kostnadskalkyl!F2*IF(Värdelista!N101=11,VLOOKUP(Värdelista!M101,Värdelista!$P$67:$U$94,3),IF(Värdelista!N101=21,VLOOKUP(Värdelista!M101,Värdelista!$P$98:$U$125,3),IF(Värdelista!N101=31,VLOOKUP(Värdelista!M101,Värdelista!$P$129:$U$156,3),IF(Värdelista!N101=41,VLOOKUP(Värdelista!M101,Värdelista!$P$160:$U$187,3),IF(Värdelista!N101=12,VLOOKUP(Värdelista!M101,Värdelista!$V$67:$AA$94,3),IF(Värdelista!N101=22,VLOOKUP(Värdelista!M101,Värdelista!$V$98:$AA$125,3),IF(Värdelista!N101=32,VLOOKUP(Värdelista!M101,Värdelista!$V$129:$AA$156,3),IF(Värdelista!N101=42,VLOOKUP(Värdelista!M101,Värdelista!$V$160:$AA$187,3),IF(Värdelista!N101=13,VLOOKUP(Värdelista!M101,Värdelista!$AB$67:$AG$94,3),IF(Värdelista!N101=23,VLOOKUP(Värdelista!M101,Värdelista!$AB$98:$AG$125,3),IF(Värdelista!N101=33,VLOOKUP(Värdelista!M101,Värdelista!$AB$129:$AG$156,3),IF(Värdelista!N101=43,VLOOKUP(Värdelista!M101,Värdelista!$AB$160:$AG$187,3),IF(Värdelista!N101=14,VLOOKUP(Värdelista!M101,Värdelista!$AH$67:$AM$94,3),IF(Värdelista!N101=24,VLOOKUP(Värdelista!M101,Värdelista!$AH$98:$AM$125,3),IF(Värdelista!N101=34,VLOOKUP(Värdelista!M101,Värdelista!$AH$129:$AM$156,3),IF(Värdelista!N101=44,VLOOKUP(Värdelista!M101,Värdelista!$AH$160:$AM$187,3),IF(Värdelista!N101=15,VLOOKUP(Värdelista!M101,Värdelista!$AN$67:$AS$94,3),IF(Värdelista!N101=25,VLOOKUP(Värdelista!M101,Värdelista!$AN$98:$AS$125,3),IF(Värdelista!N101=35,VLOOKUP(Värdelista!M101,Värdelista!$AN$129:$AS$156,3),IF(Värdelista!N101=45,VLOOKUP(Värdelista!M101,Värdelista!$AN$160:$AS$187,3),IF(Värdelista!N101=16,VLOOKUP(Värdelista!M101,Värdelista!$AT$67:$AY$94,3),IF(Värdelista!N101=26,VLOOKUP(Värdelista!M101,Värdelista!$AT$98:$AY$125,3),IF(Värdelista!N101=36,VLOOKUP(Värdelista!M101,Värdelista!$AT$129:$AY$156,3),IF(Värdelista!N101=46,VLOOKUP(Värdelista!M101,Värdelista!$AT$160:$AY$187,3),0))))))))))))))))))))))))</f>
        <v>0</v>
      </c>
      <c r="G16" s="28">
        <f>Kostnadskalkyl!G2*IF(Värdelista!N101=11,VLOOKUP(Värdelista!M101,Värdelista!$P$67:$U$94,4),IF(Värdelista!N101=21,VLOOKUP(Värdelista!M101,Värdelista!$P$98:$U$125,4),IF(Värdelista!N101=31,VLOOKUP(Värdelista!M101,Värdelista!$P$129:$U$156,4),IF(Värdelista!N101=41,VLOOKUP(Värdelista!M101,Värdelista!$P$160:$U$187,4),IF(Värdelista!N101=12,VLOOKUP(Värdelista!M101,Värdelista!$V$67:$AA$94,4),IF(Värdelista!N101=22,VLOOKUP(Värdelista!M101,Värdelista!$V$98:$AA$125,4),IF(Värdelista!N101=32,VLOOKUP(Värdelista!M101,Värdelista!$V$129:$AA$156,4),IF(Värdelista!N101=42,VLOOKUP(Värdelista!M101,Värdelista!$V$160:$AA$187,4),IF(Värdelista!N101=13,VLOOKUP(Värdelista!M101,Värdelista!$AB$67:$AG$94,4),IF(Värdelista!N101=23,VLOOKUP(Värdelista!M101,Värdelista!$AB$98:$AG$125,4),IF(Värdelista!N101=33,VLOOKUP(Värdelista!M101,Värdelista!$AB$129:$AG$156,4),IF(Värdelista!N101=43,VLOOKUP(Värdelista!M101,Värdelista!$AB$160:$AG$187,4),IF(Värdelista!N101=14,VLOOKUP(Värdelista!M101,Värdelista!$AH$67:$AM$94,4),IF(Värdelista!N101=24,VLOOKUP(Värdelista!M101,Värdelista!$AH$98:$AM$125,4),IF(Värdelista!N101=34,VLOOKUP(Värdelista!M101,Värdelista!$AH$129:$AM$156,4),IF(Värdelista!N101=44,VLOOKUP(Värdelista!M101,Värdelista!$AH$160:$AM$187,4),IF(Värdelista!N101=15,VLOOKUP(Värdelista!M101,Värdelista!$AN$67:$AS$94,4),IF(Värdelista!N101=25,VLOOKUP(Värdelista!M101,Värdelista!$AN$98:$AS$125,4),IF(Värdelista!N101=35,VLOOKUP(Värdelista!M101,Värdelista!$AN$129:$AS$156,4),IF(Värdelista!N101=45,VLOOKUP(Värdelista!M101,Värdelista!$AN$160:$AS$187,4),IF(Värdelista!N101=16,VLOOKUP(Värdelista!M101,Värdelista!$AT$67:$AY$94,4),IF(Värdelista!N101=26,VLOOKUP(Värdelista!M101,Värdelista!$AT$98:$AY$125,4),IF(Värdelista!N101=36,VLOOKUP(Värdelista!M101,Värdelista!$AT$129:$AY$156,4),IF(Värdelista!N101=46,VLOOKUP(Värdelista!M101,Värdelista!$AT$160:$AY$187,4),0))))))))))))))))))))))))</f>
        <v>0</v>
      </c>
      <c r="H16" s="28">
        <f>Kostnadskalkyl!H2*IF(Värdelista!N101=11,VLOOKUP(Värdelista!M101,Värdelista!$P$67:$U$94,5),IF(Värdelista!N101=21,VLOOKUP(Värdelista!M101,Värdelista!$P$98:$U$125,5),IF(Värdelista!N101=31,VLOOKUP(Värdelista!M101,Värdelista!$P$129:$U$156,5),IF(Värdelista!N101=41,VLOOKUP(Värdelista!M101,Värdelista!$P$160:$U$187,5),IF(Värdelista!N101=12,VLOOKUP(Värdelista!M101,Värdelista!$V$67:$AA$94,5),IF(Värdelista!N101=22,VLOOKUP(Värdelista!M101,Värdelista!$V$98:$AA$125,5),IF(Värdelista!N101=32,VLOOKUP(Värdelista!M101,Värdelista!$V$129:$AA$156,5),IF(Värdelista!N101=42,VLOOKUP(Värdelista!M101,Värdelista!$V$160:$AA$187,5),IF(Värdelista!N101=13,VLOOKUP(Värdelista!M101,Värdelista!$AB$67:$AG$94,5),IF(Värdelista!N101=23,VLOOKUP(Värdelista!M101,Värdelista!$AB$98:$AG$125,5),IF(Värdelista!N101=33,VLOOKUP(Värdelista!M101,Värdelista!$AB$129:$AG$156,5),IF(Värdelista!N101=43,VLOOKUP(Värdelista!M101,Värdelista!$AB$160:$AG$187,5),IF(Värdelista!N101=14,VLOOKUP(Värdelista!M101,Värdelista!$AH$67:$AM$94,5),IF(Värdelista!N101=24,VLOOKUP(Värdelista!M101,Värdelista!$AH$98:$AM$125,5),IF(Värdelista!N101=34,VLOOKUP(Värdelista!M101,Värdelista!$AH$129:$AM$156,5),IF(Värdelista!N101=44,VLOOKUP(Värdelista!M101,Värdelista!$AH$160:$AM$187,5),IF(Värdelista!N101=15,VLOOKUP(Värdelista!M101,Värdelista!$AN$67:$AS$94,5),IF(Värdelista!N101=25,VLOOKUP(Värdelista!M101,Värdelista!$AN$98:$AS$125,5),IF(Värdelista!N101=35,VLOOKUP(Värdelista!M101,Värdelista!$AN$129:$AS$156,5),IF(Värdelista!N101=45,VLOOKUP(Värdelista!M101,Värdelista!$AN$160:$AS$187,5),IF(Värdelista!N101=16,VLOOKUP(Värdelista!M101,Värdelista!$AT$67:$AY$94,5),IF(Värdelista!N101=26,VLOOKUP(Värdelista!M101,Värdelista!$AT$98:$AY$125,5),IF(Värdelista!N101=36,VLOOKUP(Värdelista!M101,Värdelista!$AT$129:$AY$156,5),IF(Värdelista!N101=46,VLOOKUP(Värdelista!M101,Värdelista!$AT$160:$AY$187,5),0))))))))))))))))))))))))</f>
        <v>0</v>
      </c>
      <c r="I16" s="28">
        <f>Kostnadskalkyl!I2*IF(Värdelista!N101=11,VLOOKUP(Värdelista!M101,Värdelista!$P$67:$U$94,6),IF(Värdelista!N101=21,VLOOKUP(Värdelista!M101,Värdelista!$P$98:$U$125,6),IF(Värdelista!N101=31,VLOOKUP(Värdelista!M101,Värdelista!$P$129:$U$156,6),IF(Värdelista!N101=41,VLOOKUP(Värdelista!M101,Värdelista!$P$160:$U$187,6),IF(Värdelista!N101=12,VLOOKUP(Värdelista!M101,Värdelista!$V$67:$AA$94,6),IF(Värdelista!N101=22,VLOOKUP(Värdelista!M101,Värdelista!$V$98:$AA$125,6),IF(Värdelista!N101=32,VLOOKUP(Värdelista!M101,Värdelista!$V$129:$AA$156,6),IF(Värdelista!N101=42,VLOOKUP(Värdelista!M101,Värdelista!$V$160:$AA$187,6),IF(Värdelista!N101=13,VLOOKUP(Värdelista!M101,Värdelista!$AB$67:$AG$94,6),IF(Värdelista!N101=23,VLOOKUP(Värdelista!M101,Värdelista!$AB$98:$AG$125,6),IF(Värdelista!N101=33,VLOOKUP(Värdelista!M101,Värdelista!$AB$129:$AG$156,6),IF(Värdelista!N101=43,VLOOKUP(Värdelista!M101,Värdelista!$AB$160:$AG$187,6),IF(Värdelista!N101=14,VLOOKUP(Värdelista!M101,Värdelista!$AH$67:$AM$94,6),IF(Värdelista!N101=24,VLOOKUP(Värdelista!M101,Värdelista!$AH$98:$AM$125,6),IF(Värdelista!N101=34,VLOOKUP(Värdelista!M101,Värdelista!$AH$129:$AM$156,6),IF(Värdelista!N101=44,VLOOKUP(Värdelista!M101,Värdelista!$AH$160:$AM$187,6),IF(Värdelista!N101=15,VLOOKUP(Värdelista!M101,Värdelista!$AN$67:$AS$94,6),IF(Värdelista!N101=25,VLOOKUP(Värdelista!M101,Värdelista!$AN$98:$AS$125,6),IF(Värdelista!N101=35,VLOOKUP(Värdelista!M101,Värdelista!$AN$129:$AS$156,6),IF(Värdelista!N101=45,VLOOKUP(Värdelista!M101,Värdelista!$AN$160:$AS$187,6),IF(Värdelista!N101=16,VLOOKUP(Värdelista!M101,Värdelista!$AT$67:$AY$94,6),IF(Värdelista!N101=26,VLOOKUP(Värdelista!M101,Värdelista!$AT$98:$AY$125,6),IF(Värdelista!N101=36,VLOOKUP(Värdelista!M101,Värdelista!$AT$129:$AY$156,6),IF(Värdelista!N101=46,VLOOKUP(Värdelista!M101,Värdelista!$AT$160:$AY$187,6),0))))))))))))))))))))))))</f>
        <v>0</v>
      </c>
      <c r="J16" s="70"/>
    </row>
    <row r="17" spans="1:11" ht="14.25">
      <c r="A17" s="26"/>
      <c r="B17" s="28">
        <f>Tabell19[[#This Row],[Antal]]*(Tabell19[[#This Row],[Rörmtrl]]+Tabell19[[#This Row],[Svetsning]]+Tabell19[[#This Row],[Muffmontage]]+Tabell19[[#This Row],[Mark]])</f>
        <v>0</v>
      </c>
      <c r="C17" s="26"/>
      <c r="D17" s="26"/>
      <c r="E17" s="26"/>
      <c r="F17" s="28">
        <f>Kostnadskalkyl!F2*IF(Värdelista!N102=11,VLOOKUP(Värdelista!M102,Värdelista!$P$67:$U$94,3),IF(Värdelista!N102=21,VLOOKUP(Värdelista!M102,Värdelista!$P$98:$U$125,3),IF(Värdelista!N102=31,VLOOKUP(Värdelista!M102,Värdelista!$P$129:$U$156,3),IF(Värdelista!N102=41,VLOOKUP(Värdelista!M102,Värdelista!$P$160:$U$187,3),IF(Värdelista!N102=12,VLOOKUP(Värdelista!M102,Värdelista!$V$67:$AA$94,3),IF(Värdelista!N102=22,VLOOKUP(Värdelista!M102,Värdelista!$V$98:$AA$125,3),IF(Värdelista!N102=32,VLOOKUP(Värdelista!M102,Värdelista!$V$129:$AA$156,3),IF(Värdelista!N102=42,VLOOKUP(Värdelista!M102,Värdelista!$V$160:$AA$187,3),IF(Värdelista!N102=13,VLOOKUP(Värdelista!M102,Värdelista!$AB$67:$AG$94,3),IF(Värdelista!N102=23,VLOOKUP(Värdelista!M102,Värdelista!$AB$98:$AG$125,3),IF(Värdelista!N102=33,VLOOKUP(Värdelista!M102,Värdelista!$AB$129:$AG$156,3),IF(Värdelista!N102=43,VLOOKUP(Värdelista!M102,Värdelista!$AB$160:$AG$187,3),IF(Värdelista!N102=14,VLOOKUP(Värdelista!M102,Värdelista!$AH$67:$AM$94,3),IF(Värdelista!N102=24,VLOOKUP(Värdelista!M102,Värdelista!$AH$98:$AM$125,3),IF(Värdelista!N102=34,VLOOKUP(Värdelista!M102,Värdelista!$AH$129:$AM$156,3),IF(Värdelista!N102=44,VLOOKUP(Värdelista!M102,Värdelista!$AH$160:$AM$187,3),IF(Värdelista!N102=15,VLOOKUP(Värdelista!M102,Värdelista!$AN$67:$AS$94,3),IF(Värdelista!N102=25,VLOOKUP(Värdelista!M102,Värdelista!$AN$98:$AS$125,3),IF(Värdelista!N102=35,VLOOKUP(Värdelista!M102,Värdelista!$AN$129:$AS$156,3),IF(Värdelista!N102=45,VLOOKUP(Värdelista!M102,Värdelista!$AN$160:$AS$187,3),IF(Värdelista!N102=16,VLOOKUP(Värdelista!M102,Värdelista!$AT$67:$AY$94,3),IF(Värdelista!N102=26,VLOOKUP(Värdelista!M102,Värdelista!$AT$98:$AY$125,3),IF(Värdelista!N102=36,VLOOKUP(Värdelista!M102,Värdelista!$AT$129:$AY$156,3),IF(Värdelista!N102=46,VLOOKUP(Värdelista!M102,Värdelista!$AT$160:$AY$187,3),0))))))))))))))))))))))))</f>
        <v>0</v>
      </c>
      <c r="G17" s="28">
        <f>Kostnadskalkyl!G2*IF(Värdelista!N102=11,VLOOKUP(Värdelista!M102,Värdelista!$P$67:$U$94,4),IF(Värdelista!N102=21,VLOOKUP(Värdelista!M102,Värdelista!$P$98:$U$125,4),IF(Värdelista!N102=31,VLOOKUP(Värdelista!M102,Värdelista!$P$129:$U$156,4),IF(Värdelista!N102=41,VLOOKUP(Värdelista!M102,Värdelista!$P$160:$U$187,4),IF(Värdelista!N102=12,VLOOKUP(Värdelista!M102,Värdelista!$V$67:$AA$94,4),IF(Värdelista!N102=22,VLOOKUP(Värdelista!M102,Värdelista!$V$98:$AA$125,4),IF(Värdelista!N102=32,VLOOKUP(Värdelista!M102,Värdelista!$V$129:$AA$156,4),IF(Värdelista!N102=42,VLOOKUP(Värdelista!M102,Värdelista!$V$160:$AA$187,4),IF(Värdelista!N102=13,VLOOKUP(Värdelista!M102,Värdelista!$AB$67:$AG$94,4),IF(Värdelista!N102=23,VLOOKUP(Värdelista!M102,Värdelista!$AB$98:$AG$125,4),IF(Värdelista!N102=33,VLOOKUP(Värdelista!M102,Värdelista!$AB$129:$AG$156,4),IF(Värdelista!N102=43,VLOOKUP(Värdelista!M102,Värdelista!$AB$160:$AG$187,4),IF(Värdelista!N102=14,VLOOKUP(Värdelista!M102,Värdelista!$AH$67:$AM$94,4),IF(Värdelista!N102=24,VLOOKUP(Värdelista!M102,Värdelista!$AH$98:$AM$125,4),IF(Värdelista!N102=34,VLOOKUP(Värdelista!M102,Värdelista!$AH$129:$AM$156,4),IF(Värdelista!N102=44,VLOOKUP(Värdelista!M102,Värdelista!$AH$160:$AM$187,4),IF(Värdelista!N102=15,VLOOKUP(Värdelista!M102,Värdelista!$AN$67:$AS$94,4),IF(Värdelista!N102=25,VLOOKUP(Värdelista!M102,Värdelista!$AN$98:$AS$125,4),IF(Värdelista!N102=35,VLOOKUP(Värdelista!M102,Värdelista!$AN$129:$AS$156,4),IF(Värdelista!N102=45,VLOOKUP(Värdelista!M102,Värdelista!$AN$160:$AS$187,4),IF(Värdelista!N102=16,VLOOKUP(Värdelista!M102,Värdelista!$AT$67:$AY$94,4),IF(Värdelista!N102=26,VLOOKUP(Värdelista!M102,Värdelista!$AT$98:$AY$125,4),IF(Värdelista!N102=36,VLOOKUP(Värdelista!M102,Värdelista!$AT$129:$AY$156,4),IF(Värdelista!N102=46,VLOOKUP(Värdelista!M102,Värdelista!$AT$160:$AY$187,4),0))))))))))))))))))))))))</f>
        <v>0</v>
      </c>
      <c r="H17" s="28">
        <f>Kostnadskalkyl!H2*IF(Värdelista!N102=11,VLOOKUP(Värdelista!M102,Värdelista!$P$67:$U$94,5),IF(Värdelista!N102=21,VLOOKUP(Värdelista!M102,Värdelista!$P$98:$U$125,5),IF(Värdelista!N102=31,VLOOKUP(Värdelista!M102,Värdelista!$P$129:$U$156,5),IF(Värdelista!N102=41,VLOOKUP(Värdelista!M102,Värdelista!$P$160:$U$187,5),IF(Värdelista!N102=12,VLOOKUP(Värdelista!M102,Värdelista!$V$67:$AA$94,5),IF(Värdelista!N102=22,VLOOKUP(Värdelista!M102,Värdelista!$V$98:$AA$125,5),IF(Värdelista!N102=32,VLOOKUP(Värdelista!M102,Värdelista!$V$129:$AA$156,5),IF(Värdelista!N102=42,VLOOKUP(Värdelista!M102,Värdelista!$V$160:$AA$187,5),IF(Värdelista!N102=13,VLOOKUP(Värdelista!M102,Värdelista!$AB$67:$AG$94,5),IF(Värdelista!N102=23,VLOOKUP(Värdelista!M102,Värdelista!$AB$98:$AG$125,5),IF(Värdelista!N102=33,VLOOKUP(Värdelista!M102,Värdelista!$AB$129:$AG$156,5),IF(Värdelista!N102=43,VLOOKUP(Värdelista!M102,Värdelista!$AB$160:$AG$187,5),IF(Värdelista!N102=14,VLOOKUP(Värdelista!M102,Värdelista!$AH$67:$AM$94,5),IF(Värdelista!N102=24,VLOOKUP(Värdelista!M102,Värdelista!$AH$98:$AM$125,5),IF(Värdelista!N102=34,VLOOKUP(Värdelista!M102,Värdelista!$AH$129:$AM$156,5),IF(Värdelista!N102=44,VLOOKUP(Värdelista!M102,Värdelista!$AH$160:$AM$187,5),IF(Värdelista!N102=15,VLOOKUP(Värdelista!M102,Värdelista!$AN$67:$AS$94,5),IF(Värdelista!N102=25,VLOOKUP(Värdelista!M102,Värdelista!$AN$98:$AS$125,5),IF(Värdelista!N102=35,VLOOKUP(Värdelista!M102,Värdelista!$AN$129:$AS$156,5),IF(Värdelista!N102=45,VLOOKUP(Värdelista!M102,Värdelista!$AN$160:$AS$187,5),IF(Värdelista!N102=16,VLOOKUP(Värdelista!M102,Värdelista!$AT$67:$AY$94,5),IF(Värdelista!N102=26,VLOOKUP(Värdelista!M102,Värdelista!$AT$98:$AY$125,5),IF(Värdelista!N102=36,VLOOKUP(Värdelista!M102,Värdelista!$AT$129:$AY$156,5),IF(Värdelista!N102=46,VLOOKUP(Värdelista!M102,Värdelista!$AT$160:$AY$187,5),0))))))))))))))))))))))))</f>
        <v>0</v>
      </c>
      <c r="I17" s="28">
        <f>Kostnadskalkyl!I2*IF(Värdelista!N102=11,VLOOKUP(Värdelista!M102,Värdelista!$P$67:$U$94,6),IF(Värdelista!N102=21,VLOOKUP(Värdelista!M102,Värdelista!$P$98:$U$125,6),IF(Värdelista!N102=31,VLOOKUP(Värdelista!M102,Värdelista!$P$129:$U$156,6),IF(Värdelista!N102=41,VLOOKUP(Värdelista!M102,Värdelista!$P$160:$U$187,6),IF(Värdelista!N102=12,VLOOKUP(Värdelista!M102,Värdelista!$V$67:$AA$94,6),IF(Värdelista!N102=22,VLOOKUP(Värdelista!M102,Värdelista!$V$98:$AA$125,6),IF(Värdelista!N102=32,VLOOKUP(Värdelista!M102,Värdelista!$V$129:$AA$156,6),IF(Värdelista!N102=42,VLOOKUP(Värdelista!M102,Värdelista!$V$160:$AA$187,6),IF(Värdelista!N102=13,VLOOKUP(Värdelista!M102,Värdelista!$AB$67:$AG$94,6),IF(Värdelista!N102=23,VLOOKUP(Värdelista!M102,Värdelista!$AB$98:$AG$125,6),IF(Värdelista!N102=33,VLOOKUP(Värdelista!M102,Värdelista!$AB$129:$AG$156,6),IF(Värdelista!N102=43,VLOOKUP(Värdelista!M102,Värdelista!$AB$160:$AG$187,6),IF(Värdelista!N102=14,VLOOKUP(Värdelista!M102,Värdelista!$AH$67:$AM$94,6),IF(Värdelista!N102=24,VLOOKUP(Värdelista!M102,Värdelista!$AH$98:$AM$125,6),IF(Värdelista!N102=34,VLOOKUP(Värdelista!M102,Värdelista!$AH$129:$AM$156,6),IF(Värdelista!N102=44,VLOOKUP(Värdelista!M102,Värdelista!$AH$160:$AM$187,6),IF(Värdelista!N102=15,VLOOKUP(Värdelista!M102,Värdelista!$AN$67:$AS$94,6),IF(Värdelista!N102=25,VLOOKUP(Värdelista!M102,Värdelista!$AN$98:$AS$125,6),IF(Värdelista!N102=35,VLOOKUP(Värdelista!M102,Värdelista!$AN$129:$AS$156,6),IF(Värdelista!N102=45,VLOOKUP(Värdelista!M102,Värdelista!$AN$160:$AS$187,6),IF(Värdelista!N102=16,VLOOKUP(Värdelista!M102,Värdelista!$AT$67:$AY$94,6),IF(Värdelista!N102=26,VLOOKUP(Värdelista!M102,Värdelista!$AT$98:$AY$125,6),IF(Värdelista!N102=36,VLOOKUP(Värdelista!M102,Värdelista!$AT$129:$AY$156,6),IF(Värdelista!N102=46,VLOOKUP(Värdelista!M102,Värdelista!$AT$160:$AY$187,6),0))))))))))))))))))))))))</f>
        <v>0</v>
      </c>
      <c r="J17" s="70"/>
    </row>
    <row r="18" spans="1:11" ht="14.25">
      <c r="A18" s="26"/>
      <c r="B18" s="28">
        <f>Tabell19[[#This Row],[Antal]]*(Tabell19[[#This Row],[Rörmtrl]]+Tabell19[[#This Row],[Svetsning]]+Tabell19[[#This Row],[Muffmontage]]+Tabell19[[#This Row],[Mark]])</f>
        <v>0</v>
      </c>
      <c r="C18" s="26"/>
      <c r="D18" s="26"/>
      <c r="E18" s="26"/>
      <c r="F18" s="28">
        <f>Kostnadskalkyl!F2*IF(Värdelista!N103=11,VLOOKUP(Värdelista!M103,Värdelista!$P$67:$U$94,3),IF(Värdelista!N103=21,VLOOKUP(Värdelista!M103,Värdelista!$P$98:$U$125,3),IF(Värdelista!N103=31,VLOOKUP(Värdelista!M103,Värdelista!$P$129:$U$156,3),IF(Värdelista!N103=41,VLOOKUP(Värdelista!M103,Värdelista!$P$160:$U$187,3),IF(Värdelista!N103=12,VLOOKUP(Värdelista!M103,Värdelista!$V$67:$AA$94,3),IF(Värdelista!N103=22,VLOOKUP(Värdelista!M103,Värdelista!$V$98:$AA$125,3),IF(Värdelista!N103=32,VLOOKUP(Värdelista!M103,Värdelista!$V$129:$AA$156,3),IF(Värdelista!N103=42,VLOOKUP(Värdelista!M103,Värdelista!$V$160:$AA$187,3),IF(Värdelista!N103=13,VLOOKUP(Värdelista!M103,Värdelista!$AB$67:$AG$94,3),IF(Värdelista!N103=23,VLOOKUP(Värdelista!M103,Värdelista!$AB$98:$AG$125,3),IF(Värdelista!N103=33,VLOOKUP(Värdelista!M103,Värdelista!$AB$129:$AG$156,3),IF(Värdelista!N103=43,VLOOKUP(Värdelista!M103,Värdelista!$AB$160:$AG$187,3),IF(Värdelista!N103=14,VLOOKUP(Värdelista!M103,Värdelista!$AH$67:$AM$94,3),IF(Värdelista!N103=24,VLOOKUP(Värdelista!M103,Värdelista!$AH$98:$AM$125,3),IF(Värdelista!N103=34,VLOOKUP(Värdelista!M103,Värdelista!$AH$129:$AM$156,3),IF(Värdelista!N103=44,VLOOKUP(Värdelista!M103,Värdelista!$AH$160:$AM$187,3),IF(Värdelista!N103=15,VLOOKUP(Värdelista!M103,Värdelista!$AN$67:$AS$94,3),IF(Värdelista!N103=25,VLOOKUP(Värdelista!M103,Värdelista!$AN$98:$AS$125,3),IF(Värdelista!N103=35,VLOOKUP(Värdelista!M103,Värdelista!$AN$129:$AS$156,3),IF(Värdelista!N103=45,VLOOKUP(Värdelista!M103,Värdelista!$AN$160:$AS$187,3),IF(Värdelista!N103=16,VLOOKUP(Värdelista!M103,Värdelista!$AT$67:$AY$94,3),IF(Värdelista!N103=26,VLOOKUP(Värdelista!M103,Värdelista!$AT$98:$AY$125,3),IF(Värdelista!N103=36,VLOOKUP(Värdelista!M103,Värdelista!$AT$129:$AY$156,3),IF(Värdelista!N103=46,VLOOKUP(Värdelista!M103,Värdelista!$AT$160:$AY$187,3),0))))))))))))))))))))))))</f>
        <v>0</v>
      </c>
      <c r="G18" s="28">
        <f>Kostnadskalkyl!G2*IF(Värdelista!N103=11,VLOOKUP(Värdelista!M103,Värdelista!$P$67:$U$94,4),IF(Värdelista!N103=21,VLOOKUP(Värdelista!M103,Värdelista!$P$98:$U$125,4),IF(Värdelista!N103=31,VLOOKUP(Värdelista!M103,Värdelista!$P$129:$U$156,4),IF(Värdelista!N103=41,VLOOKUP(Värdelista!M103,Värdelista!$P$160:$U$187,4),IF(Värdelista!N103=12,VLOOKUP(Värdelista!M103,Värdelista!$V$67:$AA$94,4),IF(Värdelista!N103=22,VLOOKUP(Värdelista!M103,Värdelista!$V$98:$AA$125,4),IF(Värdelista!N103=32,VLOOKUP(Värdelista!M103,Värdelista!$V$129:$AA$156,4),IF(Värdelista!N103=42,VLOOKUP(Värdelista!M103,Värdelista!$V$160:$AA$187,4),IF(Värdelista!N103=13,VLOOKUP(Värdelista!M103,Värdelista!$AB$67:$AG$94,4),IF(Värdelista!N103=23,VLOOKUP(Värdelista!M103,Värdelista!$AB$98:$AG$125,4),IF(Värdelista!N103=33,VLOOKUP(Värdelista!M103,Värdelista!$AB$129:$AG$156,4),IF(Värdelista!N103=43,VLOOKUP(Värdelista!M103,Värdelista!$AB$160:$AG$187,4),IF(Värdelista!N103=14,VLOOKUP(Värdelista!M103,Värdelista!$AH$67:$AM$94,4),IF(Värdelista!N103=24,VLOOKUP(Värdelista!M103,Värdelista!$AH$98:$AM$125,4),IF(Värdelista!N103=34,VLOOKUP(Värdelista!M103,Värdelista!$AH$129:$AM$156,4),IF(Värdelista!N103=44,VLOOKUP(Värdelista!M103,Värdelista!$AH$160:$AM$187,4),IF(Värdelista!N103=15,VLOOKUP(Värdelista!M103,Värdelista!$AN$67:$AS$94,4),IF(Värdelista!N103=25,VLOOKUP(Värdelista!M103,Värdelista!$AN$98:$AS$125,4),IF(Värdelista!N103=35,VLOOKUP(Värdelista!M103,Värdelista!$AN$129:$AS$156,4),IF(Värdelista!N103=45,VLOOKUP(Värdelista!M103,Värdelista!$AN$160:$AS$187,4),IF(Värdelista!N103=16,VLOOKUP(Värdelista!M103,Värdelista!$AT$67:$AY$94,4),IF(Värdelista!N103=26,VLOOKUP(Värdelista!M103,Värdelista!$AT$98:$AY$125,4),IF(Värdelista!N103=36,VLOOKUP(Värdelista!M103,Värdelista!$AT$129:$AY$156,4),IF(Värdelista!N103=46,VLOOKUP(Värdelista!M103,Värdelista!$AT$160:$AY$187,4),0))))))))))))))))))))))))</f>
        <v>0</v>
      </c>
      <c r="H18" s="28">
        <f>Kostnadskalkyl!H2*IF(Värdelista!N103=11,VLOOKUP(Värdelista!M103,Värdelista!$P$67:$U$94,5),IF(Värdelista!N103=21,VLOOKUP(Värdelista!M103,Värdelista!$P$98:$U$125,5),IF(Värdelista!N103=31,VLOOKUP(Värdelista!M103,Värdelista!$P$129:$U$156,5),IF(Värdelista!N103=41,VLOOKUP(Värdelista!M103,Värdelista!$P$160:$U$187,5),IF(Värdelista!N103=12,VLOOKUP(Värdelista!M103,Värdelista!$V$67:$AA$94,5),IF(Värdelista!N103=22,VLOOKUP(Värdelista!M103,Värdelista!$V$98:$AA$125,5),IF(Värdelista!N103=32,VLOOKUP(Värdelista!M103,Värdelista!$V$129:$AA$156,5),IF(Värdelista!N103=42,VLOOKUP(Värdelista!M103,Värdelista!$V$160:$AA$187,5),IF(Värdelista!N103=13,VLOOKUP(Värdelista!M103,Värdelista!$AB$67:$AG$94,5),IF(Värdelista!N103=23,VLOOKUP(Värdelista!M103,Värdelista!$AB$98:$AG$125,5),IF(Värdelista!N103=33,VLOOKUP(Värdelista!M103,Värdelista!$AB$129:$AG$156,5),IF(Värdelista!N103=43,VLOOKUP(Värdelista!M103,Värdelista!$AB$160:$AG$187,5),IF(Värdelista!N103=14,VLOOKUP(Värdelista!M103,Värdelista!$AH$67:$AM$94,5),IF(Värdelista!N103=24,VLOOKUP(Värdelista!M103,Värdelista!$AH$98:$AM$125,5),IF(Värdelista!N103=34,VLOOKUP(Värdelista!M103,Värdelista!$AH$129:$AM$156,5),IF(Värdelista!N103=44,VLOOKUP(Värdelista!M103,Värdelista!$AH$160:$AM$187,5),IF(Värdelista!N103=15,VLOOKUP(Värdelista!M103,Värdelista!$AN$67:$AS$94,5),IF(Värdelista!N103=25,VLOOKUP(Värdelista!M103,Värdelista!$AN$98:$AS$125,5),IF(Värdelista!N103=35,VLOOKUP(Värdelista!M103,Värdelista!$AN$129:$AS$156,5),IF(Värdelista!N103=45,VLOOKUP(Värdelista!M103,Värdelista!$AN$160:$AS$187,5),IF(Värdelista!N103=16,VLOOKUP(Värdelista!M103,Värdelista!$AT$67:$AY$94,5),IF(Värdelista!N103=26,VLOOKUP(Värdelista!M103,Värdelista!$AT$98:$AY$125,5),IF(Värdelista!N103=36,VLOOKUP(Värdelista!M103,Värdelista!$AT$129:$AY$156,5),IF(Värdelista!N103=46,VLOOKUP(Värdelista!M103,Värdelista!$AT$160:$AY$187,5),0))))))))))))))))))))))))</f>
        <v>0</v>
      </c>
      <c r="I18" s="28">
        <f>Kostnadskalkyl!I2*IF(Värdelista!N103=11,VLOOKUP(Värdelista!M103,Värdelista!$P$67:$U$94,6),IF(Värdelista!N103=21,VLOOKUP(Värdelista!M103,Värdelista!$P$98:$U$125,6),IF(Värdelista!N103=31,VLOOKUP(Värdelista!M103,Värdelista!$P$129:$U$156,6),IF(Värdelista!N103=41,VLOOKUP(Värdelista!M103,Värdelista!$P$160:$U$187,6),IF(Värdelista!N103=12,VLOOKUP(Värdelista!M103,Värdelista!$V$67:$AA$94,6),IF(Värdelista!N103=22,VLOOKUP(Värdelista!M103,Värdelista!$V$98:$AA$125,6),IF(Värdelista!N103=32,VLOOKUP(Värdelista!M103,Värdelista!$V$129:$AA$156,6),IF(Värdelista!N103=42,VLOOKUP(Värdelista!M103,Värdelista!$V$160:$AA$187,6),IF(Värdelista!N103=13,VLOOKUP(Värdelista!M103,Värdelista!$AB$67:$AG$94,6),IF(Värdelista!N103=23,VLOOKUP(Värdelista!M103,Värdelista!$AB$98:$AG$125,6),IF(Värdelista!N103=33,VLOOKUP(Värdelista!M103,Värdelista!$AB$129:$AG$156,6),IF(Värdelista!N103=43,VLOOKUP(Värdelista!M103,Värdelista!$AB$160:$AG$187,6),IF(Värdelista!N103=14,VLOOKUP(Värdelista!M103,Värdelista!$AH$67:$AM$94,6),IF(Värdelista!N103=24,VLOOKUP(Värdelista!M103,Värdelista!$AH$98:$AM$125,6),IF(Värdelista!N103=34,VLOOKUP(Värdelista!M103,Värdelista!$AH$129:$AM$156,6),IF(Värdelista!N103=44,VLOOKUP(Värdelista!M103,Värdelista!$AH$160:$AM$187,6),IF(Värdelista!N103=15,VLOOKUP(Värdelista!M103,Värdelista!$AN$67:$AS$94,6),IF(Värdelista!N103=25,VLOOKUP(Värdelista!M103,Värdelista!$AN$98:$AS$125,6),IF(Värdelista!N103=35,VLOOKUP(Värdelista!M103,Värdelista!$AN$129:$AS$156,6),IF(Värdelista!N103=45,VLOOKUP(Värdelista!M103,Värdelista!$AN$160:$AS$187,6),IF(Värdelista!N103=16,VLOOKUP(Värdelista!M103,Värdelista!$AT$67:$AY$94,6),IF(Värdelista!N103=26,VLOOKUP(Värdelista!M103,Värdelista!$AT$98:$AY$125,6),IF(Värdelista!N103=36,VLOOKUP(Värdelista!M103,Värdelista!$AT$129:$AY$156,6),IF(Värdelista!N103=46,VLOOKUP(Värdelista!M103,Värdelista!$AT$160:$AY$187,6),0))))))))))))))))))))))))</f>
        <v>0</v>
      </c>
      <c r="J18" s="70"/>
    </row>
    <row r="19" spans="1:11" ht="14.25">
      <c r="A19" s="26"/>
      <c r="B19" s="28">
        <f>Tabell19[[#This Row],[Antal]]*(Tabell19[[#This Row],[Rörmtrl]]+Tabell19[[#This Row],[Svetsning]]+Tabell19[[#This Row],[Muffmontage]]+Tabell19[[#This Row],[Mark]])</f>
        <v>0</v>
      </c>
      <c r="C19" s="26"/>
      <c r="D19" s="26"/>
      <c r="E19" s="26"/>
      <c r="F19" s="28">
        <f>Kostnadskalkyl!F2*IF(Värdelista!N104=11,VLOOKUP(Värdelista!M104,Värdelista!$P$67:$U$94,3),IF(Värdelista!N104=21,VLOOKUP(Värdelista!M104,Värdelista!$P$98:$U$125,3),IF(Värdelista!N104=31,VLOOKUP(Värdelista!M104,Värdelista!$P$129:$U$156,3),IF(Värdelista!N104=41,VLOOKUP(Värdelista!M104,Värdelista!$P$160:$U$187,3),IF(Värdelista!N104=12,VLOOKUP(Värdelista!M104,Värdelista!$V$67:$AA$94,3),IF(Värdelista!N104=22,VLOOKUP(Värdelista!M104,Värdelista!$V$98:$AA$125,3),IF(Värdelista!N104=32,VLOOKUP(Värdelista!M104,Värdelista!$V$129:$AA$156,3),IF(Värdelista!N104=42,VLOOKUP(Värdelista!M104,Värdelista!$V$160:$AA$187,3),IF(Värdelista!N104=13,VLOOKUP(Värdelista!M104,Värdelista!$AB$67:$AG$94,3),IF(Värdelista!N104=23,VLOOKUP(Värdelista!M104,Värdelista!$AB$98:$AG$125,3),IF(Värdelista!N104=33,VLOOKUP(Värdelista!M104,Värdelista!$AB$129:$AG$156,3),IF(Värdelista!N104=43,VLOOKUP(Värdelista!M104,Värdelista!$AB$160:$AG$187,3),IF(Värdelista!N104=14,VLOOKUP(Värdelista!M104,Värdelista!$AH$67:$AM$94,3),IF(Värdelista!N104=24,VLOOKUP(Värdelista!M104,Värdelista!$AH$98:$AM$125,3),IF(Värdelista!N104=34,VLOOKUP(Värdelista!M104,Värdelista!$AH$129:$AM$156,3),IF(Värdelista!N104=44,VLOOKUP(Värdelista!M104,Värdelista!$AH$160:$AM$187,3),IF(Värdelista!N104=15,VLOOKUP(Värdelista!M104,Värdelista!$AN$67:$AS$94,3),IF(Värdelista!N104=25,VLOOKUP(Värdelista!M104,Värdelista!$AN$98:$AS$125,3),IF(Värdelista!N104=35,VLOOKUP(Värdelista!M104,Värdelista!$AN$129:$AS$156,3),IF(Värdelista!N104=45,VLOOKUP(Värdelista!M104,Värdelista!$AN$160:$AS$187,3),IF(Värdelista!N104=16,VLOOKUP(Värdelista!M104,Värdelista!$AT$67:$AY$94,3),IF(Värdelista!N104=26,VLOOKUP(Värdelista!M104,Värdelista!$AT$98:$AY$125,3),IF(Värdelista!N104=36,VLOOKUP(Värdelista!M104,Värdelista!$AT$129:$AY$156,3),IF(Värdelista!N104=46,VLOOKUP(Värdelista!M104,Värdelista!$AT$160:$AY$187,3),0))))))))))))))))))))))))</f>
        <v>0</v>
      </c>
      <c r="G19" s="28">
        <f>Kostnadskalkyl!G2*IF(Värdelista!N104=11,VLOOKUP(Värdelista!M104,Värdelista!$P$67:$U$94,4),IF(Värdelista!N104=21,VLOOKUP(Värdelista!M104,Värdelista!$P$98:$U$125,4),IF(Värdelista!N104=31,VLOOKUP(Värdelista!M104,Värdelista!$P$129:$U$156,4),IF(Värdelista!N104=41,VLOOKUP(Värdelista!M104,Värdelista!$P$160:$U$187,4),IF(Värdelista!N104=12,VLOOKUP(Värdelista!M104,Värdelista!$V$67:$AA$94,4),IF(Värdelista!N104=22,VLOOKUP(Värdelista!M104,Värdelista!$V$98:$AA$125,4),IF(Värdelista!N104=32,VLOOKUP(Värdelista!M104,Värdelista!$V$129:$AA$156,4),IF(Värdelista!N104=42,VLOOKUP(Värdelista!M104,Värdelista!$V$160:$AA$187,4),IF(Värdelista!N104=13,VLOOKUP(Värdelista!M104,Värdelista!$AB$67:$AG$94,4),IF(Värdelista!N104=23,VLOOKUP(Värdelista!M104,Värdelista!$AB$98:$AG$125,4),IF(Värdelista!N104=33,VLOOKUP(Värdelista!M104,Värdelista!$AB$129:$AG$156,4),IF(Värdelista!N104=43,VLOOKUP(Värdelista!M104,Värdelista!$AB$160:$AG$187,4),IF(Värdelista!N104=14,VLOOKUP(Värdelista!M104,Värdelista!$AH$67:$AM$94,4),IF(Värdelista!N104=24,VLOOKUP(Värdelista!M104,Värdelista!$AH$98:$AM$125,4),IF(Värdelista!N104=34,VLOOKUP(Värdelista!M104,Värdelista!$AH$129:$AM$156,4),IF(Värdelista!N104=44,VLOOKUP(Värdelista!M104,Värdelista!$AH$160:$AM$187,4),IF(Värdelista!N104=15,VLOOKUP(Värdelista!M104,Värdelista!$AN$67:$AS$94,4),IF(Värdelista!N104=25,VLOOKUP(Värdelista!M104,Värdelista!$AN$98:$AS$125,4),IF(Värdelista!N104=35,VLOOKUP(Värdelista!M104,Värdelista!$AN$129:$AS$156,4),IF(Värdelista!N104=45,VLOOKUP(Värdelista!M104,Värdelista!$AN$160:$AS$187,4),IF(Värdelista!N104=16,VLOOKUP(Värdelista!M104,Värdelista!$AT$67:$AY$94,4),IF(Värdelista!N104=26,VLOOKUP(Värdelista!M104,Värdelista!$AT$98:$AY$125,4),IF(Värdelista!N104=36,VLOOKUP(Värdelista!M104,Värdelista!$AT$129:$AY$156,4),IF(Värdelista!N104=46,VLOOKUP(Värdelista!M104,Värdelista!$AT$160:$AY$187,4),0))))))))))))))))))))))))</f>
        <v>0</v>
      </c>
      <c r="H19" s="28">
        <f>Kostnadskalkyl!H2*IF(Värdelista!N104=11,VLOOKUP(Värdelista!M104,Värdelista!$P$67:$U$94,5),IF(Värdelista!N104=21,VLOOKUP(Värdelista!M104,Värdelista!$P$98:$U$125,5),IF(Värdelista!N104=31,VLOOKUP(Värdelista!M104,Värdelista!$P$129:$U$156,5),IF(Värdelista!N104=41,VLOOKUP(Värdelista!M104,Värdelista!$P$160:$U$187,5),IF(Värdelista!N104=12,VLOOKUP(Värdelista!M104,Värdelista!$V$67:$AA$94,5),IF(Värdelista!N104=22,VLOOKUP(Värdelista!M104,Värdelista!$V$98:$AA$125,5),IF(Värdelista!N104=32,VLOOKUP(Värdelista!M104,Värdelista!$V$129:$AA$156,5),IF(Värdelista!N104=42,VLOOKUP(Värdelista!M104,Värdelista!$V$160:$AA$187,5),IF(Värdelista!N104=13,VLOOKUP(Värdelista!M104,Värdelista!$AB$67:$AG$94,5),IF(Värdelista!N104=23,VLOOKUP(Värdelista!M104,Värdelista!$AB$98:$AG$125,5),IF(Värdelista!N104=33,VLOOKUP(Värdelista!M104,Värdelista!$AB$129:$AG$156,5),IF(Värdelista!N104=43,VLOOKUP(Värdelista!M104,Värdelista!$AB$160:$AG$187,5),IF(Värdelista!N104=14,VLOOKUP(Värdelista!M104,Värdelista!$AH$67:$AM$94,5),IF(Värdelista!N104=24,VLOOKUP(Värdelista!M104,Värdelista!$AH$98:$AM$125,5),IF(Värdelista!N104=34,VLOOKUP(Värdelista!M104,Värdelista!$AH$129:$AM$156,5),IF(Värdelista!N104=44,VLOOKUP(Värdelista!M104,Värdelista!$AH$160:$AM$187,5),IF(Värdelista!N104=15,VLOOKUP(Värdelista!M104,Värdelista!$AN$67:$AS$94,5),IF(Värdelista!N104=25,VLOOKUP(Värdelista!M104,Värdelista!$AN$98:$AS$125,5),IF(Värdelista!N104=35,VLOOKUP(Värdelista!M104,Värdelista!$AN$129:$AS$156,5),IF(Värdelista!N104=45,VLOOKUP(Värdelista!M104,Värdelista!$AN$160:$AS$187,5),IF(Värdelista!N104=16,VLOOKUP(Värdelista!M104,Värdelista!$AT$67:$AY$94,5),IF(Värdelista!N104=26,VLOOKUP(Värdelista!M104,Värdelista!$AT$98:$AY$125,5),IF(Värdelista!N104=36,VLOOKUP(Värdelista!M104,Värdelista!$AT$129:$AY$156,5),IF(Värdelista!N104=46,VLOOKUP(Värdelista!M104,Värdelista!$AT$160:$AY$187,5),0))))))))))))))))))))))))</f>
        <v>0</v>
      </c>
      <c r="I19" s="28">
        <f>Kostnadskalkyl!I2*IF(Värdelista!N104=11,VLOOKUP(Värdelista!M104,Värdelista!$P$67:$U$94,6),IF(Värdelista!N104=21,VLOOKUP(Värdelista!M104,Värdelista!$P$98:$U$125,6),IF(Värdelista!N104=31,VLOOKUP(Värdelista!M104,Värdelista!$P$129:$U$156,6),IF(Värdelista!N104=41,VLOOKUP(Värdelista!M104,Värdelista!$P$160:$U$187,6),IF(Värdelista!N104=12,VLOOKUP(Värdelista!M104,Värdelista!$V$67:$AA$94,6),IF(Värdelista!N104=22,VLOOKUP(Värdelista!M104,Värdelista!$V$98:$AA$125,6),IF(Värdelista!N104=32,VLOOKUP(Värdelista!M104,Värdelista!$V$129:$AA$156,6),IF(Värdelista!N104=42,VLOOKUP(Värdelista!M104,Värdelista!$V$160:$AA$187,6),IF(Värdelista!N104=13,VLOOKUP(Värdelista!M104,Värdelista!$AB$67:$AG$94,6),IF(Värdelista!N104=23,VLOOKUP(Värdelista!M104,Värdelista!$AB$98:$AG$125,6),IF(Värdelista!N104=33,VLOOKUP(Värdelista!M104,Värdelista!$AB$129:$AG$156,6),IF(Värdelista!N104=43,VLOOKUP(Värdelista!M104,Värdelista!$AB$160:$AG$187,6),IF(Värdelista!N104=14,VLOOKUP(Värdelista!M104,Värdelista!$AH$67:$AM$94,6),IF(Värdelista!N104=24,VLOOKUP(Värdelista!M104,Värdelista!$AH$98:$AM$125,6),IF(Värdelista!N104=34,VLOOKUP(Värdelista!M104,Värdelista!$AH$129:$AM$156,6),IF(Värdelista!N104=44,VLOOKUP(Värdelista!M104,Värdelista!$AH$160:$AM$187,6),IF(Värdelista!N104=15,VLOOKUP(Värdelista!M104,Värdelista!$AN$67:$AS$94,6),IF(Värdelista!N104=25,VLOOKUP(Värdelista!M104,Värdelista!$AN$98:$AS$125,6),IF(Värdelista!N104=35,VLOOKUP(Värdelista!M104,Värdelista!$AN$129:$AS$156,6),IF(Värdelista!N104=45,VLOOKUP(Värdelista!M104,Värdelista!$AN$160:$AS$187,6),IF(Värdelista!N104=16,VLOOKUP(Värdelista!M104,Värdelista!$AT$67:$AY$94,6),IF(Värdelista!N104=26,VLOOKUP(Värdelista!M104,Värdelista!$AT$98:$AY$125,6),IF(Värdelista!N104=36,VLOOKUP(Värdelista!M104,Värdelista!$AT$129:$AY$156,6),IF(Värdelista!N104=46,VLOOKUP(Värdelista!M104,Värdelista!$AT$160:$AY$187,6),0))))))))))))))))))))))))</f>
        <v>0</v>
      </c>
      <c r="J19" s="70"/>
    </row>
    <row r="20" spans="1:11" ht="14.25">
      <c r="A20" s="26"/>
      <c r="B20" s="28">
        <f>Tabell19[[#This Row],[Antal]]*(Tabell19[[#This Row],[Rörmtrl]]+Tabell19[[#This Row],[Svetsning]]+Tabell19[[#This Row],[Muffmontage]]+Tabell19[[#This Row],[Mark]])</f>
        <v>0</v>
      </c>
      <c r="C20" s="26"/>
      <c r="D20" s="26"/>
      <c r="E20" s="26"/>
      <c r="F20" s="28">
        <f>Kostnadskalkyl!F2*IF(Värdelista!N105=11,VLOOKUP(Värdelista!M105,Värdelista!$P$67:$U$94,3),IF(Värdelista!N105=21,VLOOKUP(Värdelista!M105,Värdelista!$P$98:$U$125,3),IF(Värdelista!N105=31,VLOOKUP(Värdelista!M105,Värdelista!$P$129:$U$156,3),IF(Värdelista!N105=41,VLOOKUP(Värdelista!M105,Värdelista!$P$160:$U$187,3),IF(Värdelista!N105=12,VLOOKUP(Värdelista!M105,Värdelista!$V$67:$AA$94,3),IF(Värdelista!N105=22,VLOOKUP(Värdelista!M105,Värdelista!$V$98:$AA$125,3),IF(Värdelista!N105=32,VLOOKUP(Värdelista!M105,Värdelista!$V$129:$AA$156,3),IF(Värdelista!N105=42,VLOOKUP(Värdelista!M105,Värdelista!$V$160:$AA$187,3),IF(Värdelista!N105=13,VLOOKUP(Värdelista!M105,Värdelista!$AB$67:$AG$94,3),IF(Värdelista!N105=23,VLOOKUP(Värdelista!M105,Värdelista!$AB$98:$AG$125,3),IF(Värdelista!N105=33,VLOOKUP(Värdelista!M105,Värdelista!$AB$129:$AG$156,3),IF(Värdelista!N105=43,VLOOKUP(Värdelista!M105,Värdelista!$AB$160:$AG$187,3),IF(Värdelista!N105=14,VLOOKUP(Värdelista!M105,Värdelista!$AH$67:$AM$94,3),IF(Värdelista!N105=24,VLOOKUP(Värdelista!M105,Värdelista!$AH$98:$AM$125,3),IF(Värdelista!N105=34,VLOOKUP(Värdelista!M105,Värdelista!$AH$129:$AM$156,3),IF(Värdelista!N105=44,VLOOKUP(Värdelista!M105,Värdelista!$AH$160:$AM$187,3),IF(Värdelista!N105=15,VLOOKUP(Värdelista!M105,Värdelista!$AN$67:$AS$94,3),IF(Värdelista!N105=25,VLOOKUP(Värdelista!M105,Värdelista!$AN$98:$AS$125,3),IF(Värdelista!N105=35,VLOOKUP(Värdelista!M105,Värdelista!$AN$129:$AS$156,3),IF(Värdelista!N105=45,VLOOKUP(Värdelista!M105,Värdelista!$AN$160:$AS$187,3),IF(Värdelista!N105=16,VLOOKUP(Värdelista!M105,Värdelista!$AT$67:$AY$94,3),IF(Värdelista!N105=26,VLOOKUP(Värdelista!M105,Värdelista!$AT$98:$AY$125,3),IF(Värdelista!N105=36,VLOOKUP(Värdelista!M105,Värdelista!$AT$129:$AY$156,3),IF(Värdelista!N105=46,VLOOKUP(Värdelista!M105,Värdelista!$AT$160:$AY$187,3),0))))))))))))))))))))))))</f>
        <v>0</v>
      </c>
      <c r="G20" s="28">
        <f>Kostnadskalkyl!G2*IF(Värdelista!N105=11,VLOOKUP(Värdelista!M105,Värdelista!$P$67:$U$94,4),IF(Värdelista!N105=21,VLOOKUP(Värdelista!M105,Värdelista!$P$98:$U$125,4),IF(Värdelista!N105=31,VLOOKUP(Värdelista!M105,Värdelista!$P$129:$U$156,4),IF(Värdelista!N105=41,VLOOKUP(Värdelista!M105,Värdelista!$P$160:$U$187,4),IF(Värdelista!N105=12,VLOOKUP(Värdelista!M105,Värdelista!$V$67:$AA$94,4),IF(Värdelista!N105=22,VLOOKUP(Värdelista!M105,Värdelista!$V$98:$AA$125,4),IF(Värdelista!N105=32,VLOOKUP(Värdelista!M105,Värdelista!$V$129:$AA$156,4),IF(Värdelista!N105=42,VLOOKUP(Värdelista!M105,Värdelista!$V$160:$AA$187,4),IF(Värdelista!N105=13,VLOOKUP(Värdelista!M105,Värdelista!$AB$67:$AG$94,4),IF(Värdelista!N105=23,VLOOKUP(Värdelista!M105,Värdelista!$AB$98:$AG$125,4),IF(Värdelista!N105=33,VLOOKUP(Värdelista!M105,Värdelista!$AB$129:$AG$156,4),IF(Värdelista!N105=43,VLOOKUP(Värdelista!M105,Värdelista!$AB$160:$AG$187,4),IF(Värdelista!N105=14,VLOOKUP(Värdelista!M105,Värdelista!$AH$67:$AM$94,4),IF(Värdelista!N105=24,VLOOKUP(Värdelista!M105,Värdelista!$AH$98:$AM$125,4),IF(Värdelista!N105=34,VLOOKUP(Värdelista!M105,Värdelista!$AH$129:$AM$156,4),IF(Värdelista!N105=44,VLOOKUP(Värdelista!M105,Värdelista!$AH$160:$AM$187,4),IF(Värdelista!N105=15,VLOOKUP(Värdelista!M105,Värdelista!$AN$67:$AS$94,4),IF(Värdelista!N105=25,VLOOKUP(Värdelista!M105,Värdelista!$AN$98:$AS$125,4),IF(Värdelista!N105=35,VLOOKUP(Värdelista!M105,Värdelista!$AN$129:$AS$156,4),IF(Värdelista!N105=45,VLOOKUP(Värdelista!M105,Värdelista!$AN$160:$AS$187,4),IF(Värdelista!N105=16,VLOOKUP(Värdelista!M105,Värdelista!$AT$67:$AY$94,4),IF(Värdelista!N105=26,VLOOKUP(Värdelista!M105,Värdelista!$AT$98:$AY$125,4),IF(Värdelista!N105=36,VLOOKUP(Värdelista!M105,Värdelista!$AT$129:$AY$156,4),IF(Värdelista!N105=46,VLOOKUP(Värdelista!M105,Värdelista!$AT$160:$AY$187,4),0))))))))))))))))))))))))</f>
        <v>0</v>
      </c>
      <c r="H20" s="28">
        <f>Kostnadskalkyl!H2*IF(Värdelista!N105=11,VLOOKUP(Värdelista!M105,Värdelista!$P$67:$U$94,5),IF(Värdelista!N105=21,VLOOKUP(Värdelista!M105,Värdelista!$P$98:$U$125,5),IF(Värdelista!N105=31,VLOOKUP(Värdelista!M105,Värdelista!$P$129:$U$156,5),IF(Värdelista!N105=41,VLOOKUP(Värdelista!M105,Värdelista!$P$160:$U$187,5),IF(Värdelista!N105=12,VLOOKUP(Värdelista!M105,Värdelista!$V$67:$AA$94,5),IF(Värdelista!N105=22,VLOOKUP(Värdelista!M105,Värdelista!$V$98:$AA$125,5),IF(Värdelista!N105=32,VLOOKUP(Värdelista!M105,Värdelista!$V$129:$AA$156,5),IF(Värdelista!N105=42,VLOOKUP(Värdelista!M105,Värdelista!$V$160:$AA$187,5),IF(Värdelista!N105=13,VLOOKUP(Värdelista!M105,Värdelista!$AB$67:$AG$94,5),IF(Värdelista!N105=23,VLOOKUP(Värdelista!M105,Värdelista!$AB$98:$AG$125,5),IF(Värdelista!N105=33,VLOOKUP(Värdelista!M105,Värdelista!$AB$129:$AG$156,5),IF(Värdelista!N105=43,VLOOKUP(Värdelista!M105,Värdelista!$AB$160:$AG$187,5),IF(Värdelista!N105=14,VLOOKUP(Värdelista!M105,Värdelista!$AH$67:$AM$94,5),IF(Värdelista!N105=24,VLOOKUP(Värdelista!M105,Värdelista!$AH$98:$AM$125,5),IF(Värdelista!N105=34,VLOOKUP(Värdelista!M105,Värdelista!$AH$129:$AM$156,5),IF(Värdelista!N105=44,VLOOKUP(Värdelista!M105,Värdelista!$AH$160:$AM$187,5),IF(Värdelista!N105=15,VLOOKUP(Värdelista!M105,Värdelista!$AN$67:$AS$94,5),IF(Värdelista!N105=25,VLOOKUP(Värdelista!M105,Värdelista!$AN$98:$AS$125,5),IF(Värdelista!N105=35,VLOOKUP(Värdelista!M105,Värdelista!$AN$129:$AS$156,5),IF(Värdelista!N105=45,VLOOKUP(Värdelista!M105,Värdelista!$AN$160:$AS$187,5),IF(Värdelista!N105=16,VLOOKUP(Värdelista!M105,Värdelista!$AT$67:$AY$94,5),IF(Värdelista!N105=26,VLOOKUP(Värdelista!M105,Värdelista!$AT$98:$AY$125,5),IF(Värdelista!N105=36,VLOOKUP(Värdelista!M105,Värdelista!$AT$129:$AY$156,5),IF(Värdelista!N105=46,VLOOKUP(Värdelista!M105,Värdelista!$AT$160:$AY$187,5),0))))))))))))))))))))))))</f>
        <v>0</v>
      </c>
      <c r="I20" s="28">
        <f>Kostnadskalkyl!I2*IF(Värdelista!N105=11,VLOOKUP(Värdelista!M105,Värdelista!$P$67:$U$94,6),IF(Värdelista!N105=21,VLOOKUP(Värdelista!M105,Värdelista!$P$98:$U$125,6),IF(Värdelista!N105=31,VLOOKUP(Värdelista!M105,Värdelista!$P$129:$U$156,6),IF(Värdelista!N105=41,VLOOKUP(Värdelista!M105,Värdelista!$P$160:$U$187,6),IF(Värdelista!N105=12,VLOOKUP(Värdelista!M105,Värdelista!$V$67:$AA$94,6),IF(Värdelista!N105=22,VLOOKUP(Värdelista!M105,Värdelista!$V$98:$AA$125,6),IF(Värdelista!N105=32,VLOOKUP(Värdelista!M105,Värdelista!$V$129:$AA$156,6),IF(Värdelista!N105=42,VLOOKUP(Värdelista!M105,Värdelista!$V$160:$AA$187,6),IF(Värdelista!N105=13,VLOOKUP(Värdelista!M105,Värdelista!$AB$67:$AG$94,6),IF(Värdelista!N105=23,VLOOKUP(Värdelista!M105,Värdelista!$AB$98:$AG$125,6),IF(Värdelista!N105=33,VLOOKUP(Värdelista!M105,Värdelista!$AB$129:$AG$156,6),IF(Värdelista!N105=43,VLOOKUP(Värdelista!M105,Värdelista!$AB$160:$AG$187,6),IF(Värdelista!N105=14,VLOOKUP(Värdelista!M105,Värdelista!$AH$67:$AM$94,6),IF(Värdelista!N105=24,VLOOKUP(Värdelista!M105,Värdelista!$AH$98:$AM$125,6),IF(Värdelista!N105=34,VLOOKUP(Värdelista!M105,Värdelista!$AH$129:$AM$156,6),IF(Värdelista!N105=44,VLOOKUP(Värdelista!M105,Värdelista!$AH$160:$AM$187,6),IF(Värdelista!N105=15,VLOOKUP(Värdelista!M105,Värdelista!$AN$67:$AS$94,6),IF(Värdelista!N105=25,VLOOKUP(Värdelista!M105,Värdelista!$AN$98:$AS$125,6),IF(Värdelista!N105=35,VLOOKUP(Värdelista!M105,Värdelista!$AN$129:$AS$156,6),IF(Värdelista!N105=45,VLOOKUP(Värdelista!M105,Värdelista!$AN$160:$AS$187,6),IF(Värdelista!N105=16,VLOOKUP(Värdelista!M105,Värdelista!$AT$67:$AY$94,6),IF(Värdelista!N105=26,VLOOKUP(Värdelista!M105,Värdelista!$AT$98:$AY$125,6),IF(Värdelista!N105=36,VLOOKUP(Värdelista!M105,Värdelista!$AT$129:$AY$156,6),IF(Värdelista!N105=46,VLOOKUP(Värdelista!M105,Värdelista!$AT$160:$AY$187,6),0))))))))))))))))))))))))</f>
        <v>0</v>
      </c>
      <c r="J20" s="70"/>
      <c r="K20" s="18"/>
    </row>
    <row r="21" spans="1:11" ht="15">
      <c r="A21" s="25" t="s">
        <v>57</v>
      </c>
      <c r="B21" s="37">
        <f>SUM(B13:B20)</f>
        <v>0</v>
      </c>
      <c r="C21" s="37"/>
      <c r="D21" s="37"/>
      <c r="E21" s="37"/>
      <c r="F21" s="37">
        <f>F13*$D$13+F14*$D$14+F15*$D$15+F16*$D$16+F17*$D$17+F18*$D$18+F19*$D$19+F20*$D$20</f>
        <v>0</v>
      </c>
      <c r="G21" s="37">
        <f t="shared" ref="G21:I21" si="2">G13*$D$13+G14*$D$14+G15*$D$15+G16*$D$16+G17*$D$17+G18*$D$18+G19*$D$19+G20*$D$20</f>
        <v>0</v>
      </c>
      <c r="H21" s="37">
        <f t="shared" si="2"/>
        <v>0</v>
      </c>
      <c r="I21" s="37">
        <f t="shared" si="2"/>
        <v>0</v>
      </c>
      <c r="J21" s="70"/>
    </row>
    <row r="22" spans="1:11" ht="14.25">
      <c r="A22" s="26"/>
      <c r="B22" s="32"/>
      <c r="C22" s="26"/>
      <c r="D22" s="26"/>
      <c r="E22" s="26"/>
      <c r="F22" s="26"/>
      <c r="G22" s="26"/>
      <c r="H22" s="26"/>
      <c r="I22" s="26"/>
    </row>
    <row r="23" spans="1:11" s="17" customFormat="1" ht="14.25">
      <c r="A23" s="26"/>
      <c r="B23" s="32"/>
      <c r="C23" s="26"/>
      <c r="D23" s="26"/>
      <c r="E23" s="26"/>
      <c r="F23" s="26"/>
      <c r="G23" s="26"/>
      <c r="H23" s="26"/>
      <c r="I23" s="26"/>
    </row>
    <row r="24" spans="1:11" s="17" customFormat="1" ht="15">
      <c r="A24" s="26"/>
      <c r="B24" s="74"/>
      <c r="C24" s="74"/>
      <c r="D24" s="74"/>
      <c r="E24" s="74"/>
      <c r="F24" s="74"/>
      <c r="G24" s="74"/>
      <c r="H24" s="26"/>
      <c r="I24" s="26"/>
    </row>
    <row r="25" spans="1:11" s="17" customFormat="1" ht="15">
      <c r="A25" s="29" t="s">
        <v>75</v>
      </c>
      <c r="B25" s="57" t="s">
        <v>24</v>
      </c>
      <c r="C25" s="41"/>
      <c r="D25" s="41"/>
      <c r="E25" s="41"/>
      <c r="F25" s="41"/>
      <c r="G25" s="41"/>
      <c r="H25" s="29"/>
      <c r="I25" s="29"/>
    </row>
    <row r="26" spans="1:11" s="17" customFormat="1" ht="15">
      <c r="A26" s="26"/>
      <c r="B26" s="34"/>
      <c r="C26" s="34"/>
      <c r="D26" s="34"/>
      <c r="E26" s="34"/>
      <c r="F26" s="34"/>
      <c r="G26" s="34"/>
      <c r="H26" s="29"/>
      <c r="I26" s="29"/>
    </row>
    <row r="27" spans="1:11" s="17" customFormat="1" ht="15">
      <c r="A27" s="26"/>
      <c r="B27" s="34"/>
      <c r="C27" s="34"/>
      <c r="D27" s="34"/>
      <c r="E27" s="34"/>
      <c r="F27" s="34"/>
      <c r="G27" s="34"/>
      <c r="H27" s="29"/>
      <c r="I27" s="29"/>
    </row>
    <row r="28" spans="1:11" ht="15">
      <c r="A28" s="26"/>
      <c r="B28" s="34"/>
      <c r="C28" s="34"/>
      <c r="D28" s="34"/>
      <c r="E28" s="34"/>
      <c r="F28" s="34"/>
      <c r="G28" s="34"/>
      <c r="H28" s="29"/>
      <c r="I28" s="29"/>
    </row>
    <row r="29" spans="1:11" ht="15">
      <c r="A29" s="26"/>
      <c r="B29" s="34"/>
      <c r="C29" s="34"/>
      <c r="D29" s="34"/>
      <c r="E29" s="34"/>
      <c r="F29" s="34"/>
      <c r="G29" s="34"/>
      <c r="H29" s="29"/>
      <c r="I29" s="29"/>
    </row>
    <row r="30" spans="1:11" ht="14.25">
      <c r="A30" s="26"/>
      <c r="B30" s="34"/>
      <c r="C30" s="34"/>
      <c r="D30" s="34"/>
      <c r="E30" s="34"/>
      <c r="F30" s="34"/>
      <c r="G30" s="34"/>
      <c r="H30" s="26"/>
      <c r="I30" s="26"/>
    </row>
    <row r="31" spans="1:11" ht="14.25">
      <c r="A31" s="26"/>
      <c r="B31" s="34"/>
      <c r="C31" s="34"/>
      <c r="D31" s="34"/>
      <c r="E31" s="34"/>
      <c r="F31" s="34"/>
      <c r="G31" s="34"/>
      <c r="H31" s="26"/>
      <c r="I31" s="26"/>
    </row>
    <row r="32" spans="1:11" ht="14.25">
      <c r="A32" s="26"/>
      <c r="B32" s="34"/>
      <c r="C32" s="34"/>
      <c r="D32" s="34"/>
      <c r="E32" s="34"/>
      <c r="F32" s="34"/>
      <c r="G32" s="34"/>
      <c r="H32" s="26"/>
      <c r="I32" s="26"/>
    </row>
    <row r="33" spans="1:9" ht="14.25">
      <c r="A33" s="26"/>
      <c r="B33" s="34"/>
      <c r="C33" s="34"/>
      <c r="D33" s="34"/>
      <c r="E33" s="34"/>
      <c r="F33" s="34"/>
      <c r="G33" s="34"/>
      <c r="H33" s="26"/>
      <c r="I33" s="26"/>
    </row>
    <row r="34" spans="1:9" ht="15">
      <c r="A34" s="36" t="s">
        <v>76</v>
      </c>
      <c r="B34" s="35">
        <f>SUM(B26:B33)</f>
        <v>0</v>
      </c>
      <c r="C34" s="35"/>
      <c r="D34" s="35"/>
      <c r="E34" s="35"/>
      <c r="F34" s="35"/>
      <c r="G34" s="35"/>
      <c r="H34" s="40"/>
      <c r="I34" s="26"/>
    </row>
    <row r="35" spans="1:9" ht="14.25">
      <c r="A35" s="26"/>
      <c r="B35" s="32"/>
      <c r="C35" s="26"/>
      <c r="D35" s="26"/>
      <c r="E35" s="26"/>
      <c r="F35" s="26"/>
      <c r="G35" s="26"/>
      <c r="H35" s="26"/>
      <c r="I35" s="26"/>
    </row>
    <row r="36" spans="1:9" ht="15">
      <c r="A36" s="36" t="s">
        <v>84</v>
      </c>
      <c r="B36" s="32">
        <f>Kostnadskalkyl!B127</f>
        <v>30833570</v>
      </c>
      <c r="C36" s="26" t="s">
        <v>0</v>
      </c>
      <c r="D36" s="26"/>
      <c r="E36" s="26"/>
      <c r="F36" s="26"/>
      <c r="G36" s="26"/>
      <c r="H36" s="26"/>
      <c r="I36" s="26"/>
    </row>
    <row r="37" spans="1:9" ht="14.25">
      <c r="A37" s="43" t="s">
        <v>85</v>
      </c>
      <c r="B37" s="32">
        <f>(I10+I21)*D37/100</f>
        <v>0</v>
      </c>
      <c r="C37" s="26" t="s">
        <v>0</v>
      </c>
      <c r="D37" s="26">
        <v>0</v>
      </c>
      <c r="E37" s="26" t="s">
        <v>67</v>
      </c>
      <c r="F37" s="26"/>
      <c r="G37" s="26"/>
      <c r="H37" s="26"/>
      <c r="I37" s="26"/>
    </row>
    <row r="38" spans="1:9" ht="14.25">
      <c r="A38" s="43" t="s">
        <v>86</v>
      </c>
      <c r="B38" s="32">
        <f>SUM(B34,B21,B10,B37)</f>
        <v>0</v>
      </c>
      <c r="C38" s="26" t="s">
        <v>0</v>
      </c>
      <c r="D38" s="26"/>
      <c r="E38" s="26"/>
      <c r="F38" s="26"/>
      <c r="G38" s="26"/>
      <c r="H38" s="26"/>
      <c r="I38" s="26"/>
    </row>
    <row r="39" spans="1:9" ht="15">
      <c r="A39" s="36" t="s">
        <v>87</v>
      </c>
      <c r="B39" s="32">
        <f>B38+B36</f>
        <v>30833570</v>
      </c>
      <c r="C39" s="26" t="s">
        <v>0</v>
      </c>
      <c r="D39" s="33">
        <f>IF(B36=0,0,(B39-B36)/B36)</f>
        <v>0</v>
      </c>
      <c r="E39" s="26"/>
      <c r="F39" s="26"/>
      <c r="G39" s="26"/>
      <c r="H39" s="26"/>
      <c r="I39" s="26"/>
    </row>
    <row r="40" spans="1:9">
      <c r="B40" s="21"/>
    </row>
  </sheetData>
  <sheetProtection password="DD97" sheet="1" objects="1" scenarios="1"/>
  <protectedRanges>
    <protectedRange sqref="A3:A9 C3:E9 J3:J9 C13:E20 J13:J20 A26:B33 D37 A13:A20" name="Område1"/>
  </protectedRanges>
  <mergeCells count="1">
    <mergeCell ref="B24:G24"/>
  </mergeCells>
  <conditionalFormatting sqref="D39">
    <cfRule type="cellIs" dxfId="29" priority="1" operator="greaterThan">
      <formula>0</formula>
    </cfRule>
    <cfRule type="cellIs" dxfId="28" priority="2" operator="lessThan">
      <formula>0</formula>
    </cfRule>
  </conditionalFormatting>
  <dataValidations count="6">
    <dataValidation type="list" allowBlank="1" showInputMessage="1" showErrorMessage="1" sqref="C22">
      <formula1>LednTyp</formula1>
    </dataValidation>
    <dataValidation type="list" allowBlank="1" showInputMessage="1" showErrorMessage="1" sqref="C13:C20 C3:C9">
      <formula1>TypAvLedn</formula1>
    </dataValidation>
    <dataValidation type="list" allowBlank="1" showInputMessage="1" showErrorMessage="1" sqref="A11 A3:A9">
      <formula1>"Grönyta,Gatumark"</formula1>
    </dataValidation>
    <dataValidation type="list" allowBlank="1" showInputMessage="1" showErrorMessage="1" sqref="E3:E9 E13:E20 E22">
      <formula1>Dim</formula1>
    </dataValidation>
    <dataValidation type="list" allowBlank="1" showInputMessage="1" showErrorMessage="1" sqref="A26:A33">
      <formula1>Tillkommande</formula1>
    </dataValidation>
    <dataValidation type="list" allowBlank="1" showInputMessage="1" showErrorMessage="1" sqref="A13:A20">
      <formula1>Detaljer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83" orientation="landscape" r:id="rId1"/>
  <headerFooter>
    <oddHeader>&amp;C&amp;"Arial,Fet"&amp;18Kostnadskalkyl för Fjärrvärmearbeten</oddHeader>
    <oddFooter>&amp;R&amp;D</oddFooter>
  </headerFooter>
  <legacy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>
    <tabColor theme="1" tint="4.9989318521683403E-2"/>
  </sheetPr>
  <dimension ref="A1:AY187"/>
  <sheetViews>
    <sheetView zoomScale="90" zoomScaleNormal="90" workbookViewId="0">
      <selection activeCell="E67" sqref="E67"/>
    </sheetView>
  </sheetViews>
  <sheetFormatPr defaultRowHeight="12.75"/>
  <cols>
    <col min="3" max="3" width="17.140625" customWidth="1"/>
    <col min="4" max="5" width="35.140625" bestFit="1" customWidth="1"/>
    <col min="7" max="7" width="13.42578125" customWidth="1"/>
    <col min="8" max="13" width="9.85546875" customWidth="1"/>
    <col min="14" max="14" width="10.140625" customWidth="1"/>
  </cols>
  <sheetData>
    <row r="1" spans="1:51" s="1" customFormat="1">
      <c r="A1" s="1" t="s">
        <v>15</v>
      </c>
      <c r="B1" s="1" t="s">
        <v>2</v>
      </c>
      <c r="C1" s="1" t="s">
        <v>23</v>
      </c>
      <c r="D1" s="1" t="s">
        <v>65</v>
      </c>
      <c r="E1" s="1" t="s">
        <v>45</v>
      </c>
      <c r="F1" s="2"/>
      <c r="G1" s="2"/>
      <c r="H1" s="2"/>
      <c r="I1" s="2"/>
      <c r="J1" s="2"/>
      <c r="K1" s="2"/>
      <c r="L1" s="2"/>
      <c r="M1" s="2"/>
      <c r="N1" s="2"/>
      <c r="O1" s="75" t="s">
        <v>89</v>
      </c>
      <c r="P1" s="76" t="s">
        <v>107</v>
      </c>
      <c r="Q1" s="77"/>
      <c r="R1" s="77"/>
      <c r="S1" s="77"/>
      <c r="T1" s="77"/>
      <c r="U1" s="78"/>
      <c r="V1" s="76" t="s">
        <v>115</v>
      </c>
      <c r="W1" s="77"/>
      <c r="X1" s="77"/>
      <c r="Y1" s="77"/>
      <c r="Z1" s="77"/>
      <c r="AA1" s="78"/>
      <c r="AB1" s="76" t="s">
        <v>116</v>
      </c>
      <c r="AC1" s="77"/>
      <c r="AD1" s="77"/>
      <c r="AE1" s="77"/>
      <c r="AF1" s="77"/>
      <c r="AG1" s="78"/>
      <c r="AH1" s="76" t="s">
        <v>117</v>
      </c>
      <c r="AI1" s="77"/>
      <c r="AJ1" s="77"/>
      <c r="AK1" s="77"/>
      <c r="AL1" s="77"/>
      <c r="AM1" s="78"/>
      <c r="AN1" s="76" t="s">
        <v>118</v>
      </c>
      <c r="AO1" s="77"/>
      <c r="AP1" s="77"/>
      <c r="AQ1" s="77"/>
      <c r="AR1" s="77"/>
      <c r="AS1" s="78"/>
      <c r="AT1" s="76" t="s">
        <v>119</v>
      </c>
      <c r="AU1" s="77"/>
      <c r="AV1" s="77"/>
      <c r="AW1" s="77"/>
      <c r="AX1" s="77"/>
      <c r="AY1" s="78"/>
    </row>
    <row r="2" spans="1:51" ht="15" customHeight="1">
      <c r="A2" s="16" t="s">
        <v>21</v>
      </c>
      <c r="B2" s="5">
        <v>0</v>
      </c>
      <c r="C2" s="16" t="s">
        <v>58</v>
      </c>
      <c r="D2" s="16" t="s">
        <v>72</v>
      </c>
      <c r="E2" s="16" t="s">
        <v>47</v>
      </c>
      <c r="F2" s="3"/>
      <c r="G2" s="46" t="s">
        <v>89</v>
      </c>
      <c r="H2" s="3">
        <v>1</v>
      </c>
      <c r="I2" s="3"/>
      <c r="J2" s="16" t="s">
        <v>113</v>
      </c>
      <c r="K2" s="16"/>
      <c r="L2" s="16"/>
      <c r="M2" s="16"/>
      <c r="O2" s="75"/>
      <c r="P2" s="79"/>
      <c r="Q2" s="80"/>
      <c r="R2" s="80"/>
      <c r="S2" s="80"/>
      <c r="T2" s="80"/>
      <c r="U2" s="81"/>
      <c r="V2" s="79"/>
      <c r="W2" s="80"/>
      <c r="X2" s="80"/>
      <c r="Y2" s="80"/>
      <c r="Z2" s="80"/>
      <c r="AA2" s="81"/>
      <c r="AB2" s="79"/>
      <c r="AC2" s="80"/>
      <c r="AD2" s="80"/>
      <c r="AE2" s="80"/>
      <c r="AF2" s="80"/>
      <c r="AG2" s="81"/>
      <c r="AH2" s="79"/>
      <c r="AI2" s="80"/>
      <c r="AJ2" s="80"/>
      <c r="AK2" s="80"/>
      <c r="AL2" s="80"/>
      <c r="AM2" s="81"/>
      <c r="AN2" s="79"/>
      <c r="AO2" s="80"/>
      <c r="AP2" s="80"/>
      <c r="AQ2" s="80"/>
      <c r="AR2" s="80"/>
      <c r="AS2" s="81"/>
      <c r="AT2" s="79"/>
      <c r="AU2" s="80"/>
      <c r="AV2" s="80"/>
      <c r="AW2" s="80"/>
      <c r="AX2" s="80"/>
      <c r="AY2" s="81"/>
    </row>
    <row r="3" spans="1:51">
      <c r="B3" s="14">
        <v>18</v>
      </c>
      <c r="C3" s="16" t="s">
        <v>59</v>
      </c>
      <c r="D3" s="16" t="s">
        <v>27</v>
      </c>
      <c r="E3" s="18" t="s">
        <v>56</v>
      </c>
      <c r="F3" s="3"/>
      <c r="G3" s="46" t="s">
        <v>100</v>
      </c>
      <c r="H3" s="3">
        <v>2</v>
      </c>
      <c r="I3" s="3"/>
      <c r="K3" s="52" t="s">
        <v>104</v>
      </c>
      <c r="L3" s="16" t="s">
        <v>103</v>
      </c>
      <c r="M3" s="51" t="s">
        <v>102</v>
      </c>
      <c r="N3" s="51" t="s">
        <v>101</v>
      </c>
      <c r="O3" s="75"/>
      <c r="P3" s="45"/>
      <c r="Q3" s="3"/>
      <c r="R3" s="46" t="s">
        <v>90</v>
      </c>
      <c r="S3" s="46" t="s">
        <v>3</v>
      </c>
      <c r="T3" s="46" t="s">
        <v>91</v>
      </c>
      <c r="U3" s="47" t="s">
        <v>20</v>
      </c>
      <c r="V3" s="45"/>
      <c r="W3" s="3"/>
      <c r="X3" s="46" t="s">
        <v>90</v>
      </c>
      <c r="Y3" s="46" t="s">
        <v>3</v>
      </c>
      <c r="Z3" s="46" t="s">
        <v>91</v>
      </c>
      <c r="AA3" s="47" t="s">
        <v>20</v>
      </c>
      <c r="AB3" s="45"/>
      <c r="AC3" s="3"/>
      <c r="AD3" s="46" t="s">
        <v>90</v>
      </c>
      <c r="AE3" s="46" t="s">
        <v>3</v>
      </c>
      <c r="AF3" s="46" t="s">
        <v>91</v>
      </c>
      <c r="AG3" s="47" t="s">
        <v>20</v>
      </c>
      <c r="AH3" s="45"/>
      <c r="AI3" s="3"/>
      <c r="AJ3" s="46" t="s">
        <v>90</v>
      </c>
      <c r="AK3" s="46" t="s">
        <v>3</v>
      </c>
      <c r="AL3" s="46" t="s">
        <v>91</v>
      </c>
      <c r="AM3" s="47" t="s">
        <v>20</v>
      </c>
      <c r="AN3" s="45"/>
      <c r="AO3" s="3"/>
      <c r="AP3" s="46" t="s">
        <v>90</v>
      </c>
      <c r="AQ3" s="46" t="s">
        <v>3</v>
      </c>
      <c r="AR3" s="46" t="s">
        <v>91</v>
      </c>
      <c r="AS3" s="47" t="s">
        <v>20</v>
      </c>
      <c r="AT3" s="45"/>
      <c r="AU3" s="3"/>
      <c r="AV3" s="46" t="s">
        <v>90</v>
      </c>
      <c r="AW3" s="46" t="s">
        <v>3</v>
      </c>
      <c r="AX3" s="46" t="s">
        <v>91</v>
      </c>
      <c r="AY3" s="47" t="s">
        <v>20</v>
      </c>
    </row>
    <row r="4" spans="1:51">
      <c r="B4" s="14">
        <v>20</v>
      </c>
      <c r="C4" s="16" t="s">
        <v>60</v>
      </c>
      <c r="D4" s="16" t="s">
        <v>36</v>
      </c>
      <c r="E4" s="16" t="s">
        <v>48</v>
      </c>
      <c r="F4" s="3"/>
      <c r="G4" s="3"/>
      <c r="H4" s="3"/>
      <c r="I4" s="3"/>
      <c r="J4" s="51" t="s">
        <v>92</v>
      </c>
      <c r="K4">
        <f>IF(Kostnadskalkyl!A5="Grönyta",1,0)+IF(Kostnadskalkyl!A5="Gatumark",2,0)</f>
        <v>2</v>
      </c>
      <c r="L4">
        <f>IF(Kostnadskalkyl!C5="AQW enkel",1,0)+IF(Kostnadskalkyl!C5="AQW twin",2,0)+IF(Kostnadskalkyl!C5="PUR enkel",3,0)+IF(Kostnadskalkyl!C5="PUR twin",4,0)+IF(Kostnadskalkyl!C5="FLEX enkel",5,0)+IF(Kostnadskalkyl!C5="FLEX twin",6,0)</f>
        <v>3</v>
      </c>
      <c r="M4">
        <f>IF(Kostnadskalkyl!E5=18,2,0)+IF(Kostnadskalkyl!E5=20,3,0)+IF(Kostnadskalkyl!E5=22,4,0)+IF(Kostnadskalkyl!E5=25,5,0)+IF(Kostnadskalkyl!E5=28,6,0)+IF(Kostnadskalkyl!E5=32,7,0)+IF(Kostnadskalkyl!E5=35,8,0)+IF(Kostnadskalkyl!E5=40,9,0)+IF(Kostnadskalkyl!E5=42,10,0)+IF(Kostnadskalkyl!E5=50,11,0)+IF(Kostnadskalkyl!E5=54,12,0)+IF(Kostnadskalkyl!E5=65,13,0)+IF(Kostnadskalkyl!E5=70,14,0)+IF(Kostnadskalkyl!E5=80,15,0)+IF(Kostnadskalkyl!E5=100,16,0)+IF(Kostnadskalkyl!E5=125,17,0)+IF(Kostnadskalkyl!E5=150,18,0)+IF(Kostnadskalkyl!E5=200,19,0)+IF(Kostnadskalkyl!E5=250,20,0)+IF(Kostnadskalkyl!E5=300,21,0)+IF(Kostnadskalkyl!E5=400,22,0)+IF(Kostnadskalkyl!E5=500,23,0)+IF(Kostnadskalkyl!E5=600,24,0)+IF(Kostnadskalkyl!E5=700,25,0)+IF(Kostnadskalkyl!E5=800,26,0)+IF(Kostnadskalkyl!E5=900,27,0)+IF(Kostnadskalkyl!E5=1000,28,0)</f>
        <v>23</v>
      </c>
      <c r="N4" s="5">
        <f>K4*10+L4</f>
        <v>23</v>
      </c>
      <c r="O4" s="75"/>
      <c r="P4" s="45">
        <v>1</v>
      </c>
      <c r="Q4" s="5">
        <v>0</v>
      </c>
      <c r="R4" s="3"/>
      <c r="S4" s="3"/>
      <c r="T4" s="3"/>
      <c r="U4" s="48"/>
      <c r="V4" s="45">
        <v>1</v>
      </c>
      <c r="W4" s="5">
        <v>0</v>
      </c>
      <c r="X4" s="3"/>
      <c r="Y4" s="3"/>
      <c r="Z4" s="3"/>
      <c r="AA4" s="48"/>
      <c r="AB4" s="45">
        <v>1</v>
      </c>
      <c r="AC4" s="5">
        <v>0</v>
      </c>
      <c r="AD4" s="3"/>
      <c r="AE4" s="3"/>
      <c r="AF4" s="3"/>
      <c r="AG4" s="48"/>
      <c r="AH4" s="45">
        <v>1</v>
      </c>
      <c r="AI4" s="5">
        <v>0</v>
      </c>
      <c r="AJ4" s="3"/>
      <c r="AK4" s="3"/>
      <c r="AL4" s="3"/>
      <c r="AM4" s="48"/>
      <c r="AN4" s="45">
        <v>1</v>
      </c>
      <c r="AO4" s="5">
        <v>0</v>
      </c>
      <c r="AP4" s="3"/>
      <c r="AQ4" s="3"/>
      <c r="AR4" s="3"/>
      <c r="AS4" s="48"/>
      <c r="AT4" s="45">
        <v>1</v>
      </c>
      <c r="AU4" s="5">
        <v>0</v>
      </c>
      <c r="AV4" s="3"/>
      <c r="AW4" s="3"/>
      <c r="AX4" s="3"/>
      <c r="AY4" s="48"/>
    </row>
    <row r="5" spans="1:51">
      <c r="B5" s="14">
        <v>22</v>
      </c>
      <c r="C5" s="16" t="s">
        <v>61</v>
      </c>
      <c r="D5" s="16" t="s">
        <v>38</v>
      </c>
      <c r="E5" s="16" t="s">
        <v>46</v>
      </c>
      <c r="F5" s="3"/>
      <c r="G5" s="16" t="s">
        <v>58</v>
      </c>
      <c r="H5" s="3">
        <v>1</v>
      </c>
      <c r="I5" s="3"/>
      <c r="J5" s="51" t="s">
        <v>93</v>
      </c>
      <c r="K5">
        <f>IF(Kostnadskalkyl!A6="Grönyta",1,0)+IF(Kostnadskalkyl!A6="Gatumark",2,0)</f>
        <v>2</v>
      </c>
      <c r="L5">
        <f>IF(Kostnadskalkyl!C6="AQW enkel",1,0)+IF(Kostnadskalkyl!C6="AQW twin",2,0)+IF(Kostnadskalkyl!C6="PUR enkel",3,0)+IF(Kostnadskalkyl!C6="PUR twin",4,0)+IF(Kostnadskalkyl!C6="FLEX enkel",5,0)+IF(Kostnadskalkyl!C6="FLEX twin",6,0)</f>
        <v>3</v>
      </c>
      <c r="M5">
        <f>IF(Kostnadskalkyl!E6=18,2,0)+IF(Kostnadskalkyl!E6=20,3,0)+IF(Kostnadskalkyl!E6=22,4,0)+IF(Kostnadskalkyl!E6=25,5,0)+IF(Kostnadskalkyl!E6=28,6,0)+IF(Kostnadskalkyl!E6=32,7,0)+IF(Kostnadskalkyl!E6=35,8,0)+IF(Kostnadskalkyl!E6=40,9,0)+IF(Kostnadskalkyl!E6=42,10,0)+IF(Kostnadskalkyl!E6=50,11,0)+IF(Kostnadskalkyl!E6=54,12,0)+IF(Kostnadskalkyl!E6=65,13,0)+IF(Kostnadskalkyl!E6=70,14,0)+IF(Kostnadskalkyl!E6=80,15,0)+IF(Kostnadskalkyl!E6=100,16,0)+IF(Kostnadskalkyl!E6=125,17,0)+IF(Kostnadskalkyl!E6=150,18,0)+IF(Kostnadskalkyl!E6=200,19,0)+IF(Kostnadskalkyl!E6=250,20,0)+IF(Kostnadskalkyl!E6=300,21,0)+IF(Kostnadskalkyl!E6=400,22,0)+IF(Kostnadskalkyl!E6=500,23,0)+IF(Kostnadskalkyl!E6=600,24,0)+IF(Kostnadskalkyl!E6=700,25,0)+IF(Kostnadskalkyl!E6=800,26,0)+IF(Kostnadskalkyl!E6=900,27,0)+IF(Kostnadskalkyl!E6=1000,28,0)</f>
        <v>22</v>
      </c>
      <c r="N5" s="5">
        <f t="shared" ref="N5:N39" si="0">K5*10+L5</f>
        <v>23</v>
      </c>
      <c r="O5" s="75"/>
      <c r="P5" s="45">
        <v>2</v>
      </c>
      <c r="Q5" s="5">
        <v>18</v>
      </c>
      <c r="R5" s="3">
        <v>289</v>
      </c>
      <c r="S5" s="5">
        <v>76</v>
      </c>
      <c r="T5" s="5">
        <v>36</v>
      </c>
      <c r="U5" s="48">
        <v>615</v>
      </c>
      <c r="V5" s="45">
        <v>2</v>
      </c>
      <c r="W5" s="5">
        <v>18</v>
      </c>
      <c r="X5" s="5">
        <v>285</v>
      </c>
      <c r="Y5" s="5">
        <v>80</v>
      </c>
      <c r="Z5" s="5">
        <v>28</v>
      </c>
      <c r="AA5" s="48">
        <v>571</v>
      </c>
      <c r="AB5" s="45">
        <v>2</v>
      </c>
      <c r="AC5" s="5">
        <v>18</v>
      </c>
      <c r="AD5" s="46" t="s">
        <v>111</v>
      </c>
      <c r="AE5" s="46" t="s">
        <v>111</v>
      </c>
      <c r="AF5" s="46" t="s">
        <v>111</v>
      </c>
      <c r="AG5" s="46" t="s">
        <v>111</v>
      </c>
      <c r="AH5" s="45">
        <v>2</v>
      </c>
      <c r="AI5" s="5">
        <v>18</v>
      </c>
      <c r="AJ5" s="46" t="s">
        <v>111</v>
      </c>
      <c r="AK5" s="46" t="s">
        <v>111</v>
      </c>
      <c r="AL5" s="46" t="s">
        <v>111</v>
      </c>
      <c r="AM5" s="46" t="s">
        <v>111</v>
      </c>
      <c r="AN5" s="45">
        <v>2</v>
      </c>
      <c r="AO5" s="5">
        <v>18</v>
      </c>
      <c r="AP5" s="3">
        <v>207</v>
      </c>
      <c r="AQ5" s="5">
        <v>30</v>
      </c>
      <c r="AR5" s="5">
        <v>10</v>
      </c>
      <c r="AS5" s="48">
        <v>615</v>
      </c>
      <c r="AT5" s="45">
        <v>2</v>
      </c>
      <c r="AU5" s="5">
        <v>18</v>
      </c>
      <c r="AV5" s="5">
        <v>191</v>
      </c>
      <c r="AW5" s="5">
        <v>30</v>
      </c>
      <c r="AX5" s="5">
        <v>10</v>
      </c>
      <c r="AY5" s="48">
        <v>571</v>
      </c>
    </row>
    <row r="6" spans="1:51">
      <c r="B6" s="5">
        <v>25</v>
      </c>
      <c r="C6" s="16" t="s">
        <v>62</v>
      </c>
      <c r="D6" s="16" t="s">
        <v>39</v>
      </c>
      <c r="F6" s="3"/>
      <c r="G6" s="16" t="s">
        <v>59</v>
      </c>
      <c r="H6" s="3">
        <v>2</v>
      </c>
      <c r="I6" s="3"/>
      <c r="J6" s="51" t="s">
        <v>94</v>
      </c>
      <c r="K6">
        <f>IF(Kostnadskalkyl!A7="Grönyta",1,0)+IF(Kostnadskalkyl!A7="Gatumark",2,0)</f>
        <v>2</v>
      </c>
      <c r="L6">
        <f>IF(Kostnadskalkyl!C7="AQW enkel",1,0)+IF(Kostnadskalkyl!C7="AQW twin",2,0)+IF(Kostnadskalkyl!C7="PUR enkel",3,0)+IF(Kostnadskalkyl!C7="PUR twin",4,0)+IF(Kostnadskalkyl!C7="FLEX enkel",5,0)+IF(Kostnadskalkyl!C7="FLEX twin",6,0)</f>
        <v>3</v>
      </c>
      <c r="M6">
        <f>IF(Kostnadskalkyl!E7=18,2,0)+IF(Kostnadskalkyl!E7=20,3,0)+IF(Kostnadskalkyl!E7=22,4,0)+IF(Kostnadskalkyl!E7=25,5,0)+IF(Kostnadskalkyl!E7=28,6,0)+IF(Kostnadskalkyl!E7=32,7,0)+IF(Kostnadskalkyl!E7=35,8,0)+IF(Kostnadskalkyl!E7=40,9,0)+IF(Kostnadskalkyl!E7=42,10,0)+IF(Kostnadskalkyl!E7=50,11,0)+IF(Kostnadskalkyl!E7=54,12,0)+IF(Kostnadskalkyl!E7=65,13,0)+IF(Kostnadskalkyl!E7=70,14,0)+IF(Kostnadskalkyl!E7=80,15,0)+IF(Kostnadskalkyl!E7=100,16,0)+IF(Kostnadskalkyl!E7=125,17,0)+IF(Kostnadskalkyl!E7=150,18,0)+IF(Kostnadskalkyl!E7=200,19,0)+IF(Kostnadskalkyl!E7=250,20,0)+IF(Kostnadskalkyl!E7=300,21,0)+IF(Kostnadskalkyl!E7=400,22,0)+IF(Kostnadskalkyl!E7=500,23,0)+IF(Kostnadskalkyl!E7=600,24,0)+IF(Kostnadskalkyl!E7=700,25,0)+IF(Kostnadskalkyl!E7=800,26,0)+IF(Kostnadskalkyl!E7=900,27,0)+IF(Kostnadskalkyl!E7=1000,28,0)</f>
        <v>21</v>
      </c>
      <c r="N6" s="5">
        <f t="shared" si="0"/>
        <v>23</v>
      </c>
      <c r="O6" s="75"/>
      <c r="P6" s="45">
        <v>3</v>
      </c>
      <c r="Q6" s="5">
        <v>20</v>
      </c>
      <c r="R6" s="46" t="s">
        <v>111</v>
      </c>
      <c r="S6" s="46" t="s">
        <v>111</v>
      </c>
      <c r="T6" s="46" t="s">
        <v>111</v>
      </c>
      <c r="U6" s="46" t="s">
        <v>111</v>
      </c>
      <c r="V6" s="45">
        <v>3</v>
      </c>
      <c r="W6" s="5">
        <v>20</v>
      </c>
      <c r="X6" s="46" t="s">
        <v>111</v>
      </c>
      <c r="Y6" s="46" t="s">
        <v>111</v>
      </c>
      <c r="Z6" s="46" t="s">
        <v>111</v>
      </c>
      <c r="AA6" s="46" t="s">
        <v>111</v>
      </c>
      <c r="AB6" s="45">
        <v>3</v>
      </c>
      <c r="AC6" s="5">
        <v>20</v>
      </c>
      <c r="AD6" s="3">
        <v>162</v>
      </c>
      <c r="AE6" s="5">
        <v>167</v>
      </c>
      <c r="AF6" s="5">
        <v>45</v>
      </c>
      <c r="AG6" s="48">
        <v>657</v>
      </c>
      <c r="AH6" s="45">
        <v>3</v>
      </c>
      <c r="AI6" s="5">
        <v>20</v>
      </c>
      <c r="AJ6" s="3">
        <v>140</v>
      </c>
      <c r="AK6" s="5">
        <v>146</v>
      </c>
      <c r="AL6" s="5">
        <v>45</v>
      </c>
      <c r="AM6" s="48">
        <v>619</v>
      </c>
      <c r="AN6" s="45">
        <v>3</v>
      </c>
      <c r="AO6" s="5">
        <v>20</v>
      </c>
      <c r="AP6" s="5">
        <v>228</v>
      </c>
      <c r="AQ6" s="5">
        <v>30</v>
      </c>
      <c r="AR6" s="5">
        <v>10</v>
      </c>
      <c r="AS6" s="48">
        <v>657</v>
      </c>
      <c r="AT6" s="45">
        <v>3</v>
      </c>
      <c r="AU6" s="5">
        <v>20</v>
      </c>
      <c r="AV6" s="5">
        <v>204</v>
      </c>
      <c r="AW6" s="5">
        <v>30</v>
      </c>
      <c r="AX6" s="5">
        <v>10</v>
      </c>
      <c r="AY6" s="48">
        <v>619</v>
      </c>
    </row>
    <row r="7" spans="1:51">
      <c r="B7" s="14">
        <v>28</v>
      </c>
      <c r="C7" s="16" t="s">
        <v>63</v>
      </c>
      <c r="D7" s="16" t="s">
        <v>32</v>
      </c>
      <c r="F7" s="3"/>
      <c r="G7" s="16" t="s">
        <v>60</v>
      </c>
      <c r="H7" s="3">
        <v>3</v>
      </c>
      <c r="I7" s="3"/>
      <c r="J7" s="51" t="s">
        <v>95</v>
      </c>
      <c r="K7">
        <f>IF(Kostnadskalkyl!A8="Grönyta",1,0)+IF(Kostnadskalkyl!A8="Gatumark",2,0)</f>
        <v>0</v>
      </c>
      <c r="L7">
        <f>IF(Kostnadskalkyl!C8="AQW enkel",1,0)+IF(Kostnadskalkyl!C8="AQW twin",2,0)+IF(Kostnadskalkyl!C8="PUR enkel",3,0)+IF(Kostnadskalkyl!C8="PUR twin",4,0)+IF(Kostnadskalkyl!C8="FLEX enkel",5,0)+IF(Kostnadskalkyl!C8="FLEX twin",6,0)</f>
        <v>0</v>
      </c>
      <c r="M7">
        <f>IF(Kostnadskalkyl!E8=18,2,0)+IF(Kostnadskalkyl!E8=20,3,0)+IF(Kostnadskalkyl!E8=22,4,0)+IF(Kostnadskalkyl!E8=25,5,0)+IF(Kostnadskalkyl!E8=28,6,0)+IF(Kostnadskalkyl!E8=32,7,0)+IF(Kostnadskalkyl!E8=35,8,0)+IF(Kostnadskalkyl!E8=40,9,0)+IF(Kostnadskalkyl!E8=42,10,0)+IF(Kostnadskalkyl!E8=50,11,0)+IF(Kostnadskalkyl!E8=54,12,0)+IF(Kostnadskalkyl!E8=65,13,0)+IF(Kostnadskalkyl!E8=70,14,0)+IF(Kostnadskalkyl!E8=80,15,0)+IF(Kostnadskalkyl!E8=100,16,0)+IF(Kostnadskalkyl!E8=125,17,0)+IF(Kostnadskalkyl!E8=150,18,0)+IF(Kostnadskalkyl!E8=200,19,0)+IF(Kostnadskalkyl!E8=250,20,0)+IF(Kostnadskalkyl!E8=300,21,0)+IF(Kostnadskalkyl!E8=400,22,0)+IF(Kostnadskalkyl!E8=500,23,0)+IF(Kostnadskalkyl!E8=600,24,0)+IF(Kostnadskalkyl!E8=700,25,0)+IF(Kostnadskalkyl!E8=800,26,0)+IF(Kostnadskalkyl!E8=900,27,0)+IF(Kostnadskalkyl!E8=1000,28,0)</f>
        <v>0</v>
      </c>
      <c r="N7" s="5">
        <f t="shared" si="0"/>
        <v>0</v>
      </c>
      <c r="O7" s="75"/>
      <c r="P7" s="45">
        <v>4</v>
      </c>
      <c r="Q7" s="5">
        <v>22</v>
      </c>
      <c r="R7" s="3">
        <v>312</v>
      </c>
      <c r="S7" s="5">
        <v>76</v>
      </c>
      <c r="T7" s="5">
        <v>36</v>
      </c>
      <c r="U7" s="48">
        <v>675</v>
      </c>
      <c r="V7" s="45">
        <v>4</v>
      </c>
      <c r="W7" s="5">
        <v>22</v>
      </c>
      <c r="X7" s="5">
        <v>302</v>
      </c>
      <c r="Y7" s="5">
        <v>80</v>
      </c>
      <c r="Z7" s="5">
        <v>28</v>
      </c>
      <c r="AA7" s="48">
        <v>644</v>
      </c>
      <c r="AB7" s="45">
        <v>4</v>
      </c>
      <c r="AC7" s="5">
        <v>22</v>
      </c>
      <c r="AD7" s="46" t="s">
        <v>111</v>
      </c>
      <c r="AE7" s="46" t="s">
        <v>111</v>
      </c>
      <c r="AF7" s="46" t="s">
        <v>111</v>
      </c>
      <c r="AG7" s="46" t="s">
        <v>111</v>
      </c>
      <c r="AH7" s="45">
        <v>4</v>
      </c>
      <c r="AI7" s="5">
        <v>22</v>
      </c>
      <c r="AJ7" s="46" t="s">
        <v>111</v>
      </c>
      <c r="AK7" s="46" t="s">
        <v>111</v>
      </c>
      <c r="AL7" s="46" t="s">
        <v>111</v>
      </c>
      <c r="AM7" s="46" t="s">
        <v>111</v>
      </c>
      <c r="AN7" s="45">
        <v>4</v>
      </c>
      <c r="AO7" s="5">
        <v>22</v>
      </c>
      <c r="AP7" s="3">
        <v>234</v>
      </c>
      <c r="AQ7" s="5">
        <v>30</v>
      </c>
      <c r="AR7" s="5">
        <v>10</v>
      </c>
      <c r="AS7" s="48">
        <v>675</v>
      </c>
      <c r="AT7" s="45">
        <v>4</v>
      </c>
      <c r="AU7" s="5">
        <v>22</v>
      </c>
      <c r="AV7" s="5">
        <v>216</v>
      </c>
      <c r="AW7" s="5">
        <v>30</v>
      </c>
      <c r="AX7" s="5">
        <v>10</v>
      </c>
      <c r="AY7" s="48">
        <v>644</v>
      </c>
    </row>
    <row r="8" spans="1:51">
      <c r="B8" s="5">
        <v>32</v>
      </c>
      <c r="D8" s="16" t="s">
        <v>33</v>
      </c>
      <c r="F8" s="3"/>
      <c r="G8" s="16" t="s">
        <v>61</v>
      </c>
      <c r="H8" s="3">
        <v>4</v>
      </c>
      <c r="I8" s="3"/>
      <c r="J8" s="51" t="s">
        <v>96</v>
      </c>
      <c r="K8">
        <f>IF(Kostnadskalkyl!A9="Grönyta",1,0)+IF(Kostnadskalkyl!A9="Gatumark",2,0)</f>
        <v>0</v>
      </c>
      <c r="L8">
        <f>IF(Kostnadskalkyl!C9="AQW enkel",1,0)+IF(Kostnadskalkyl!C9="AQW twin",2,0)+IF(Kostnadskalkyl!C9="PUR enkel",3,0)+IF(Kostnadskalkyl!C9="PUR twin",4,0)+IF(Kostnadskalkyl!C9="FLEX enkel",5,0)+IF(Kostnadskalkyl!C9="FLEX twin",6,0)</f>
        <v>0</v>
      </c>
      <c r="M8">
        <f>IF(Kostnadskalkyl!E9=18,2,0)+IF(Kostnadskalkyl!E9=20,3,0)+IF(Kostnadskalkyl!E9=22,4,0)+IF(Kostnadskalkyl!E9=25,5,0)+IF(Kostnadskalkyl!E9=28,6,0)+IF(Kostnadskalkyl!E9=32,7,0)+IF(Kostnadskalkyl!E9=35,8,0)+IF(Kostnadskalkyl!E9=40,9,0)+IF(Kostnadskalkyl!E9=42,10,0)+IF(Kostnadskalkyl!E9=50,11,0)+IF(Kostnadskalkyl!E9=54,12,0)+IF(Kostnadskalkyl!E9=65,13,0)+IF(Kostnadskalkyl!E9=70,14,0)+IF(Kostnadskalkyl!E9=80,15,0)+IF(Kostnadskalkyl!E9=100,16,0)+IF(Kostnadskalkyl!E9=125,17,0)+IF(Kostnadskalkyl!E9=150,18,0)+IF(Kostnadskalkyl!E9=200,19,0)+IF(Kostnadskalkyl!E9=250,20,0)+IF(Kostnadskalkyl!E9=300,21,0)+IF(Kostnadskalkyl!E9=400,22,0)+IF(Kostnadskalkyl!E9=500,23,0)+IF(Kostnadskalkyl!E9=600,24,0)+IF(Kostnadskalkyl!E9=700,25,0)+IF(Kostnadskalkyl!E9=800,26,0)+IF(Kostnadskalkyl!E9=900,27,0)+IF(Kostnadskalkyl!E9=1000,28,0)</f>
        <v>0</v>
      </c>
      <c r="N8" s="5">
        <f t="shared" si="0"/>
        <v>0</v>
      </c>
      <c r="O8" s="75"/>
      <c r="P8" s="45">
        <v>5</v>
      </c>
      <c r="Q8" s="5">
        <v>25</v>
      </c>
      <c r="R8" s="46" t="s">
        <v>111</v>
      </c>
      <c r="S8" s="46" t="s">
        <v>111</v>
      </c>
      <c r="T8" s="46" t="s">
        <v>111</v>
      </c>
      <c r="U8" s="46" t="s">
        <v>111</v>
      </c>
      <c r="V8" s="45">
        <v>5</v>
      </c>
      <c r="W8" s="5">
        <v>25</v>
      </c>
      <c r="X8" s="46" t="s">
        <v>111</v>
      </c>
      <c r="Y8" s="46" t="s">
        <v>111</v>
      </c>
      <c r="Z8" s="46" t="s">
        <v>111</v>
      </c>
      <c r="AA8" s="46" t="s">
        <v>111</v>
      </c>
      <c r="AB8" s="45">
        <v>5</v>
      </c>
      <c r="AC8" s="5">
        <v>25</v>
      </c>
      <c r="AD8" s="5">
        <v>170</v>
      </c>
      <c r="AE8" s="5">
        <v>179</v>
      </c>
      <c r="AF8" s="5">
        <v>50</v>
      </c>
      <c r="AG8" s="48">
        <v>705</v>
      </c>
      <c r="AH8" s="45">
        <v>5</v>
      </c>
      <c r="AI8" s="5">
        <v>25</v>
      </c>
      <c r="AJ8" s="5">
        <v>140</v>
      </c>
      <c r="AK8" s="5">
        <v>146</v>
      </c>
      <c r="AL8" s="5">
        <v>45</v>
      </c>
      <c r="AM8" s="48">
        <v>671</v>
      </c>
      <c r="AN8" s="45">
        <v>5</v>
      </c>
      <c r="AO8" s="5">
        <v>25</v>
      </c>
      <c r="AP8" s="5">
        <v>263</v>
      </c>
      <c r="AQ8" s="5">
        <v>30</v>
      </c>
      <c r="AR8" s="5">
        <v>10</v>
      </c>
      <c r="AS8" s="48">
        <v>705</v>
      </c>
      <c r="AT8" s="45">
        <v>5</v>
      </c>
      <c r="AU8" s="5">
        <v>25</v>
      </c>
      <c r="AV8" s="5">
        <v>260</v>
      </c>
      <c r="AW8" s="5">
        <v>30</v>
      </c>
      <c r="AX8" s="5">
        <v>10</v>
      </c>
      <c r="AY8" s="48">
        <v>671</v>
      </c>
    </row>
    <row r="9" spans="1:51">
      <c r="B9" s="14">
        <v>35</v>
      </c>
      <c r="D9" s="16" t="s">
        <v>31</v>
      </c>
      <c r="F9" s="3"/>
      <c r="G9" s="16" t="s">
        <v>62</v>
      </c>
      <c r="H9" s="3">
        <v>5</v>
      </c>
      <c r="I9" s="3"/>
      <c r="J9" s="51" t="s">
        <v>97</v>
      </c>
      <c r="K9">
        <f>IF(Kostnadskalkyl!A10="Grönyta",1,0)+IF(Kostnadskalkyl!A10="Gatumark",2,0)</f>
        <v>0</v>
      </c>
      <c r="L9">
        <f>IF(Kostnadskalkyl!C10="AQW enkel",1,0)+IF(Kostnadskalkyl!C10="AQW twin",2,0)+IF(Kostnadskalkyl!C10="PUR enkel",3,0)+IF(Kostnadskalkyl!C10="PUR twin",4,0)+IF(Kostnadskalkyl!C10="FLEX enkel",5,0)+IF(Kostnadskalkyl!C10="FLEX twin",6,0)</f>
        <v>0</v>
      </c>
      <c r="M9">
        <f>IF(Kostnadskalkyl!E10=18,2,0)+IF(Kostnadskalkyl!E10=20,3,0)+IF(Kostnadskalkyl!E10=22,4,0)+IF(Kostnadskalkyl!E10=25,5,0)+IF(Kostnadskalkyl!E10=28,6,0)+IF(Kostnadskalkyl!E10=32,7,0)+IF(Kostnadskalkyl!E10=35,8,0)+IF(Kostnadskalkyl!E10=40,9,0)+IF(Kostnadskalkyl!E10=42,10,0)+IF(Kostnadskalkyl!E10=50,11,0)+IF(Kostnadskalkyl!E10=54,12,0)+IF(Kostnadskalkyl!E10=65,13,0)+IF(Kostnadskalkyl!E10=70,14,0)+IF(Kostnadskalkyl!E10=80,15,0)+IF(Kostnadskalkyl!E10=100,16,0)+IF(Kostnadskalkyl!E10=125,17,0)+IF(Kostnadskalkyl!E10=150,18,0)+IF(Kostnadskalkyl!E10=200,19,0)+IF(Kostnadskalkyl!E10=250,20,0)+IF(Kostnadskalkyl!E10=300,21,0)+IF(Kostnadskalkyl!E10=400,22,0)+IF(Kostnadskalkyl!E10=500,23,0)+IF(Kostnadskalkyl!E10=600,24,0)+IF(Kostnadskalkyl!E10=700,25,0)+IF(Kostnadskalkyl!E10=800,26,0)+IF(Kostnadskalkyl!E10=900,27,0)+IF(Kostnadskalkyl!E10=1000,28,0)</f>
        <v>0</v>
      </c>
      <c r="N9" s="5">
        <f t="shared" si="0"/>
        <v>0</v>
      </c>
      <c r="O9" s="75"/>
      <c r="P9" s="45">
        <v>6</v>
      </c>
      <c r="Q9" s="5">
        <v>28</v>
      </c>
      <c r="R9" s="3">
        <v>421</v>
      </c>
      <c r="S9" s="5">
        <v>95</v>
      </c>
      <c r="T9" s="5">
        <v>36</v>
      </c>
      <c r="U9" s="48">
        <v>785</v>
      </c>
      <c r="V9" s="45">
        <v>6</v>
      </c>
      <c r="W9" s="5">
        <v>28</v>
      </c>
      <c r="X9" s="5">
        <v>394</v>
      </c>
      <c r="Y9" s="5">
        <v>98</v>
      </c>
      <c r="Z9" s="5">
        <v>28</v>
      </c>
      <c r="AA9" s="48">
        <v>723</v>
      </c>
      <c r="AB9" s="45">
        <v>6</v>
      </c>
      <c r="AC9" s="5">
        <v>28</v>
      </c>
      <c r="AD9" s="46" t="s">
        <v>111</v>
      </c>
      <c r="AE9" s="46" t="s">
        <v>111</v>
      </c>
      <c r="AF9" s="46" t="s">
        <v>111</v>
      </c>
      <c r="AG9" s="46" t="s">
        <v>111</v>
      </c>
      <c r="AH9" s="45">
        <v>6</v>
      </c>
      <c r="AI9" s="5">
        <v>28</v>
      </c>
      <c r="AJ9" s="46" t="s">
        <v>111</v>
      </c>
      <c r="AK9" s="46" t="s">
        <v>111</v>
      </c>
      <c r="AL9" s="46" t="s">
        <v>111</v>
      </c>
      <c r="AM9" s="46" t="s">
        <v>111</v>
      </c>
      <c r="AN9" s="45">
        <v>6</v>
      </c>
      <c r="AO9" s="5">
        <v>28</v>
      </c>
      <c r="AP9" s="3">
        <v>251</v>
      </c>
      <c r="AQ9" s="5">
        <v>40</v>
      </c>
      <c r="AR9" s="5">
        <v>20</v>
      </c>
      <c r="AS9" s="48">
        <v>785</v>
      </c>
      <c r="AT9" s="45">
        <v>6</v>
      </c>
      <c r="AU9" s="5">
        <v>28</v>
      </c>
      <c r="AV9" s="46" t="s">
        <v>111</v>
      </c>
      <c r="AW9" s="46" t="s">
        <v>111</v>
      </c>
      <c r="AX9" s="46" t="s">
        <v>111</v>
      </c>
      <c r="AY9" s="47" t="s">
        <v>111</v>
      </c>
    </row>
    <row r="10" spans="1:51">
      <c r="B10" s="5">
        <v>40</v>
      </c>
      <c r="D10" s="16" t="s">
        <v>69</v>
      </c>
      <c r="F10" s="3"/>
      <c r="G10" s="16" t="s">
        <v>63</v>
      </c>
      <c r="H10" s="3">
        <v>6</v>
      </c>
      <c r="I10" s="3"/>
      <c r="J10" s="51" t="s">
        <v>98</v>
      </c>
      <c r="K10">
        <f>IF(Kostnadskalkyl!A11="Grönyta",1,0)+IF(Kostnadskalkyl!A11="Gatumark",2,0)</f>
        <v>0</v>
      </c>
      <c r="L10">
        <f>IF(Kostnadskalkyl!C11="AQW enkel",1,0)+IF(Kostnadskalkyl!C11="AQW twin",2,0)+IF(Kostnadskalkyl!C11="PUR enkel",3,0)+IF(Kostnadskalkyl!C11="PUR twin",4,0)+IF(Kostnadskalkyl!C11="FLEX enkel",5,0)+IF(Kostnadskalkyl!C11="FLEX twin",6,0)</f>
        <v>0</v>
      </c>
      <c r="M10">
        <f>IF(Kostnadskalkyl!E11=18,2,0)+IF(Kostnadskalkyl!E11=20,3,0)+IF(Kostnadskalkyl!E11=22,4,0)+IF(Kostnadskalkyl!E11=25,5,0)+IF(Kostnadskalkyl!E11=28,6,0)+IF(Kostnadskalkyl!E11=32,7,0)+IF(Kostnadskalkyl!E11=35,8,0)+IF(Kostnadskalkyl!E11=40,9,0)+IF(Kostnadskalkyl!E11=42,10,0)+IF(Kostnadskalkyl!E11=50,11,0)+IF(Kostnadskalkyl!E11=54,12,0)+IF(Kostnadskalkyl!E11=65,13,0)+IF(Kostnadskalkyl!E11=70,14,0)+IF(Kostnadskalkyl!E11=80,15,0)+IF(Kostnadskalkyl!E11=100,16,0)+IF(Kostnadskalkyl!E11=125,17,0)+IF(Kostnadskalkyl!E11=150,18,0)+IF(Kostnadskalkyl!E11=200,19,0)+IF(Kostnadskalkyl!E11=250,20,0)+IF(Kostnadskalkyl!E11=300,21,0)+IF(Kostnadskalkyl!E11=400,22,0)+IF(Kostnadskalkyl!E11=500,23,0)+IF(Kostnadskalkyl!E11=600,24,0)+IF(Kostnadskalkyl!E11=700,25,0)+IF(Kostnadskalkyl!E11=800,26,0)+IF(Kostnadskalkyl!E11=900,27,0)+IF(Kostnadskalkyl!E11=1000,28,0)</f>
        <v>0</v>
      </c>
      <c r="N10" s="5">
        <f t="shared" si="0"/>
        <v>0</v>
      </c>
      <c r="O10" s="75"/>
      <c r="P10" s="45">
        <v>7</v>
      </c>
      <c r="Q10" s="5">
        <v>32</v>
      </c>
      <c r="R10" s="46" t="s">
        <v>111</v>
      </c>
      <c r="S10" s="46" t="s">
        <v>111</v>
      </c>
      <c r="T10" s="46" t="s">
        <v>111</v>
      </c>
      <c r="U10" s="46" t="s">
        <v>111</v>
      </c>
      <c r="V10" s="45">
        <v>7</v>
      </c>
      <c r="W10" s="5">
        <v>32</v>
      </c>
      <c r="X10" s="46" t="s">
        <v>111</v>
      </c>
      <c r="Y10" s="46" t="s">
        <v>111</v>
      </c>
      <c r="Z10" s="46" t="s">
        <v>111</v>
      </c>
      <c r="AA10" s="46" t="s">
        <v>111</v>
      </c>
      <c r="AB10" s="45">
        <v>7</v>
      </c>
      <c r="AC10" s="5">
        <v>32</v>
      </c>
      <c r="AD10" s="5">
        <v>190</v>
      </c>
      <c r="AE10" s="5">
        <v>194</v>
      </c>
      <c r="AF10" s="5">
        <v>65</v>
      </c>
      <c r="AG10" s="48">
        <v>814</v>
      </c>
      <c r="AH10" s="45">
        <v>7</v>
      </c>
      <c r="AI10" s="5">
        <v>32</v>
      </c>
      <c r="AJ10" s="5">
        <v>155</v>
      </c>
      <c r="AK10" s="5">
        <v>153</v>
      </c>
      <c r="AL10" s="5">
        <v>50</v>
      </c>
      <c r="AM10" s="48">
        <v>788</v>
      </c>
      <c r="AN10" s="45">
        <v>7</v>
      </c>
      <c r="AO10" s="5">
        <v>32</v>
      </c>
      <c r="AP10" s="5">
        <v>297</v>
      </c>
      <c r="AQ10" s="5">
        <v>40</v>
      </c>
      <c r="AR10" s="5">
        <v>20</v>
      </c>
      <c r="AS10" s="48">
        <v>814</v>
      </c>
      <c r="AT10" s="45">
        <v>7</v>
      </c>
      <c r="AU10" s="5">
        <v>32</v>
      </c>
      <c r="AV10" s="51">
        <v>315</v>
      </c>
      <c r="AW10" s="51">
        <v>40</v>
      </c>
      <c r="AX10" s="51">
        <v>20</v>
      </c>
      <c r="AY10" s="48">
        <v>814</v>
      </c>
    </row>
    <row r="11" spans="1:51">
      <c r="B11" s="14">
        <v>42</v>
      </c>
      <c r="D11" s="16" t="s">
        <v>53</v>
      </c>
      <c r="F11" s="3"/>
      <c r="G11" s="3"/>
      <c r="H11" s="3"/>
      <c r="I11" s="3"/>
      <c r="J11" s="51" t="s">
        <v>99</v>
      </c>
      <c r="K11">
        <f>IF(Kostnadskalkyl!A12="Grönyta",1,0)+IF(Kostnadskalkyl!A12="Gatumark",2,0)</f>
        <v>0</v>
      </c>
      <c r="L11">
        <f>IF(Kostnadskalkyl!C12="AQW enkel",1,0)+IF(Kostnadskalkyl!C12="AQW twin",2,0)+IF(Kostnadskalkyl!C12="PUR enkel",3,0)+IF(Kostnadskalkyl!C12="PUR twin",4,0)+IF(Kostnadskalkyl!C12="FLEX enkel",5,0)+IF(Kostnadskalkyl!C12="FLEX twin",6,0)</f>
        <v>0</v>
      </c>
      <c r="M11">
        <f>IF(Kostnadskalkyl!E12=18,2,0)+IF(Kostnadskalkyl!E12=20,3,0)+IF(Kostnadskalkyl!E12=22,4,0)+IF(Kostnadskalkyl!E12=25,5,0)+IF(Kostnadskalkyl!E12=28,6,0)+IF(Kostnadskalkyl!E12=32,7,0)+IF(Kostnadskalkyl!E12=35,8,0)+IF(Kostnadskalkyl!E12=40,9,0)+IF(Kostnadskalkyl!E12=42,10,0)+IF(Kostnadskalkyl!E12=50,11,0)+IF(Kostnadskalkyl!E12=54,12,0)+IF(Kostnadskalkyl!E12=65,13,0)+IF(Kostnadskalkyl!E12=70,14,0)+IF(Kostnadskalkyl!E12=80,15,0)+IF(Kostnadskalkyl!E12=100,16,0)+IF(Kostnadskalkyl!E12=125,17,0)+IF(Kostnadskalkyl!E12=150,18,0)+IF(Kostnadskalkyl!E12=200,19,0)+IF(Kostnadskalkyl!E12=250,20,0)+IF(Kostnadskalkyl!E12=300,21,0)+IF(Kostnadskalkyl!E12=400,22,0)+IF(Kostnadskalkyl!E12=500,23,0)+IF(Kostnadskalkyl!E12=600,24,0)+IF(Kostnadskalkyl!E12=700,25,0)+IF(Kostnadskalkyl!E12=800,26,0)+IF(Kostnadskalkyl!E12=900,27,0)+IF(Kostnadskalkyl!E12=1000,28,0)</f>
        <v>0</v>
      </c>
      <c r="N11" s="5">
        <f t="shared" si="0"/>
        <v>0</v>
      </c>
      <c r="O11" s="75"/>
      <c r="P11" s="45">
        <v>8</v>
      </c>
      <c r="Q11" s="5">
        <v>35</v>
      </c>
      <c r="R11" s="3">
        <v>486</v>
      </c>
      <c r="S11" s="5">
        <v>121</v>
      </c>
      <c r="T11" s="5">
        <v>45</v>
      </c>
      <c r="U11" s="48">
        <v>911</v>
      </c>
      <c r="V11" s="45">
        <v>8</v>
      </c>
      <c r="W11" s="5">
        <v>35</v>
      </c>
      <c r="X11" s="5">
        <v>454</v>
      </c>
      <c r="Y11" s="5">
        <v>125</v>
      </c>
      <c r="Z11" s="5">
        <v>34</v>
      </c>
      <c r="AA11" s="48">
        <v>843</v>
      </c>
      <c r="AB11" s="45">
        <v>8</v>
      </c>
      <c r="AC11" s="5">
        <v>35</v>
      </c>
      <c r="AD11" s="46" t="s">
        <v>111</v>
      </c>
      <c r="AE11" s="46" t="s">
        <v>111</v>
      </c>
      <c r="AF11" s="46" t="s">
        <v>111</v>
      </c>
      <c r="AG11" s="46" t="s">
        <v>111</v>
      </c>
      <c r="AH11" s="45">
        <v>8</v>
      </c>
      <c r="AI11" s="5">
        <v>35</v>
      </c>
      <c r="AJ11" s="46" t="s">
        <v>111</v>
      </c>
      <c r="AK11" s="46" t="s">
        <v>111</v>
      </c>
      <c r="AL11" s="46" t="s">
        <v>111</v>
      </c>
      <c r="AM11" s="46" t="s">
        <v>111</v>
      </c>
      <c r="AN11" s="45">
        <v>8</v>
      </c>
      <c r="AO11" s="5">
        <v>35</v>
      </c>
      <c r="AP11" s="5">
        <v>266</v>
      </c>
      <c r="AQ11" s="5" t="s">
        <v>111</v>
      </c>
      <c r="AR11" s="5" t="s">
        <v>111</v>
      </c>
      <c r="AS11" s="5" t="s">
        <v>111</v>
      </c>
      <c r="AT11" s="45">
        <v>8</v>
      </c>
      <c r="AU11" s="5">
        <v>35</v>
      </c>
      <c r="AV11" s="46" t="s">
        <v>111</v>
      </c>
      <c r="AW11" s="46" t="s">
        <v>111</v>
      </c>
      <c r="AX11" s="46" t="s">
        <v>111</v>
      </c>
      <c r="AY11" s="47" t="s">
        <v>111</v>
      </c>
    </row>
    <row r="12" spans="1:51">
      <c r="B12" s="5">
        <v>50</v>
      </c>
      <c r="D12" s="16" t="s">
        <v>70</v>
      </c>
      <c r="G12" s="5">
        <v>0</v>
      </c>
      <c r="H12" s="51">
        <v>1</v>
      </c>
      <c r="I12" s="16"/>
      <c r="J12" s="51" t="s">
        <v>106</v>
      </c>
      <c r="K12">
        <f>IF(Kostnadskalkyl!A13="Grönyta",1,0)+IF(Kostnadskalkyl!A13="Gatumark",2,0)</f>
        <v>0</v>
      </c>
      <c r="L12">
        <f>IF(Kostnadskalkyl!C13="AQW enkel",1,0)+IF(Kostnadskalkyl!C13="AQW twin",2,0)+IF(Kostnadskalkyl!C13="PUR enkel",3,0)+IF(Kostnadskalkyl!C13="PUR twin",4,0)+IF(Kostnadskalkyl!C13="FLEX enkel",5,0)+IF(Kostnadskalkyl!C13="FLEX twin",6,0)</f>
        <v>0</v>
      </c>
      <c r="M12">
        <f>IF(Kostnadskalkyl!E13=18,2,0)+IF(Kostnadskalkyl!E13=20,3,0)+IF(Kostnadskalkyl!E13=22,4,0)+IF(Kostnadskalkyl!E13=25,5,0)+IF(Kostnadskalkyl!E13=28,6,0)+IF(Kostnadskalkyl!E13=32,7,0)+IF(Kostnadskalkyl!E13=35,8,0)+IF(Kostnadskalkyl!E13=40,9,0)+IF(Kostnadskalkyl!E13=42,10,0)+IF(Kostnadskalkyl!E13=50,11,0)+IF(Kostnadskalkyl!E13=54,12,0)+IF(Kostnadskalkyl!E13=65,13,0)+IF(Kostnadskalkyl!E13=70,14,0)+IF(Kostnadskalkyl!E13=80,15,0)+IF(Kostnadskalkyl!E13=100,16,0)+IF(Kostnadskalkyl!E13=125,17,0)+IF(Kostnadskalkyl!E13=150,18,0)+IF(Kostnadskalkyl!E13=200,19,0)+IF(Kostnadskalkyl!E13=250,20,0)+IF(Kostnadskalkyl!E13=300,21,0)+IF(Kostnadskalkyl!E13=400,22,0)+IF(Kostnadskalkyl!E13=500,23,0)+IF(Kostnadskalkyl!E13=600,24,0)+IF(Kostnadskalkyl!E13=700,25,0)+IF(Kostnadskalkyl!E13=800,26,0)+IF(Kostnadskalkyl!E13=900,27,0)+IF(Kostnadskalkyl!E13=1000,28,0)</f>
        <v>0</v>
      </c>
      <c r="N12" s="5">
        <f t="shared" si="0"/>
        <v>0</v>
      </c>
      <c r="O12" s="75"/>
      <c r="P12" s="45">
        <v>9</v>
      </c>
      <c r="Q12" s="5">
        <v>40</v>
      </c>
      <c r="R12" s="46" t="s">
        <v>111</v>
      </c>
      <c r="S12" s="46" t="s">
        <v>111</v>
      </c>
      <c r="T12" s="46" t="s">
        <v>111</v>
      </c>
      <c r="U12" s="46" t="s">
        <v>111</v>
      </c>
      <c r="V12" s="45">
        <v>9</v>
      </c>
      <c r="W12" s="5">
        <v>40</v>
      </c>
      <c r="X12" s="46" t="s">
        <v>111</v>
      </c>
      <c r="Y12" s="46" t="s">
        <v>111</v>
      </c>
      <c r="Z12" s="46" t="s">
        <v>111</v>
      </c>
      <c r="AA12" s="46" t="s">
        <v>111</v>
      </c>
      <c r="AB12" s="45">
        <v>9</v>
      </c>
      <c r="AC12" s="5">
        <v>40</v>
      </c>
      <c r="AD12" s="5">
        <v>195</v>
      </c>
      <c r="AE12" s="5">
        <v>206</v>
      </c>
      <c r="AF12" s="5">
        <v>65</v>
      </c>
      <c r="AG12" s="48">
        <v>962</v>
      </c>
      <c r="AH12" s="45">
        <v>9</v>
      </c>
      <c r="AI12" s="5">
        <v>40</v>
      </c>
      <c r="AJ12" s="5">
        <v>191</v>
      </c>
      <c r="AK12" s="5">
        <v>178</v>
      </c>
      <c r="AL12" s="5">
        <v>50</v>
      </c>
      <c r="AM12" s="48">
        <v>921</v>
      </c>
      <c r="AN12" s="45">
        <v>9</v>
      </c>
      <c r="AO12" s="5">
        <v>40</v>
      </c>
      <c r="AP12" s="5">
        <v>320</v>
      </c>
      <c r="AQ12" s="5">
        <v>40</v>
      </c>
      <c r="AR12" s="5">
        <v>20</v>
      </c>
      <c r="AS12" s="48">
        <v>962</v>
      </c>
      <c r="AT12" s="45">
        <v>9</v>
      </c>
      <c r="AU12" s="5">
        <v>40</v>
      </c>
      <c r="AV12" s="46" t="s">
        <v>111</v>
      </c>
      <c r="AW12" s="46" t="s">
        <v>111</v>
      </c>
      <c r="AX12" s="46" t="s">
        <v>111</v>
      </c>
      <c r="AY12" s="47" t="s">
        <v>111</v>
      </c>
    </row>
    <row r="13" spans="1:51">
      <c r="B13" s="14">
        <v>54</v>
      </c>
      <c r="D13" s="16" t="s">
        <v>35</v>
      </c>
      <c r="G13" s="14">
        <v>18</v>
      </c>
      <c r="H13" s="51">
        <v>2</v>
      </c>
      <c r="J13" s="51" t="s">
        <v>166</v>
      </c>
      <c r="K13">
        <f>IF(Kostnadskalkyl!A14="Grönyta",1,0)+IF(Kostnadskalkyl!A14="Gatumark",2,0)</f>
        <v>0</v>
      </c>
      <c r="L13">
        <f>IF(Kostnadskalkyl!C14="AQW enkel",1,0)+IF(Kostnadskalkyl!C14="AQW twin",2,0)+IF(Kostnadskalkyl!C14="PUR enkel",3,0)+IF(Kostnadskalkyl!C14="PUR twin",4,0)+IF(Kostnadskalkyl!C14="FLEX enkel",5,0)+IF(Kostnadskalkyl!C14="FLEX twin",6,0)</f>
        <v>0</v>
      </c>
      <c r="M13">
        <f>IF(Kostnadskalkyl!E14=18,2,0)+IF(Kostnadskalkyl!E14=20,3,0)+IF(Kostnadskalkyl!E14=22,4,0)+IF(Kostnadskalkyl!E14=25,5,0)+IF(Kostnadskalkyl!E14=28,6,0)+IF(Kostnadskalkyl!E14=32,7,0)+IF(Kostnadskalkyl!E14=35,8,0)+IF(Kostnadskalkyl!E14=40,9,0)+IF(Kostnadskalkyl!E14=42,10,0)+IF(Kostnadskalkyl!E14=50,11,0)+IF(Kostnadskalkyl!E14=54,12,0)+IF(Kostnadskalkyl!E14=65,13,0)+IF(Kostnadskalkyl!E14=70,14,0)+IF(Kostnadskalkyl!E14=80,15,0)+IF(Kostnadskalkyl!E14=100,16,0)+IF(Kostnadskalkyl!E14=125,17,0)+IF(Kostnadskalkyl!E14=150,18,0)+IF(Kostnadskalkyl!E14=200,19,0)+IF(Kostnadskalkyl!E14=250,20,0)+IF(Kostnadskalkyl!E14=300,21,0)+IF(Kostnadskalkyl!E14=400,22,0)+IF(Kostnadskalkyl!E14=500,23,0)+IF(Kostnadskalkyl!E14=600,24,0)+IF(Kostnadskalkyl!E14=700,25,0)+IF(Kostnadskalkyl!E14=800,26,0)+IF(Kostnadskalkyl!E14=900,27,0)+IF(Kostnadskalkyl!E14=1000,28,0)</f>
        <v>0</v>
      </c>
      <c r="N13" s="5">
        <f t="shared" si="0"/>
        <v>0</v>
      </c>
      <c r="O13" s="75"/>
      <c r="P13" s="45">
        <v>10</v>
      </c>
      <c r="Q13" s="5">
        <v>42</v>
      </c>
      <c r="R13" s="3">
        <v>532</v>
      </c>
      <c r="S13" s="5">
        <v>163</v>
      </c>
      <c r="T13" s="5">
        <v>52</v>
      </c>
      <c r="U13" s="48">
        <v>1184</v>
      </c>
      <c r="V13" s="45">
        <v>10</v>
      </c>
      <c r="W13" s="5">
        <v>42</v>
      </c>
      <c r="X13" s="51">
        <v>499</v>
      </c>
      <c r="Y13" s="46">
        <v>189</v>
      </c>
      <c r="Z13" s="52">
        <v>44</v>
      </c>
      <c r="AA13" s="52">
        <v>1089</v>
      </c>
      <c r="AB13" s="45">
        <v>10</v>
      </c>
      <c r="AC13" s="5">
        <v>42</v>
      </c>
      <c r="AD13" s="46" t="s">
        <v>111</v>
      </c>
      <c r="AE13" s="46" t="s">
        <v>111</v>
      </c>
      <c r="AF13" s="46" t="s">
        <v>111</v>
      </c>
      <c r="AG13" s="46" t="s">
        <v>111</v>
      </c>
      <c r="AH13" s="45">
        <v>10</v>
      </c>
      <c r="AI13" s="5">
        <v>42</v>
      </c>
      <c r="AJ13" s="46" t="s">
        <v>111</v>
      </c>
      <c r="AK13" s="46" t="s">
        <v>111</v>
      </c>
      <c r="AL13" s="46" t="s">
        <v>111</v>
      </c>
      <c r="AM13" s="46" t="s">
        <v>111</v>
      </c>
      <c r="AN13" s="45">
        <v>10</v>
      </c>
      <c r="AO13" s="5">
        <v>42</v>
      </c>
      <c r="AP13" s="5" t="s">
        <v>111</v>
      </c>
      <c r="AQ13" s="5" t="s">
        <v>111</v>
      </c>
      <c r="AR13" s="5" t="s">
        <v>111</v>
      </c>
      <c r="AS13" s="5" t="s">
        <v>111</v>
      </c>
      <c r="AT13" s="45">
        <v>10</v>
      </c>
      <c r="AU13" s="5">
        <v>42</v>
      </c>
      <c r="AV13" s="46" t="s">
        <v>111</v>
      </c>
      <c r="AW13" s="46" t="s">
        <v>111</v>
      </c>
      <c r="AX13" s="46" t="s">
        <v>111</v>
      </c>
      <c r="AY13" s="47" t="s">
        <v>111</v>
      </c>
    </row>
    <row r="14" spans="1:51">
      <c r="B14" s="5">
        <v>65</v>
      </c>
      <c r="D14" s="16" t="s">
        <v>51</v>
      </c>
      <c r="G14" s="14">
        <v>20</v>
      </c>
      <c r="H14" s="51">
        <v>3</v>
      </c>
      <c r="J14" s="51" t="s">
        <v>167</v>
      </c>
      <c r="K14">
        <f>IF(Kostnadskalkyl!A15="Grönyta",1,0)+IF(Kostnadskalkyl!A15="Gatumark",2,0)</f>
        <v>0</v>
      </c>
      <c r="L14">
        <f>IF(Kostnadskalkyl!C15="AQW enkel",1,0)+IF(Kostnadskalkyl!C15="AQW twin",2,0)+IF(Kostnadskalkyl!C15="PUR enkel",3,0)+IF(Kostnadskalkyl!C15="PUR twin",4,0)+IF(Kostnadskalkyl!C15="FLEX enkel",5,0)+IF(Kostnadskalkyl!C15="FLEX twin",6,0)</f>
        <v>0</v>
      </c>
      <c r="M14">
        <f>IF(Kostnadskalkyl!E15=18,2,0)+IF(Kostnadskalkyl!E15=20,3,0)+IF(Kostnadskalkyl!E15=22,4,0)+IF(Kostnadskalkyl!E15=25,5,0)+IF(Kostnadskalkyl!E15=28,6,0)+IF(Kostnadskalkyl!E15=32,7,0)+IF(Kostnadskalkyl!E15=35,8,0)+IF(Kostnadskalkyl!E15=40,9,0)+IF(Kostnadskalkyl!E15=42,10,0)+IF(Kostnadskalkyl!E15=50,11,0)+IF(Kostnadskalkyl!E15=54,12,0)+IF(Kostnadskalkyl!E15=65,13,0)+IF(Kostnadskalkyl!E15=70,14,0)+IF(Kostnadskalkyl!E15=80,15,0)+IF(Kostnadskalkyl!E15=100,16,0)+IF(Kostnadskalkyl!E15=125,17,0)+IF(Kostnadskalkyl!E15=150,18,0)+IF(Kostnadskalkyl!E15=200,19,0)+IF(Kostnadskalkyl!E15=250,20,0)+IF(Kostnadskalkyl!E15=300,21,0)+IF(Kostnadskalkyl!E15=400,22,0)+IF(Kostnadskalkyl!E15=500,23,0)+IF(Kostnadskalkyl!E15=600,24,0)+IF(Kostnadskalkyl!E15=700,25,0)+IF(Kostnadskalkyl!E15=800,26,0)+IF(Kostnadskalkyl!E15=900,27,0)+IF(Kostnadskalkyl!E15=1000,28,0)</f>
        <v>0</v>
      </c>
      <c r="N14" s="5">
        <f t="shared" si="0"/>
        <v>0</v>
      </c>
      <c r="O14" s="75"/>
      <c r="P14" s="45">
        <v>11</v>
      </c>
      <c r="Q14" s="5">
        <v>50</v>
      </c>
      <c r="R14" s="46" t="s">
        <v>111</v>
      </c>
      <c r="S14" s="46" t="s">
        <v>111</v>
      </c>
      <c r="T14" s="46" t="s">
        <v>111</v>
      </c>
      <c r="U14" s="46" t="s">
        <v>111</v>
      </c>
      <c r="V14" s="45">
        <v>11</v>
      </c>
      <c r="W14" s="5">
        <v>50</v>
      </c>
      <c r="X14" s="46" t="s">
        <v>111</v>
      </c>
      <c r="Y14" s="46" t="s">
        <v>111</v>
      </c>
      <c r="Z14" s="46" t="s">
        <v>111</v>
      </c>
      <c r="AA14" s="46" t="s">
        <v>111</v>
      </c>
      <c r="AB14" s="45">
        <v>11</v>
      </c>
      <c r="AC14" s="5">
        <v>50</v>
      </c>
      <c r="AD14" s="5">
        <v>240</v>
      </c>
      <c r="AE14" s="5">
        <v>232</v>
      </c>
      <c r="AF14" s="5">
        <v>65</v>
      </c>
      <c r="AG14" s="48">
        <v>1239</v>
      </c>
      <c r="AH14" s="45">
        <v>11</v>
      </c>
      <c r="AI14" s="5">
        <v>50</v>
      </c>
      <c r="AJ14" s="5">
        <v>249</v>
      </c>
      <c r="AK14" s="5">
        <v>209</v>
      </c>
      <c r="AL14" s="5">
        <v>50</v>
      </c>
      <c r="AM14" s="48">
        <v>1146</v>
      </c>
      <c r="AN14" s="45">
        <v>11</v>
      </c>
      <c r="AO14" s="5">
        <v>50</v>
      </c>
      <c r="AP14" s="5">
        <v>399</v>
      </c>
      <c r="AQ14" s="5">
        <v>50</v>
      </c>
      <c r="AR14" s="5">
        <v>30</v>
      </c>
      <c r="AS14" s="48">
        <v>1239</v>
      </c>
      <c r="AT14" s="45">
        <v>11</v>
      </c>
      <c r="AU14" s="5">
        <v>50</v>
      </c>
      <c r="AV14" s="52" t="s">
        <v>111</v>
      </c>
      <c r="AW14" s="52" t="s">
        <v>111</v>
      </c>
      <c r="AX14" s="52" t="s">
        <v>111</v>
      </c>
      <c r="AY14" s="47" t="s">
        <v>111</v>
      </c>
    </row>
    <row r="15" spans="1:51">
      <c r="B15" s="14">
        <v>70</v>
      </c>
      <c r="D15" s="16" t="s">
        <v>54</v>
      </c>
      <c r="G15" s="14">
        <v>22</v>
      </c>
      <c r="H15" s="51">
        <v>4</v>
      </c>
      <c r="J15" s="51" t="s">
        <v>168</v>
      </c>
      <c r="K15">
        <f>IF(Kostnadskalkyl!A16="Grönyta",1,0)+IF(Kostnadskalkyl!A16="Gatumark",2,0)</f>
        <v>0</v>
      </c>
      <c r="L15">
        <f>IF(Kostnadskalkyl!C16="AQW enkel",1,0)+IF(Kostnadskalkyl!C16="AQW twin",2,0)+IF(Kostnadskalkyl!C16="PUR enkel",3,0)+IF(Kostnadskalkyl!C16="PUR twin",4,0)+IF(Kostnadskalkyl!C16="FLEX enkel",5,0)+IF(Kostnadskalkyl!C16="FLEX twin",6,0)</f>
        <v>0</v>
      </c>
      <c r="M15">
        <f>IF(Kostnadskalkyl!E16=18,2,0)+IF(Kostnadskalkyl!E16=20,3,0)+IF(Kostnadskalkyl!E16=22,4,0)+IF(Kostnadskalkyl!E16=25,5,0)+IF(Kostnadskalkyl!E16=28,6,0)+IF(Kostnadskalkyl!E16=32,7,0)+IF(Kostnadskalkyl!E16=35,8,0)+IF(Kostnadskalkyl!E16=40,9,0)+IF(Kostnadskalkyl!E16=42,10,0)+IF(Kostnadskalkyl!E16=50,11,0)+IF(Kostnadskalkyl!E16=54,12,0)+IF(Kostnadskalkyl!E16=65,13,0)+IF(Kostnadskalkyl!E16=70,14,0)+IF(Kostnadskalkyl!E16=80,15,0)+IF(Kostnadskalkyl!E16=100,16,0)+IF(Kostnadskalkyl!E16=125,17,0)+IF(Kostnadskalkyl!E16=150,18,0)+IF(Kostnadskalkyl!E16=200,19,0)+IF(Kostnadskalkyl!E16=250,20,0)+IF(Kostnadskalkyl!E16=300,21,0)+IF(Kostnadskalkyl!E16=400,22,0)+IF(Kostnadskalkyl!E16=500,23,0)+IF(Kostnadskalkyl!E16=600,24,0)+IF(Kostnadskalkyl!E16=700,25,0)+IF(Kostnadskalkyl!E16=800,26,0)+IF(Kostnadskalkyl!E16=900,27,0)+IF(Kostnadskalkyl!E16=1000,28,0)</f>
        <v>0</v>
      </c>
      <c r="N15" s="5">
        <f t="shared" si="0"/>
        <v>0</v>
      </c>
      <c r="O15" s="75"/>
      <c r="P15" s="45">
        <v>12</v>
      </c>
      <c r="Q15" s="5">
        <v>54</v>
      </c>
      <c r="R15" s="3">
        <v>594</v>
      </c>
      <c r="S15" s="5">
        <v>221</v>
      </c>
      <c r="T15" s="5">
        <v>62</v>
      </c>
      <c r="U15" s="48">
        <v>1289</v>
      </c>
      <c r="V15" s="45">
        <v>12</v>
      </c>
      <c r="W15" s="5">
        <v>54</v>
      </c>
      <c r="X15" s="51">
        <v>535</v>
      </c>
      <c r="Y15" s="46">
        <v>226</v>
      </c>
      <c r="Z15" s="52">
        <v>52</v>
      </c>
      <c r="AA15" s="52">
        <v>1203</v>
      </c>
      <c r="AB15" s="45">
        <v>12</v>
      </c>
      <c r="AC15" s="5">
        <v>54</v>
      </c>
      <c r="AD15" s="46" t="s">
        <v>111</v>
      </c>
      <c r="AE15" s="46" t="s">
        <v>111</v>
      </c>
      <c r="AF15" s="46" t="s">
        <v>111</v>
      </c>
      <c r="AG15" s="46" t="s">
        <v>111</v>
      </c>
      <c r="AH15" s="45">
        <v>12</v>
      </c>
      <c r="AI15" s="5">
        <v>54</v>
      </c>
      <c r="AJ15" s="46" t="s">
        <v>111</v>
      </c>
      <c r="AK15" s="46" t="s">
        <v>111</v>
      </c>
      <c r="AL15" s="46" t="s">
        <v>111</v>
      </c>
      <c r="AM15" s="46" t="s">
        <v>111</v>
      </c>
      <c r="AN15" s="45">
        <v>12</v>
      </c>
      <c r="AO15" s="5">
        <v>54</v>
      </c>
      <c r="AP15" s="5" t="s">
        <v>111</v>
      </c>
      <c r="AQ15" s="5" t="s">
        <v>111</v>
      </c>
      <c r="AR15" s="5" t="s">
        <v>111</v>
      </c>
      <c r="AS15" s="5" t="s">
        <v>111</v>
      </c>
      <c r="AT15" s="45">
        <v>12</v>
      </c>
      <c r="AU15" s="5">
        <v>54</v>
      </c>
      <c r="AV15" s="46" t="s">
        <v>111</v>
      </c>
      <c r="AW15" s="46" t="s">
        <v>111</v>
      </c>
      <c r="AX15" s="46" t="s">
        <v>111</v>
      </c>
      <c r="AY15" s="47" t="s">
        <v>111</v>
      </c>
    </row>
    <row r="16" spans="1:51">
      <c r="B16" s="5">
        <v>80</v>
      </c>
      <c r="D16" s="16" t="s">
        <v>28</v>
      </c>
      <c r="G16" s="5">
        <v>25</v>
      </c>
      <c r="H16" s="51">
        <v>5</v>
      </c>
      <c r="J16" s="51" t="s">
        <v>169</v>
      </c>
      <c r="K16">
        <f>IF(Kostnadskalkyl!A17="Grönyta",1,0)+IF(Kostnadskalkyl!A17="Gatumark",2,0)</f>
        <v>0</v>
      </c>
      <c r="L16">
        <f>IF(Kostnadskalkyl!C17="AQW enkel",1,0)+IF(Kostnadskalkyl!C17="AQW twin",2,0)+IF(Kostnadskalkyl!C17="PUR enkel",3,0)+IF(Kostnadskalkyl!C17="PUR twin",4,0)+IF(Kostnadskalkyl!C17="FLEX enkel",5,0)+IF(Kostnadskalkyl!C17="FLEX twin",6,0)</f>
        <v>0</v>
      </c>
      <c r="M16">
        <f>IF(Kostnadskalkyl!E17=18,2,0)+IF(Kostnadskalkyl!E17=20,3,0)+IF(Kostnadskalkyl!E17=22,4,0)+IF(Kostnadskalkyl!E17=25,5,0)+IF(Kostnadskalkyl!E17=28,6,0)+IF(Kostnadskalkyl!E17=32,7,0)+IF(Kostnadskalkyl!E17=35,8,0)+IF(Kostnadskalkyl!E17=40,9,0)+IF(Kostnadskalkyl!E17=42,10,0)+IF(Kostnadskalkyl!E17=50,11,0)+IF(Kostnadskalkyl!E17=54,12,0)+IF(Kostnadskalkyl!E17=65,13,0)+IF(Kostnadskalkyl!E17=70,14,0)+IF(Kostnadskalkyl!E17=80,15,0)+IF(Kostnadskalkyl!E17=100,16,0)+IF(Kostnadskalkyl!E17=125,17,0)+IF(Kostnadskalkyl!E17=150,18,0)+IF(Kostnadskalkyl!E17=200,19,0)+IF(Kostnadskalkyl!E17=250,20,0)+IF(Kostnadskalkyl!E17=300,21,0)+IF(Kostnadskalkyl!E17=400,22,0)+IF(Kostnadskalkyl!E17=500,23,0)+IF(Kostnadskalkyl!E17=600,24,0)+IF(Kostnadskalkyl!E17=700,25,0)+IF(Kostnadskalkyl!E17=800,26,0)+IF(Kostnadskalkyl!E17=900,27,0)+IF(Kostnadskalkyl!E17=1000,28,0)</f>
        <v>0</v>
      </c>
      <c r="N16" s="5">
        <f t="shared" si="0"/>
        <v>0</v>
      </c>
      <c r="O16" s="75"/>
      <c r="P16" s="45">
        <v>13</v>
      </c>
      <c r="Q16" s="5">
        <v>65</v>
      </c>
      <c r="R16" s="46" t="s">
        <v>111</v>
      </c>
      <c r="S16" s="46" t="s">
        <v>111</v>
      </c>
      <c r="T16" s="46" t="s">
        <v>111</v>
      </c>
      <c r="U16" s="46" t="s">
        <v>111</v>
      </c>
      <c r="V16" s="45">
        <v>13</v>
      </c>
      <c r="W16" s="5">
        <v>65</v>
      </c>
      <c r="X16" s="46" t="s">
        <v>111</v>
      </c>
      <c r="Y16" s="46" t="s">
        <v>111</v>
      </c>
      <c r="Z16" s="46" t="s">
        <v>111</v>
      </c>
      <c r="AA16" s="46" t="s">
        <v>111</v>
      </c>
      <c r="AB16" s="45">
        <v>13</v>
      </c>
      <c r="AC16" s="5">
        <v>65</v>
      </c>
      <c r="AD16" s="5">
        <v>284</v>
      </c>
      <c r="AE16" s="5">
        <v>271</v>
      </c>
      <c r="AF16" s="5">
        <v>65</v>
      </c>
      <c r="AG16" s="48">
        <v>1342</v>
      </c>
      <c r="AH16" s="45">
        <v>13</v>
      </c>
      <c r="AI16" s="5">
        <v>65</v>
      </c>
      <c r="AJ16" s="5">
        <v>295</v>
      </c>
      <c r="AK16" s="5">
        <v>256</v>
      </c>
      <c r="AL16" s="5">
        <v>75</v>
      </c>
      <c r="AM16" s="48">
        <v>1271</v>
      </c>
      <c r="AN16" s="45">
        <v>13</v>
      </c>
      <c r="AO16" s="5">
        <v>65</v>
      </c>
      <c r="AP16" s="5">
        <v>491</v>
      </c>
      <c r="AQ16" s="5">
        <v>50</v>
      </c>
      <c r="AR16" s="5">
        <v>30</v>
      </c>
      <c r="AS16" s="48">
        <v>1342</v>
      </c>
      <c r="AT16" s="45">
        <v>13</v>
      </c>
      <c r="AU16" s="5">
        <v>65</v>
      </c>
      <c r="AV16" s="52" t="s">
        <v>111</v>
      </c>
      <c r="AW16" s="52" t="s">
        <v>111</v>
      </c>
      <c r="AX16" s="52" t="s">
        <v>111</v>
      </c>
      <c r="AY16" s="47" t="s">
        <v>111</v>
      </c>
    </row>
    <row r="17" spans="2:51">
      <c r="B17" s="5">
        <v>100</v>
      </c>
      <c r="D17" s="16" t="s">
        <v>29</v>
      </c>
      <c r="G17" s="14">
        <v>28</v>
      </c>
      <c r="H17" s="51">
        <v>6</v>
      </c>
      <c r="J17" s="51" t="s">
        <v>170</v>
      </c>
      <c r="K17">
        <f>IF(Kostnadskalkyl!A18="Grönyta",1,0)+IF(Kostnadskalkyl!A18="Gatumark",2,0)</f>
        <v>0</v>
      </c>
      <c r="L17">
        <f>IF(Kostnadskalkyl!C18="AQW enkel",1,0)+IF(Kostnadskalkyl!C18="AQW twin",2,0)+IF(Kostnadskalkyl!C18="PUR enkel",3,0)+IF(Kostnadskalkyl!C18="PUR twin",4,0)+IF(Kostnadskalkyl!C18="FLEX enkel",5,0)+IF(Kostnadskalkyl!C18="FLEX twin",6,0)</f>
        <v>0</v>
      </c>
      <c r="M17">
        <f>IF(Kostnadskalkyl!E18=18,2,0)+IF(Kostnadskalkyl!E18=20,3,0)+IF(Kostnadskalkyl!E18=22,4,0)+IF(Kostnadskalkyl!E18=25,5,0)+IF(Kostnadskalkyl!E18=28,6,0)+IF(Kostnadskalkyl!E18=32,7,0)+IF(Kostnadskalkyl!E18=35,8,0)+IF(Kostnadskalkyl!E18=40,9,0)+IF(Kostnadskalkyl!E18=42,10,0)+IF(Kostnadskalkyl!E18=50,11,0)+IF(Kostnadskalkyl!E18=54,12,0)+IF(Kostnadskalkyl!E18=65,13,0)+IF(Kostnadskalkyl!E18=70,14,0)+IF(Kostnadskalkyl!E18=80,15,0)+IF(Kostnadskalkyl!E18=100,16,0)+IF(Kostnadskalkyl!E18=125,17,0)+IF(Kostnadskalkyl!E18=150,18,0)+IF(Kostnadskalkyl!E18=200,19,0)+IF(Kostnadskalkyl!E18=250,20,0)+IF(Kostnadskalkyl!E18=300,21,0)+IF(Kostnadskalkyl!E18=400,22,0)+IF(Kostnadskalkyl!E18=500,23,0)+IF(Kostnadskalkyl!E18=600,24,0)+IF(Kostnadskalkyl!E18=700,25,0)+IF(Kostnadskalkyl!E18=800,26,0)+IF(Kostnadskalkyl!E18=900,27,0)+IF(Kostnadskalkyl!E18=1000,28,0)</f>
        <v>0</v>
      </c>
      <c r="N17" s="5">
        <f t="shared" si="0"/>
        <v>0</v>
      </c>
      <c r="O17" s="75"/>
      <c r="P17" s="45">
        <v>14</v>
      </c>
      <c r="Q17" s="5">
        <v>70</v>
      </c>
      <c r="R17" s="46">
        <v>675</v>
      </c>
      <c r="S17" s="46">
        <v>296</v>
      </c>
      <c r="T17" s="52">
        <v>62</v>
      </c>
      <c r="U17" s="52">
        <v>1477</v>
      </c>
      <c r="V17" s="45">
        <v>14</v>
      </c>
      <c r="W17" s="5">
        <v>70</v>
      </c>
      <c r="X17" s="52" t="s">
        <v>111</v>
      </c>
      <c r="Y17" s="46" t="s">
        <v>111</v>
      </c>
      <c r="Z17" s="52" t="s">
        <v>111</v>
      </c>
      <c r="AA17" s="52" t="s">
        <v>111</v>
      </c>
      <c r="AB17" s="45">
        <v>14</v>
      </c>
      <c r="AC17" s="5">
        <v>70</v>
      </c>
      <c r="AD17" s="46" t="s">
        <v>111</v>
      </c>
      <c r="AE17" s="46" t="s">
        <v>111</v>
      </c>
      <c r="AF17" s="46" t="s">
        <v>111</v>
      </c>
      <c r="AG17" s="46" t="s">
        <v>111</v>
      </c>
      <c r="AH17" s="45">
        <v>14</v>
      </c>
      <c r="AI17" s="5">
        <v>70</v>
      </c>
      <c r="AJ17" s="46" t="s">
        <v>111</v>
      </c>
      <c r="AK17" s="46" t="s">
        <v>111</v>
      </c>
      <c r="AL17" s="46" t="s">
        <v>111</v>
      </c>
      <c r="AM17" s="46" t="s">
        <v>111</v>
      </c>
      <c r="AN17" s="45">
        <v>14</v>
      </c>
      <c r="AO17" s="5">
        <v>70</v>
      </c>
      <c r="AP17" s="51" t="s">
        <v>111</v>
      </c>
      <c r="AQ17" s="51" t="s">
        <v>111</v>
      </c>
      <c r="AR17" s="51" t="s">
        <v>111</v>
      </c>
      <c r="AS17" s="51" t="s">
        <v>111</v>
      </c>
      <c r="AT17" s="45">
        <v>14</v>
      </c>
      <c r="AU17" s="5">
        <v>70</v>
      </c>
      <c r="AV17" s="46" t="s">
        <v>111</v>
      </c>
      <c r="AW17" s="46" t="s">
        <v>111</v>
      </c>
      <c r="AX17" s="46" t="s">
        <v>111</v>
      </c>
      <c r="AY17" s="47" t="s">
        <v>111</v>
      </c>
    </row>
    <row r="18" spans="2:51">
      <c r="B18" s="5">
        <v>125</v>
      </c>
      <c r="D18" s="16" t="s">
        <v>26</v>
      </c>
      <c r="G18" s="5">
        <v>32</v>
      </c>
      <c r="H18" s="51">
        <v>7</v>
      </c>
      <c r="J18" s="51" t="s">
        <v>171</v>
      </c>
      <c r="K18">
        <f>IF(Kostnadskalkyl!A19="Grönyta",1,0)+IF(Kostnadskalkyl!A19="Gatumark",2,0)</f>
        <v>0</v>
      </c>
      <c r="L18">
        <f>IF(Kostnadskalkyl!C19="AQW enkel",1,0)+IF(Kostnadskalkyl!C19="AQW twin",2,0)+IF(Kostnadskalkyl!C19="PUR enkel",3,0)+IF(Kostnadskalkyl!C19="PUR twin",4,0)+IF(Kostnadskalkyl!C19="FLEX enkel",5,0)+IF(Kostnadskalkyl!C19="FLEX twin",6,0)</f>
        <v>0</v>
      </c>
      <c r="M18">
        <f>IF(Kostnadskalkyl!E19=18,2,0)+IF(Kostnadskalkyl!E19=20,3,0)+IF(Kostnadskalkyl!E19=22,4,0)+IF(Kostnadskalkyl!E19=25,5,0)+IF(Kostnadskalkyl!E19=28,6,0)+IF(Kostnadskalkyl!E19=32,7,0)+IF(Kostnadskalkyl!E19=35,8,0)+IF(Kostnadskalkyl!E19=40,9,0)+IF(Kostnadskalkyl!E19=42,10,0)+IF(Kostnadskalkyl!E19=50,11,0)+IF(Kostnadskalkyl!E19=54,12,0)+IF(Kostnadskalkyl!E19=65,13,0)+IF(Kostnadskalkyl!E19=70,14,0)+IF(Kostnadskalkyl!E19=80,15,0)+IF(Kostnadskalkyl!E19=100,16,0)+IF(Kostnadskalkyl!E19=125,17,0)+IF(Kostnadskalkyl!E19=150,18,0)+IF(Kostnadskalkyl!E19=200,19,0)+IF(Kostnadskalkyl!E19=250,20,0)+IF(Kostnadskalkyl!E19=300,21,0)+IF(Kostnadskalkyl!E19=400,22,0)+IF(Kostnadskalkyl!E19=500,23,0)+IF(Kostnadskalkyl!E19=600,24,0)+IF(Kostnadskalkyl!E19=700,25,0)+IF(Kostnadskalkyl!E19=800,26,0)+IF(Kostnadskalkyl!E19=900,27,0)+IF(Kostnadskalkyl!E19=1000,28,0)</f>
        <v>0</v>
      </c>
      <c r="N18" s="5">
        <f t="shared" si="0"/>
        <v>0</v>
      </c>
      <c r="O18" s="75"/>
      <c r="P18" s="45">
        <v>15</v>
      </c>
      <c r="Q18" s="5">
        <v>80</v>
      </c>
      <c r="R18" s="46" t="s">
        <v>111</v>
      </c>
      <c r="S18" s="46" t="s">
        <v>111</v>
      </c>
      <c r="T18" s="46" t="s">
        <v>111</v>
      </c>
      <c r="U18" s="46" t="s">
        <v>111</v>
      </c>
      <c r="V18" s="45">
        <v>15</v>
      </c>
      <c r="W18" s="5">
        <v>80</v>
      </c>
      <c r="X18" s="46" t="s">
        <v>111</v>
      </c>
      <c r="Y18" s="46" t="s">
        <v>111</v>
      </c>
      <c r="Z18" s="46" t="s">
        <v>111</v>
      </c>
      <c r="AA18" s="46" t="s">
        <v>111</v>
      </c>
      <c r="AB18" s="45">
        <v>15</v>
      </c>
      <c r="AC18" s="5">
        <v>80</v>
      </c>
      <c r="AD18" s="5">
        <v>330</v>
      </c>
      <c r="AE18" s="5">
        <v>315</v>
      </c>
      <c r="AF18" s="5">
        <v>65</v>
      </c>
      <c r="AG18" s="48">
        <v>1458</v>
      </c>
      <c r="AH18" s="45">
        <v>15</v>
      </c>
      <c r="AI18" s="5">
        <v>80</v>
      </c>
      <c r="AJ18" s="5">
        <v>315</v>
      </c>
      <c r="AK18" s="5">
        <v>286</v>
      </c>
      <c r="AL18" s="5">
        <v>75</v>
      </c>
      <c r="AM18" s="48">
        <v>1393</v>
      </c>
      <c r="AN18" s="45">
        <v>15</v>
      </c>
      <c r="AO18" s="5">
        <v>80</v>
      </c>
      <c r="AP18" s="51">
        <v>598</v>
      </c>
      <c r="AQ18" s="51">
        <v>50</v>
      </c>
      <c r="AR18" s="51">
        <v>30</v>
      </c>
      <c r="AS18" s="51">
        <v>1458</v>
      </c>
      <c r="AT18" s="45">
        <v>15</v>
      </c>
      <c r="AU18" s="5">
        <v>80</v>
      </c>
      <c r="AV18" s="52" t="s">
        <v>111</v>
      </c>
      <c r="AW18" s="52" t="s">
        <v>111</v>
      </c>
      <c r="AX18" s="52" t="s">
        <v>111</v>
      </c>
      <c r="AY18" s="47" t="s">
        <v>111</v>
      </c>
    </row>
    <row r="19" spans="2:51">
      <c r="B19" s="5">
        <v>150</v>
      </c>
      <c r="D19" s="16" t="s">
        <v>25</v>
      </c>
      <c r="G19" s="14">
        <v>35</v>
      </c>
      <c r="H19" s="51">
        <v>8</v>
      </c>
      <c r="J19" s="51" t="s">
        <v>172</v>
      </c>
      <c r="K19">
        <f>IF(Kostnadskalkyl!A20="Grönyta",1,0)+IF(Kostnadskalkyl!A20="Gatumark",2,0)</f>
        <v>0</v>
      </c>
      <c r="L19">
        <f>IF(Kostnadskalkyl!C20="AQW enkel",1,0)+IF(Kostnadskalkyl!C20="AQW twin",2,0)+IF(Kostnadskalkyl!C20="PUR enkel",3,0)+IF(Kostnadskalkyl!C20="PUR twin",4,0)+IF(Kostnadskalkyl!C20="FLEX enkel",5,0)+IF(Kostnadskalkyl!C20="FLEX twin",6,0)</f>
        <v>0</v>
      </c>
      <c r="M19">
        <f>IF(Kostnadskalkyl!E20=18,2,0)+IF(Kostnadskalkyl!E20=20,3,0)+IF(Kostnadskalkyl!E20=22,4,0)+IF(Kostnadskalkyl!E20=25,5,0)+IF(Kostnadskalkyl!E20=28,6,0)+IF(Kostnadskalkyl!E20=32,7,0)+IF(Kostnadskalkyl!E20=35,8,0)+IF(Kostnadskalkyl!E20=40,9,0)+IF(Kostnadskalkyl!E20=42,10,0)+IF(Kostnadskalkyl!E20=50,11,0)+IF(Kostnadskalkyl!E20=54,12,0)+IF(Kostnadskalkyl!E20=65,13,0)+IF(Kostnadskalkyl!E20=70,14,0)+IF(Kostnadskalkyl!E20=80,15,0)+IF(Kostnadskalkyl!E20=100,16,0)+IF(Kostnadskalkyl!E20=125,17,0)+IF(Kostnadskalkyl!E20=150,18,0)+IF(Kostnadskalkyl!E20=200,19,0)+IF(Kostnadskalkyl!E20=250,20,0)+IF(Kostnadskalkyl!E20=300,21,0)+IF(Kostnadskalkyl!E20=400,22,0)+IF(Kostnadskalkyl!E20=500,23,0)+IF(Kostnadskalkyl!E20=600,24,0)+IF(Kostnadskalkyl!E20=700,25,0)+IF(Kostnadskalkyl!E20=800,26,0)+IF(Kostnadskalkyl!E20=900,27,0)+IF(Kostnadskalkyl!E20=1000,28,0)</f>
        <v>0</v>
      </c>
      <c r="N19" s="5">
        <f t="shared" si="0"/>
        <v>0</v>
      </c>
      <c r="O19" s="75"/>
      <c r="P19" s="45">
        <v>16</v>
      </c>
      <c r="Q19" s="5">
        <v>100</v>
      </c>
      <c r="R19" s="46" t="s">
        <v>111</v>
      </c>
      <c r="S19" s="46" t="s">
        <v>111</v>
      </c>
      <c r="T19" s="46" t="s">
        <v>111</v>
      </c>
      <c r="U19" s="46" t="s">
        <v>111</v>
      </c>
      <c r="V19" s="45">
        <v>16</v>
      </c>
      <c r="W19" s="5">
        <v>100</v>
      </c>
      <c r="X19" s="46" t="s">
        <v>111</v>
      </c>
      <c r="Y19" s="46" t="s">
        <v>111</v>
      </c>
      <c r="Z19" s="46" t="s">
        <v>111</v>
      </c>
      <c r="AA19" s="46" t="s">
        <v>111</v>
      </c>
      <c r="AB19" s="45">
        <v>16</v>
      </c>
      <c r="AC19" s="5">
        <v>100</v>
      </c>
      <c r="AD19" s="5">
        <v>478</v>
      </c>
      <c r="AE19" s="5">
        <v>340</v>
      </c>
      <c r="AF19" s="5">
        <v>85</v>
      </c>
      <c r="AG19" s="48">
        <v>1639</v>
      </c>
      <c r="AH19" s="45">
        <v>16</v>
      </c>
      <c r="AI19" s="5">
        <v>100</v>
      </c>
      <c r="AJ19" s="5">
        <v>490</v>
      </c>
      <c r="AK19" s="5">
        <v>390</v>
      </c>
      <c r="AL19" s="5">
        <v>180</v>
      </c>
      <c r="AM19" s="48">
        <v>1588</v>
      </c>
      <c r="AN19" s="45">
        <v>16</v>
      </c>
      <c r="AO19" s="5">
        <v>100</v>
      </c>
      <c r="AP19" s="51">
        <v>702</v>
      </c>
      <c r="AQ19" s="51">
        <v>50</v>
      </c>
      <c r="AR19" s="51">
        <v>30</v>
      </c>
      <c r="AS19" s="51">
        <v>1639</v>
      </c>
      <c r="AT19" s="45">
        <v>16</v>
      </c>
      <c r="AU19" s="5">
        <v>100</v>
      </c>
      <c r="AV19" s="52" t="s">
        <v>111</v>
      </c>
      <c r="AW19" s="52" t="s">
        <v>111</v>
      </c>
      <c r="AX19" s="52" t="s">
        <v>111</v>
      </c>
      <c r="AY19" s="47" t="s">
        <v>111</v>
      </c>
    </row>
    <row r="20" spans="2:51">
      <c r="B20" s="5">
        <v>200</v>
      </c>
      <c r="D20" s="16" t="s">
        <v>82</v>
      </c>
      <c r="G20" s="5">
        <v>40</v>
      </c>
      <c r="H20" s="51">
        <v>9</v>
      </c>
      <c r="J20" s="51" t="s">
        <v>173</v>
      </c>
      <c r="K20">
        <f>IF(Kostnadskalkyl!A21="Grönyta",1,0)+IF(Kostnadskalkyl!A21="Gatumark",2,0)</f>
        <v>0</v>
      </c>
      <c r="L20">
        <f>IF(Kostnadskalkyl!C21="AQW enkel",1,0)+IF(Kostnadskalkyl!C21="AQW twin",2,0)+IF(Kostnadskalkyl!C21="PUR enkel",3,0)+IF(Kostnadskalkyl!C21="PUR twin",4,0)+IF(Kostnadskalkyl!C21="FLEX enkel",5,0)+IF(Kostnadskalkyl!C21="FLEX twin",6,0)</f>
        <v>0</v>
      </c>
      <c r="M20">
        <f>IF(Kostnadskalkyl!E21=18,2,0)+IF(Kostnadskalkyl!E21=20,3,0)+IF(Kostnadskalkyl!E21=22,4,0)+IF(Kostnadskalkyl!E21=25,5,0)+IF(Kostnadskalkyl!E21=28,6,0)+IF(Kostnadskalkyl!E21=32,7,0)+IF(Kostnadskalkyl!E21=35,8,0)+IF(Kostnadskalkyl!E21=40,9,0)+IF(Kostnadskalkyl!E21=42,10,0)+IF(Kostnadskalkyl!E21=50,11,0)+IF(Kostnadskalkyl!E21=54,12,0)+IF(Kostnadskalkyl!E21=65,13,0)+IF(Kostnadskalkyl!E21=70,14,0)+IF(Kostnadskalkyl!E21=80,15,0)+IF(Kostnadskalkyl!E21=100,16,0)+IF(Kostnadskalkyl!E21=125,17,0)+IF(Kostnadskalkyl!E21=150,18,0)+IF(Kostnadskalkyl!E21=200,19,0)+IF(Kostnadskalkyl!E21=250,20,0)+IF(Kostnadskalkyl!E21=300,21,0)+IF(Kostnadskalkyl!E21=400,22,0)+IF(Kostnadskalkyl!E21=500,23,0)+IF(Kostnadskalkyl!E21=600,24,0)+IF(Kostnadskalkyl!E21=700,25,0)+IF(Kostnadskalkyl!E21=800,26,0)+IF(Kostnadskalkyl!E21=900,27,0)+IF(Kostnadskalkyl!E21=1000,28,0)</f>
        <v>0</v>
      </c>
      <c r="N20" s="5">
        <f t="shared" si="0"/>
        <v>0</v>
      </c>
      <c r="O20" s="75"/>
      <c r="P20" s="45">
        <v>17</v>
      </c>
      <c r="Q20" s="5">
        <v>125</v>
      </c>
      <c r="R20" s="46" t="s">
        <v>111</v>
      </c>
      <c r="S20" s="46" t="s">
        <v>111</v>
      </c>
      <c r="T20" s="46" t="s">
        <v>111</v>
      </c>
      <c r="U20" s="46" t="s">
        <v>111</v>
      </c>
      <c r="V20" s="45">
        <v>17</v>
      </c>
      <c r="W20" s="5">
        <v>125</v>
      </c>
      <c r="X20" s="46" t="s">
        <v>111</v>
      </c>
      <c r="Y20" s="46" t="s">
        <v>111</v>
      </c>
      <c r="Z20" s="46" t="s">
        <v>111</v>
      </c>
      <c r="AA20" s="46" t="s">
        <v>111</v>
      </c>
      <c r="AB20" s="45">
        <v>17</v>
      </c>
      <c r="AC20" s="5">
        <v>125</v>
      </c>
      <c r="AD20" s="5">
        <v>566</v>
      </c>
      <c r="AE20" s="5">
        <v>361</v>
      </c>
      <c r="AF20" s="5">
        <v>85</v>
      </c>
      <c r="AG20" s="48">
        <v>1884</v>
      </c>
      <c r="AH20" s="45">
        <v>17</v>
      </c>
      <c r="AI20" s="5">
        <v>125</v>
      </c>
      <c r="AJ20" s="5">
        <v>640</v>
      </c>
      <c r="AK20" s="5">
        <v>496</v>
      </c>
      <c r="AL20" s="5">
        <v>215</v>
      </c>
      <c r="AM20" s="48">
        <v>1818</v>
      </c>
      <c r="AN20" s="45">
        <v>17</v>
      </c>
      <c r="AO20" s="5">
        <v>125</v>
      </c>
      <c r="AP20" s="46" t="s">
        <v>111</v>
      </c>
      <c r="AQ20" s="46" t="s">
        <v>111</v>
      </c>
      <c r="AR20" s="46" t="s">
        <v>111</v>
      </c>
      <c r="AS20" s="52" t="s">
        <v>111</v>
      </c>
      <c r="AT20" s="45">
        <v>17</v>
      </c>
      <c r="AU20" s="5">
        <v>125</v>
      </c>
      <c r="AV20" s="51" t="s">
        <v>111</v>
      </c>
      <c r="AW20" s="51" t="s">
        <v>111</v>
      </c>
      <c r="AX20" s="51" t="s">
        <v>111</v>
      </c>
      <c r="AY20" s="47" t="s">
        <v>111</v>
      </c>
    </row>
    <row r="21" spans="2:51">
      <c r="B21" s="5">
        <v>250</v>
      </c>
      <c r="D21" s="16" t="s">
        <v>42</v>
      </c>
      <c r="G21" s="14">
        <v>42</v>
      </c>
      <c r="H21" s="51">
        <v>10</v>
      </c>
      <c r="J21" s="51" t="s">
        <v>174</v>
      </c>
      <c r="K21">
        <f>IF(Kostnadskalkyl!A22="Grönyta",1,0)+IF(Kostnadskalkyl!A22="Gatumark",2,0)</f>
        <v>0</v>
      </c>
      <c r="L21">
        <f>IF(Kostnadskalkyl!C22="AQW enkel",1,0)+IF(Kostnadskalkyl!C22="AQW twin",2,0)+IF(Kostnadskalkyl!C22="PUR enkel",3,0)+IF(Kostnadskalkyl!C22="PUR twin",4,0)+IF(Kostnadskalkyl!C22="FLEX enkel",5,0)+IF(Kostnadskalkyl!C22="FLEX twin",6,0)</f>
        <v>0</v>
      </c>
      <c r="M21">
        <f>IF(Kostnadskalkyl!E22=18,2,0)+IF(Kostnadskalkyl!E22=20,3,0)+IF(Kostnadskalkyl!E22=22,4,0)+IF(Kostnadskalkyl!E22=25,5,0)+IF(Kostnadskalkyl!E22=28,6,0)+IF(Kostnadskalkyl!E22=32,7,0)+IF(Kostnadskalkyl!E22=35,8,0)+IF(Kostnadskalkyl!E22=40,9,0)+IF(Kostnadskalkyl!E22=42,10,0)+IF(Kostnadskalkyl!E22=50,11,0)+IF(Kostnadskalkyl!E22=54,12,0)+IF(Kostnadskalkyl!E22=65,13,0)+IF(Kostnadskalkyl!E22=70,14,0)+IF(Kostnadskalkyl!E22=80,15,0)+IF(Kostnadskalkyl!E22=100,16,0)+IF(Kostnadskalkyl!E22=125,17,0)+IF(Kostnadskalkyl!E22=150,18,0)+IF(Kostnadskalkyl!E22=200,19,0)+IF(Kostnadskalkyl!E22=250,20,0)+IF(Kostnadskalkyl!E22=300,21,0)+IF(Kostnadskalkyl!E22=400,22,0)+IF(Kostnadskalkyl!E22=500,23,0)+IF(Kostnadskalkyl!E22=600,24,0)+IF(Kostnadskalkyl!E22=700,25,0)+IF(Kostnadskalkyl!E22=800,26,0)+IF(Kostnadskalkyl!E22=900,27,0)+IF(Kostnadskalkyl!E22=1000,28,0)</f>
        <v>0</v>
      </c>
      <c r="N21" s="5">
        <f t="shared" si="0"/>
        <v>0</v>
      </c>
      <c r="O21" s="75"/>
      <c r="P21" s="45">
        <v>18</v>
      </c>
      <c r="Q21" s="5">
        <v>150</v>
      </c>
      <c r="R21" s="46" t="s">
        <v>111</v>
      </c>
      <c r="S21" s="46" t="s">
        <v>111</v>
      </c>
      <c r="T21" s="46" t="s">
        <v>111</v>
      </c>
      <c r="U21" s="46" t="s">
        <v>111</v>
      </c>
      <c r="V21" s="45">
        <v>18</v>
      </c>
      <c r="W21" s="5">
        <v>150</v>
      </c>
      <c r="X21" s="46" t="s">
        <v>111</v>
      </c>
      <c r="Y21" s="46" t="s">
        <v>111</v>
      </c>
      <c r="Z21" s="46" t="s">
        <v>111</v>
      </c>
      <c r="AA21" s="46" t="s">
        <v>111</v>
      </c>
      <c r="AB21" s="45">
        <v>18</v>
      </c>
      <c r="AC21" s="5">
        <v>150</v>
      </c>
      <c r="AD21" s="5">
        <v>705</v>
      </c>
      <c r="AE21" s="5">
        <v>446</v>
      </c>
      <c r="AF21" s="5">
        <v>85</v>
      </c>
      <c r="AG21" s="48">
        <v>2101</v>
      </c>
      <c r="AH21" s="45">
        <v>18</v>
      </c>
      <c r="AI21" s="5">
        <v>150</v>
      </c>
      <c r="AJ21" s="5">
        <v>790</v>
      </c>
      <c r="AK21" s="5">
        <v>624</v>
      </c>
      <c r="AL21" s="5">
        <v>230</v>
      </c>
      <c r="AM21" s="48">
        <v>2046</v>
      </c>
      <c r="AN21" s="45">
        <v>18</v>
      </c>
      <c r="AO21" s="5">
        <v>150</v>
      </c>
      <c r="AP21" s="46" t="s">
        <v>111</v>
      </c>
      <c r="AQ21" s="46" t="s">
        <v>111</v>
      </c>
      <c r="AR21" s="46" t="s">
        <v>111</v>
      </c>
      <c r="AS21" s="52" t="s">
        <v>111</v>
      </c>
      <c r="AT21" s="45">
        <v>18</v>
      </c>
      <c r="AU21" s="5">
        <v>150</v>
      </c>
      <c r="AV21" s="51" t="s">
        <v>111</v>
      </c>
      <c r="AW21" s="51" t="s">
        <v>111</v>
      </c>
      <c r="AX21" s="51" t="s">
        <v>111</v>
      </c>
      <c r="AY21" s="47" t="s">
        <v>111</v>
      </c>
    </row>
    <row r="22" spans="2:51">
      <c r="B22" s="5">
        <v>300</v>
      </c>
      <c r="D22" s="16" t="s">
        <v>52</v>
      </c>
      <c r="G22" s="5">
        <v>50</v>
      </c>
      <c r="H22" s="51">
        <v>11</v>
      </c>
      <c r="J22" s="51" t="s">
        <v>175</v>
      </c>
      <c r="K22">
        <f>IF(Kostnadskalkyl!A23="Grönyta",1,0)+IF(Kostnadskalkyl!A23="Gatumark",2,0)</f>
        <v>0</v>
      </c>
      <c r="L22">
        <f>IF(Kostnadskalkyl!C23="AQW enkel",1,0)+IF(Kostnadskalkyl!C23="AQW twin",2,0)+IF(Kostnadskalkyl!C23="PUR enkel",3,0)+IF(Kostnadskalkyl!C23="PUR twin",4,0)+IF(Kostnadskalkyl!C23="FLEX enkel",5,0)+IF(Kostnadskalkyl!C23="FLEX twin",6,0)</f>
        <v>0</v>
      </c>
      <c r="M22">
        <f>IF(Kostnadskalkyl!E23=18,2,0)+IF(Kostnadskalkyl!E23=20,3,0)+IF(Kostnadskalkyl!E23=22,4,0)+IF(Kostnadskalkyl!E23=25,5,0)+IF(Kostnadskalkyl!E23=28,6,0)+IF(Kostnadskalkyl!E23=32,7,0)+IF(Kostnadskalkyl!E23=35,8,0)+IF(Kostnadskalkyl!E23=40,9,0)+IF(Kostnadskalkyl!E23=42,10,0)+IF(Kostnadskalkyl!E23=50,11,0)+IF(Kostnadskalkyl!E23=54,12,0)+IF(Kostnadskalkyl!E23=65,13,0)+IF(Kostnadskalkyl!E23=70,14,0)+IF(Kostnadskalkyl!E23=80,15,0)+IF(Kostnadskalkyl!E23=100,16,0)+IF(Kostnadskalkyl!E23=125,17,0)+IF(Kostnadskalkyl!E23=150,18,0)+IF(Kostnadskalkyl!E23=200,19,0)+IF(Kostnadskalkyl!E23=250,20,0)+IF(Kostnadskalkyl!E23=300,21,0)+IF(Kostnadskalkyl!E23=400,22,0)+IF(Kostnadskalkyl!E23=500,23,0)+IF(Kostnadskalkyl!E23=600,24,0)+IF(Kostnadskalkyl!E23=700,25,0)+IF(Kostnadskalkyl!E23=800,26,0)+IF(Kostnadskalkyl!E23=900,27,0)+IF(Kostnadskalkyl!E23=1000,28,0)</f>
        <v>0</v>
      </c>
      <c r="N22" s="5">
        <f t="shared" si="0"/>
        <v>0</v>
      </c>
      <c r="O22" s="75"/>
      <c r="P22" s="45">
        <v>19</v>
      </c>
      <c r="Q22" s="5">
        <v>200</v>
      </c>
      <c r="R22" s="46" t="s">
        <v>111</v>
      </c>
      <c r="S22" s="46" t="s">
        <v>111</v>
      </c>
      <c r="T22" s="46" t="s">
        <v>111</v>
      </c>
      <c r="U22" s="46" t="s">
        <v>111</v>
      </c>
      <c r="V22" s="45">
        <v>19</v>
      </c>
      <c r="W22" s="5">
        <v>200</v>
      </c>
      <c r="X22" s="46" t="s">
        <v>111</v>
      </c>
      <c r="Y22" s="46" t="s">
        <v>111</v>
      </c>
      <c r="Z22" s="46" t="s">
        <v>111</v>
      </c>
      <c r="AA22" s="46" t="s">
        <v>111</v>
      </c>
      <c r="AB22" s="45">
        <v>19</v>
      </c>
      <c r="AC22" s="5">
        <v>200</v>
      </c>
      <c r="AD22" s="5">
        <v>977</v>
      </c>
      <c r="AE22" s="5">
        <v>635</v>
      </c>
      <c r="AF22" s="5">
        <v>135</v>
      </c>
      <c r="AG22" s="48">
        <v>2308</v>
      </c>
      <c r="AH22" s="45">
        <v>19</v>
      </c>
      <c r="AI22" s="5">
        <v>200</v>
      </c>
      <c r="AJ22" s="52">
        <v>1200</v>
      </c>
      <c r="AK22" s="5">
        <v>972</v>
      </c>
      <c r="AL22" s="51">
        <v>230</v>
      </c>
      <c r="AM22" s="65">
        <v>2246</v>
      </c>
      <c r="AN22" s="45">
        <v>19</v>
      </c>
      <c r="AO22" s="5">
        <v>200</v>
      </c>
      <c r="AP22" s="46" t="s">
        <v>111</v>
      </c>
      <c r="AQ22" s="46" t="s">
        <v>111</v>
      </c>
      <c r="AR22" s="46" t="s">
        <v>111</v>
      </c>
      <c r="AS22" s="46" t="s">
        <v>111</v>
      </c>
      <c r="AT22" s="45">
        <v>19</v>
      </c>
      <c r="AU22" s="5">
        <v>200</v>
      </c>
      <c r="AV22" s="46" t="s">
        <v>111</v>
      </c>
      <c r="AW22" s="46" t="s">
        <v>111</v>
      </c>
      <c r="AX22" s="46" t="s">
        <v>111</v>
      </c>
      <c r="AY22" s="47" t="s">
        <v>111</v>
      </c>
    </row>
    <row r="23" spans="2:51">
      <c r="B23" s="5">
        <v>400</v>
      </c>
      <c r="D23" s="16" t="s">
        <v>81</v>
      </c>
      <c r="G23" s="14">
        <v>54</v>
      </c>
      <c r="H23" s="51">
        <v>12</v>
      </c>
      <c r="J23" s="51" t="s">
        <v>176</v>
      </c>
      <c r="K23">
        <f>IF(Kostnadskalkyl!A24="Grönyta",1,0)+IF(Kostnadskalkyl!A24="Gatumark",2,0)</f>
        <v>0</v>
      </c>
      <c r="L23">
        <f>IF(Kostnadskalkyl!C24="AQW enkel",1,0)+IF(Kostnadskalkyl!C24="AQW twin",2,0)+IF(Kostnadskalkyl!C24="PUR enkel",3,0)+IF(Kostnadskalkyl!C24="PUR twin",4,0)+IF(Kostnadskalkyl!C24="FLEX enkel",5,0)+IF(Kostnadskalkyl!C24="FLEX twin",6,0)</f>
        <v>0</v>
      </c>
      <c r="M23">
        <f>IF(Kostnadskalkyl!E24=18,2,0)+IF(Kostnadskalkyl!E24=20,3,0)+IF(Kostnadskalkyl!E24=22,4,0)+IF(Kostnadskalkyl!E24=25,5,0)+IF(Kostnadskalkyl!E24=28,6,0)+IF(Kostnadskalkyl!E24=32,7,0)+IF(Kostnadskalkyl!E24=35,8,0)+IF(Kostnadskalkyl!E24=40,9,0)+IF(Kostnadskalkyl!E24=42,10,0)+IF(Kostnadskalkyl!E24=50,11,0)+IF(Kostnadskalkyl!E24=54,12,0)+IF(Kostnadskalkyl!E24=65,13,0)+IF(Kostnadskalkyl!E24=70,14,0)+IF(Kostnadskalkyl!E24=80,15,0)+IF(Kostnadskalkyl!E24=100,16,0)+IF(Kostnadskalkyl!E24=125,17,0)+IF(Kostnadskalkyl!E24=150,18,0)+IF(Kostnadskalkyl!E24=200,19,0)+IF(Kostnadskalkyl!E24=250,20,0)+IF(Kostnadskalkyl!E24=300,21,0)+IF(Kostnadskalkyl!E24=400,22,0)+IF(Kostnadskalkyl!E24=500,23,0)+IF(Kostnadskalkyl!E24=600,24,0)+IF(Kostnadskalkyl!E24=700,25,0)+IF(Kostnadskalkyl!E24=800,26,0)+IF(Kostnadskalkyl!E24=900,27,0)+IF(Kostnadskalkyl!E24=1000,28,0)</f>
        <v>0</v>
      </c>
      <c r="N23" s="5">
        <f t="shared" si="0"/>
        <v>0</v>
      </c>
      <c r="O23" s="75"/>
      <c r="P23" s="45">
        <v>20</v>
      </c>
      <c r="Q23" s="5">
        <v>250</v>
      </c>
      <c r="R23" s="46" t="s">
        <v>111</v>
      </c>
      <c r="S23" s="46" t="s">
        <v>111</v>
      </c>
      <c r="T23" s="46" t="s">
        <v>111</v>
      </c>
      <c r="U23" s="46" t="s">
        <v>111</v>
      </c>
      <c r="V23" s="45">
        <v>20</v>
      </c>
      <c r="W23" s="5">
        <v>250</v>
      </c>
      <c r="X23" s="46" t="s">
        <v>111</v>
      </c>
      <c r="Y23" s="46" t="s">
        <v>111</v>
      </c>
      <c r="Z23" s="46" t="s">
        <v>111</v>
      </c>
      <c r="AA23" s="46" t="s">
        <v>111</v>
      </c>
      <c r="AB23" s="45">
        <v>20</v>
      </c>
      <c r="AC23" s="5">
        <v>250</v>
      </c>
      <c r="AD23" s="5">
        <v>1490</v>
      </c>
      <c r="AE23" s="5">
        <v>716</v>
      </c>
      <c r="AF23" s="5">
        <v>135</v>
      </c>
      <c r="AG23" s="48">
        <v>2631</v>
      </c>
      <c r="AH23" s="45">
        <v>20</v>
      </c>
      <c r="AI23" s="5">
        <v>250</v>
      </c>
      <c r="AJ23" s="52" t="s">
        <v>111</v>
      </c>
      <c r="AK23" s="52" t="s">
        <v>111</v>
      </c>
      <c r="AL23" s="52" t="s">
        <v>111</v>
      </c>
      <c r="AM23" s="52" t="s">
        <v>111</v>
      </c>
      <c r="AN23" s="45">
        <v>20</v>
      </c>
      <c r="AO23" s="5">
        <v>250</v>
      </c>
      <c r="AP23" s="46" t="s">
        <v>111</v>
      </c>
      <c r="AQ23" s="46" t="s">
        <v>111</v>
      </c>
      <c r="AR23" s="46" t="s">
        <v>111</v>
      </c>
      <c r="AS23" s="46" t="s">
        <v>111</v>
      </c>
      <c r="AT23" s="45">
        <v>20</v>
      </c>
      <c r="AU23" s="5">
        <v>250</v>
      </c>
      <c r="AV23" s="46" t="s">
        <v>111</v>
      </c>
      <c r="AW23" s="46" t="s">
        <v>111</v>
      </c>
      <c r="AX23" s="46" t="s">
        <v>111</v>
      </c>
      <c r="AY23" s="47" t="s">
        <v>111</v>
      </c>
    </row>
    <row r="24" spans="2:51">
      <c r="B24" s="5">
        <v>500</v>
      </c>
      <c r="D24" s="16" t="s">
        <v>64</v>
      </c>
      <c r="G24" s="5">
        <v>65</v>
      </c>
      <c r="H24" s="51">
        <v>13</v>
      </c>
      <c r="J24" s="51" t="s">
        <v>177</v>
      </c>
      <c r="K24">
        <f>IF(Kostnadskalkyl!A25="Grönyta",1,0)+IF(Kostnadskalkyl!A25="Gatumark",2,0)</f>
        <v>0</v>
      </c>
      <c r="L24">
        <f>IF(Kostnadskalkyl!C25="AQW enkel",1,0)+IF(Kostnadskalkyl!C25="AQW twin",2,0)+IF(Kostnadskalkyl!C25="PUR enkel",3,0)+IF(Kostnadskalkyl!C25="PUR twin",4,0)+IF(Kostnadskalkyl!C25="FLEX enkel",5,0)+IF(Kostnadskalkyl!C25="FLEX twin",6,0)</f>
        <v>0</v>
      </c>
      <c r="M24">
        <f>IF(Kostnadskalkyl!E25=18,2,0)+IF(Kostnadskalkyl!E25=20,3,0)+IF(Kostnadskalkyl!E25=22,4,0)+IF(Kostnadskalkyl!E25=25,5,0)+IF(Kostnadskalkyl!E25=28,6,0)+IF(Kostnadskalkyl!E25=32,7,0)+IF(Kostnadskalkyl!E25=35,8,0)+IF(Kostnadskalkyl!E25=40,9,0)+IF(Kostnadskalkyl!E25=42,10,0)+IF(Kostnadskalkyl!E25=50,11,0)+IF(Kostnadskalkyl!E25=54,12,0)+IF(Kostnadskalkyl!E25=65,13,0)+IF(Kostnadskalkyl!E25=70,14,0)+IF(Kostnadskalkyl!E25=80,15,0)+IF(Kostnadskalkyl!E25=100,16,0)+IF(Kostnadskalkyl!E25=125,17,0)+IF(Kostnadskalkyl!E25=150,18,0)+IF(Kostnadskalkyl!E25=200,19,0)+IF(Kostnadskalkyl!E25=250,20,0)+IF(Kostnadskalkyl!E25=300,21,0)+IF(Kostnadskalkyl!E25=400,22,0)+IF(Kostnadskalkyl!E25=500,23,0)+IF(Kostnadskalkyl!E25=600,24,0)+IF(Kostnadskalkyl!E25=700,25,0)+IF(Kostnadskalkyl!E25=800,26,0)+IF(Kostnadskalkyl!E25=900,27,0)+IF(Kostnadskalkyl!E25=1000,28,0)</f>
        <v>0</v>
      </c>
      <c r="N24" s="5">
        <f t="shared" si="0"/>
        <v>0</v>
      </c>
      <c r="O24" s="75"/>
      <c r="P24" s="45">
        <v>21</v>
      </c>
      <c r="Q24" s="5">
        <v>300</v>
      </c>
      <c r="R24" s="46" t="s">
        <v>111</v>
      </c>
      <c r="S24" s="46" t="s">
        <v>111</v>
      </c>
      <c r="T24" s="46" t="s">
        <v>111</v>
      </c>
      <c r="U24" s="46" t="s">
        <v>111</v>
      </c>
      <c r="V24" s="45">
        <v>21</v>
      </c>
      <c r="W24" s="5">
        <v>300</v>
      </c>
      <c r="X24" s="46" t="s">
        <v>111</v>
      </c>
      <c r="Y24" s="46" t="s">
        <v>111</v>
      </c>
      <c r="Z24" s="46" t="s">
        <v>111</v>
      </c>
      <c r="AA24" s="46" t="s">
        <v>111</v>
      </c>
      <c r="AB24" s="45">
        <v>21</v>
      </c>
      <c r="AC24" s="5">
        <v>300</v>
      </c>
      <c r="AD24" s="5">
        <v>1750</v>
      </c>
      <c r="AE24" s="5">
        <v>869</v>
      </c>
      <c r="AF24" s="5">
        <v>135</v>
      </c>
      <c r="AG24" s="48">
        <v>3004</v>
      </c>
      <c r="AH24" s="45">
        <v>21</v>
      </c>
      <c r="AI24" s="5">
        <v>300</v>
      </c>
      <c r="AJ24" s="52" t="s">
        <v>111</v>
      </c>
      <c r="AK24" s="52" t="s">
        <v>111</v>
      </c>
      <c r="AL24" s="52" t="s">
        <v>111</v>
      </c>
      <c r="AM24" s="52" t="s">
        <v>111</v>
      </c>
      <c r="AN24" s="45">
        <v>21</v>
      </c>
      <c r="AO24" s="5">
        <v>300</v>
      </c>
      <c r="AP24" s="46" t="s">
        <v>111</v>
      </c>
      <c r="AQ24" s="46" t="s">
        <v>111</v>
      </c>
      <c r="AR24" s="46" t="s">
        <v>111</v>
      </c>
      <c r="AS24" s="46" t="s">
        <v>111</v>
      </c>
      <c r="AT24" s="45">
        <v>21</v>
      </c>
      <c r="AU24" s="5">
        <v>300</v>
      </c>
      <c r="AV24" s="46" t="s">
        <v>111</v>
      </c>
      <c r="AW24" s="46" t="s">
        <v>111</v>
      </c>
      <c r="AX24" s="46" t="s">
        <v>111</v>
      </c>
      <c r="AY24" s="47" t="s">
        <v>111</v>
      </c>
    </row>
    <row r="25" spans="2:51">
      <c r="B25" s="5">
        <v>600</v>
      </c>
      <c r="D25" s="16" t="s">
        <v>40</v>
      </c>
      <c r="G25" s="14">
        <v>70</v>
      </c>
      <c r="H25" s="51">
        <v>14</v>
      </c>
      <c r="J25" s="51" t="s">
        <v>178</v>
      </c>
      <c r="K25">
        <f>IF(Kostnadskalkyl!A26="Grönyta",1,0)+IF(Kostnadskalkyl!A26="Gatumark",2,0)</f>
        <v>0</v>
      </c>
      <c r="L25">
        <f>IF(Kostnadskalkyl!C26="AQW enkel",1,0)+IF(Kostnadskalkyl!C26="AQW twin",2,0)+IF(Kostnadskalkyl!C26="PUR enkel",3,0)+IF(Kostnadskalkyl!C26="PUR twin",4,0)+IF(Kostnadskalkyl!C26="FLEX enkel",5,0)+IF(Kostnadskalkyl!C26="FLEX twin",6,0)</f>
        <v>0</v>
      </c>
      <c r="M25">
        <f>IF(Kostnadskalkyl!E26=18,2,0)+IF(Kostnadskalkyl!E26=20,3,0)+IF(Kostnadskalkyl!E26=22,4,0)+IF(Kostnadskalkyl!E26=25,5,0)+IF(Kostnadskalkyl!E26=28,6,0)+IF(Kostnadskalkyl!E26=32,7,0)+IF(Kostnadskalkyl!E26=35,8,0)+IF(Kostnadskalkyl!E26=40,9,0)+IF(Kostnadskalkyl!E26=42,10,0)+IF(Kostnadskalkyl!E26=50,11,0)+IF(Kostnadskalkyl!E26=54,12,0)+IF(Kostnadskalkyl!E26=65,13,0)+IF(Kostnadskalkyl!E26=70,14,0)+IF(Kostnadskalkyl!E26=80,15,0)+IF(Kostnadskalkyl!E26=100,16,0)+IF(Kostnadskalkyl!E26=125,17,0)+IF(Kostnadskalkyl!E26=150,18,0)+IF(Kostnadskalkyl!E26=200,19,0)+IF(Kostnadskalkyl!E26=250,20,0)+IF(Kostnadskalkyl!E26=300,21,0)+IF(Kostnadskalkyl!E26=400,22,0)+IF(Kostnadskalkyl!E26=500,23,0)+IF(Kostnadskalkyl!E26=600,24,0)+IF(Kostnadskalkyl!E26=700,25,0)+IF(Kostnadskalkyl!E26=800,26,0)+IF(Kostnadskalkyl!E26=900,27,0)+IF(Kostnadskalkyl!E26=1000,28,0)</f>
        <v>0</v>
      </c>
      <c r="N25" s="5">
        <f t="shared" si="0"/>
        <v>0</v>
      </c>
      <c r="O25" s="75"/>
      <c r="P25" s="45">
        <v>22</v>
      </c>
      <c r="Q25" s="5">
        <v>400</v>
      </c>
      <c r="R25" s="46" t="s">
        <v>111</v>
      </c>
      <c r="S25" s="46" t="s">
        <v>111</v>
      </c>
      <c r="T25" s="46" t="s">
        <v>111</v>
      </c>
      <c r="U25" s="46" t="s">
        <v>111</v>
      </c>
      <c r="V25" s="45">
        <v>22</v>
      </c>
      <c r="W25" s="5">
        <v>400</v>
      </c>
      <c r="X25" s="46" t="s">
        <v>111</v>
      </c>
      <c r="Y25" s="46" t="s">
        <v>111</v>
      </c>
      <c r="Z25" s="46" t="s">
        <v>111</v>
      </c>
      <c r="AA25" s="46" t="s">
        <v>111</v>
      </c>
      <c r="AB25" s="45">
        <v>22</v>
      </c>
      <c r="AC25" s="5">
        <v>400</v>
      </c>
      <c r="AD25" s="5">
        <v>2013</v>
      </c>
      <c r="AE25" s="5">
        <v>1025</v>
      </c>
      <c r="AF25" s="5">
        <v>215</v>
      </c>
      <c r="AG25" s="48">
        <v>3496</v>
      </c>
      <c r="AH25" s="45">
        <v>22</v>
      </c>
      <c r="AI25" s="5">
        <v>400</v>
      </c>
      <c r="AJ25" s="52" t="s">
        <v>111</v>
      </c>
      <c r="AK25" s="52" t="s">
        <v>111</v>
      </c>
      <c r="AL25" s="52" t="s">
        <v>111</v>
      </c>
      <c r="AM25" s="52" t="s">
        <v>111</v>
      </c>
      <c r="AN25" s="45">
        <v>22</v>
      </c>
      <c r="AO25" s="5">
        <v>400</v>
      </c>
      <c r="AP25" s="46" t="s">
        <v>111</v>
      </c>
      <c r="AQ25" s="46" t="s">
        <v>111</v>
      </c>
      <c r="AR25" s="46" t="s">
        <v>111</v>
      </c>
      <c r="AS25" s="46" t="s">
        <v>111</v>
      </c>
      <c r="AT25" s="45">
        <v>22</v>
      </c>
      <c r="AU25" s="5">
        <v>400</v>
      </c>
      <c r="AV25" s="46" t="s">
        <v>111</v>
      </c>
      <c r="AW25" s="46" t="s">
        <v>111</v>
      </c>
      <c r="AX25" s="46" t="s">
        <v>111</v>
      </c>
      <c r="AY25" s="47" t="s">
        <v>111</v>
      </c>
    </row>
    <row r="26" spans="2:51">
      <c r="B26" s="5">
        <v>700</v>
      </c>
      <c r="D26" s="16" t="s">
        <v>41</v>
      </c>
      <c r="G26" s="5">
        <v>80</v>
      </c>
      <c r="H26" s="51">
        <v>15</v>
      </c>
      <c r="J26" s="51" t="s">
        <v>179</v>
      </c>
      <c r="K26">
        <f>IF(Kostnadskalkyl!A27="Grönyta",1,0)+IF(Kostnadskalkyl!A27="Gatumark",2,0)</f>
        <v>0</v>
      </c>
      <c r="L26">
        <f>IF(Kostnadskalkyl!C27="AQW enkel",1,0)+IF(Kostnadskalkyl!C27="AQW twin",2,0)+IF(Kostnadskalkyl!C27="PUR enkel",3,0)+IF(Kostnadskalkyl!C27="PUR twin",4,0)+IF(Kostnadskalkyl!C27="FLEX enkel",5,0)+IF(Kostnadskalkyl!C27="FLEX twin",6,0)</f>
        <v>0</v>
      </c>
      <c r="M26">
        <f>IF(Kostnadskalkyl!E27=18,2,0)+IF(Kostnadskalkyl!E27=20,3,0)+IF(Kostnadskalkyl!E27=22,4,0)+IF(Kostnadskalkyl!E27=25,5,0)+IF(Kostnadskalkyl!E27=28,6,0)+IF(Kostnadskalkyl!E27=32,7,0)+IF(Kostnadskalkyl!E27=35,8,0)+IF(Kostnadskalkyl!E27=40,9,0)+IF(Kostnadskalkyl!E27=42,10,0)+IF(Kostnadskalkyl!E27=50,11,0)+IF(Kostnadskalkyl!E27=54,12,0)+IF(Kostnadskalkyl!E27=65,13,0)+IF(Kostnadskalkyl!E27=70,14,0)+IF(Kostnadskalkyl!E27=80,15,0)+IF(Kostnadskalkyl!E27=100,16,0)+IF(Kostnadskalkyl!E27=125,17,0)+IF(Kostnadskalkyl!E27=150,18,0)+IF(Kostnadskalkyl!E27=200,19,0)+IF(Kostnadskalkyl!E27=250,20,0)+IF(Kostnadskalkyl!E27=300,21,0)+IF(Kostnadskalkyl!E27=400,22,0)+IF(Kostnadskalkyl!E27=500,23,0)+IF(Kostnadskalkyl!E27=600,24,0)+IF(Kostnadskalkyl!E27=700,25,0)+IF(Kostnadskalkyl!E27=800,26,0)+IF(Kostnadskalkyl!E27=900,27,0)+IF(Kostnadskalkyl!E27=1000,28,0)</f>
        <v>0</v>
      </c>
      <c r="N26" s="5">
        <f t="shared" si="0"/>
        <v>0</v>
      </c>
      <c r="O26" s="75"/>
      <c r="P26" s="45">
        <v>23</v>
      </c>
      <c r="Q26" s="5">
        <v>500</v>
      </c>
      <c r="R26" s="46" t="s">
        <v>111</v>
      </c>
      <c r="S26" s="46" t="s">
        <v>111</v>
      </c>
      <c r="T26" s="46" t="s">
        <v>111</v>
      </c>
      <c r="U26" s="46" t="s">
        <v>111</v>
      </c>
      <c r="V26" s="45">
        <v>23</v>
      </c>
      <c r="W26" s="5">
        <v>500</v>
      </c>
      <c r="X26" s="46" t="s">
        <v>111</v>
      </c>
      <c r="Y26" s="46" t="s">
        <v>111</v>
      </c>
      <c r="Z26" s="46" t="s">
        <v>111</v>
      </c>
      <c r="AA26" s="46" t="s">
        <v>111</v>
      </c>
      <c r="AB26" s="45">
        <v>23</v>
      </c>
      <c r="AC26" s="5">
        <v>500</v>
      </c>
      <c r="AD26" s="5">
        <v>2460</v>
      </c>
      <c r="AE26" s="5">
        <v>1230</v>
      </c>
      <c r="AF26" s="5">
        <v>215</v>
      </c>
      <c r="AG26" s="48">
        <v>3905</v>
      </c>
      <c r="AH26" s="45">
        <v>23</v>
      </c>
      <c r="AI26" s="5">
        <v>500</v>
      </c>
      <c r="AJ26" s="52" t="s">
        <v>111</v>
      </c>
      <c r="AK26" s="52" t="s">
        <v>111</v>
      </c>
      <c r="AL26" s="52" t="s">
        <v>111</v>
      </c>
      <c r="AM26" s="52" t="s">
        <v>111</v>
      </c>
      <c r="AN26" s="45">
        <v>23</v>
      </c>
      <c r="AO26" s="5">
        <v>500</v>
      </c>
      <c r="AP26" s="46" t="s">
        <v>111</v>
      </c>
      <c r="AQ26" s="46" t="s">
        <v>111</v>
      </c>
      <c r="AR26" s="46" t="s">
        <v>111</v>
      </c>
      <c r="AS26" s="46" t="s">
        <v>111</v>
      </c>
      <c r="AT26" s="45">
        <v>23</v>
      </c>
      <c r="AU26" s="5">
        <v>500</v>
      </c>
      <c r="AV26" s="46" t="s">
        <v>111</v>
      </c>
      <c r="AW26" s="46" t="s">
        <v>111</v>
      </c>
      <c r="AX26" s="46" t="s">
        <v>111</v>
      </c>
      <c r="AY26" s="47" t="s">
        <v>111</v>
      </c>
    </row>
    <row r="27" spans="2:51">
      <c r="B27" s="5">
        <v>800</v>
      </c>
      <c r="D27" s="16" t="s">
        <v>73</v>
      </c>
      <c r="G27" s="5">
        <v>100</v>
      </c>
      <c r="H27" s="51">
        <v>16</v>
      </c>
      <c r="J27" s="51" t="s">
        <v>180</v>
      </c>
      <c r="K27">
        <f>IF(Kostnadskalkyl!A28="Grönyta",1,0)+IF(Kostnadskalkyl!A28="Gatumark",2,0)</f>
        <v>0</v>
      </c>
      <c r="L27">
        <f>IF(Kostnadskalkyl!C28="AQW enkel",1,0)+IF(Kostnadskalkyl!C28="AQW twin",2,0)+IF(Kostnadskalkyl!C28="PUR enkel",3,0)+IF(Kostnadskalkyl!C28="PUR twin",4,0)+IF(Kostnadskalkyl!C28="FLEX enkel",5,0)+IF(Kostnadskalkyl!C28="FLEX twin",6,0)</f>
        <v>0</v>
      </c>
      <c r="M27">
        <f>IF(Kostnadskalkyl!E28=18,2,0)+IF(Kostnadskalkyl!E28=20,3,0)+IF(Kostnadskalkyl!E28=22,4,0)+IF(Kostnadskalkyl!E28=25,5,0)+IF(Kostnadskalkyl!E28=28,6,0)+IF(Kostnadskalkyl!E28=32,7,0)+IF(Kostnadskalkyl!E28=35,8,0)+IF(Kostnadskalkyl!E28=40,9,0)+IF(Kostnadskalkyl!E28=42,10,0)+IF(Kostnadskalkyl!E28=50,11,0)+IF(Kostnadskalkyl!E28=54,12,0)+IF(Kostnadskalkyl!E28=65,13,0)+IF(Kostnadskalkyl!E28=70,14,0)+IF(Kostnadskalkyl!E28=80,15,0)+IF(Kostnadskalkyl!E28=100,16,0)+IF(Kostnadskalkyl!E28=125,17,0)+IF(Kostnadskalkyl!E28=150,18,0)+IF(Kostnadskalkyl!E28=200,19,0)+IF(Kostnadskalkyl!E28=250,20,0)+IF(Kostnadskalkyl!E28=300,21,0)+IF(Kostnadskalkyl!E28=400,22,0)+IF(Kostnadskalkyl!E28=500,23,0)+IF(Kostnadskalkyl!E28=600,24,0)+IF(Kostnadskalkyl!E28=700,25,0)+IF(Kostnadskalkyl!E28=800,26,0)+IF(Kostnadskalkyl!E28=900,27,0)+IF(Kostnadskalkyl!E28=1000,28,0)</f>
        <v>0</v>
      </c>
      <c r="N27" s="5">
        <f t="shared" si="0"/>
        <v>0</v>
      </c>
      <c r="O27" s="75"/>
      <c r="P27" s="45">
        <v>24</v>
      </c>
      <c r="Q27" s="5">
        <v>600</v>
      </c>
      <c r="R27" s="46" t="s">
        <v>111</v>
      </c>
      <c r="S27" s="46" t="s">
        <v>111</v>
      </c>
      <c r="T27" s="46" t="s">
        <v>111</v>
      </c>
      <c r="U27" s="46" t="s">
        <v>111</v>
      </c>
      <c r="V27" s="45">
        <v>24</v>
      </c>
      <c r="W27" s="5">
        <v>600</v>
      </c>
      <c r="X27" s="46" t="s">
        <v>111</v>
      </c>
      <c r="Y27" s="46" t="s">
        <v>111</v>
      </c>
      <c r="Z27" s="46" t="s">
        <v>111</v>
      </c>
      <c r="AA27" s="46" t="s">
        <v>111</v>
      </c>
      <c r="AB27" s="45">
        <v>24</v>
      </c>
      <c r="AC27" s="5">
        <v>600</v>
      </c>
      <c r="AD27" s="5">
        <v>3095</v>
      </c>
      <c r="AE27" s="5">
        <v>1505</v>
      </c>
      <c r="AF27" s="5">
        <v>250</v>
      </c>
      <c r="AG27" s="48">
        <v>4861</v>
      </c>
      <c r="AH27" s="45">
        <v>24</v>
      </c>
      <c r="AI27" s="5">
        <v>600</v>
      </c>
      <c r="AJ27" s="52" t="s">
        <v>111</v>
      </c>
      <c r="AK27" s="52" t="s">
        <v>111</v>
      </c>
      <c r="AL27" s="52" t="s">
        <v>111</v>
      </c>
      <c r="AM27" s="52" t="s">
        <v>111</v>
      </c>
      <c r="AN27" s="45">
        <v>24</v>
      </c>
      <c r="AO27" s="5">
        <v>600</v>
      </c>
      <c r="AP27" s="46" t="s">
        <v>111</v>
      </c>
      <c r="AQ27" s="46" t="s">
        <v>111</v>
      </c>
      <c r="AR27" s="46" t="s">
        <v>111</v>
      </c>
      <c r="AS27" s="46" t="s">
        <v>111</v>
      </c>
      <c r="AT27" s="45">
        <v>24</v>
      </c>
      <c r="AU27" s="5">
        <v>600</v>
      </c>
      <c r="AV27" s="46" t="s">
        <v>111</v>
      </c>
      <c r="AW27" s="46" t="s">
        <v>111</v>
      </c>
      <c r="AX27" s="46" t="s">
        <v>111</v>
      </c>
      <c r="AY27" s="47" t="s">
        <v>111</v>
      </c>
    </row>
    <row r="28" spans="2:51">
      <c r="B28" s="5">
        <v>900</v>
      </c>
      <c r="D28" s="16" t="s">
        <v>30</v>
      </c>
      <c r="G28" s="5">
        <v>125</v>
      </c>
      <c r="H28" s="51">
        <v>17</v>
      </c>
      <c r="J28" s="51" t="s">
        <v>181</v>
      </c>
      <c r="K28">
        <f>IF(Kostnadskalkyl!A29="Grönyta",1,0)+IF(Kostnadskalkyl!A29="Gatumark",2,0)</f>
        <v>0</v>
      </c>
      <c r="L28">
        <f>IF(Kostnadskalkyl!C29="AQW enkel",1,0)+IF(Kostnadskalkyl!C29="AQW twin",2,0)+IF(Kostnadskalkyl!C29="PUR enkel",3,0)+IF(Kostnadskalkyl!C29="PUR twin",4,0)+IF(Kostnadskalkyl!C29="FLEX enkel",5,0)+IF(Kostnadskalkyl!C29="FLEX twin",6,0)</f>
        <v>0</v>
      </c>
      <c r="M28">
        <f>IF(Kostnadskalkyl!E29=18,2,0)+IF(Kostnadskalkyl!E29=20,3,0)+IF(Kostnadskalkyl!E29=22,4,0)+IF(Kostnadskalkyl!E29=25,5,0)+IF(Kostnadskalkyl!E29=28,6,0)+IF(Kostnadskalkyl!E29=32,7,0)+IF(Kostnadskalkyl!E29=35,8,0)+IF(Kostnadskalkyl!E29=40,9,0)+IF(Kostnadskalkyl!E29=42,10,0)+IF(Kostnadskalkyl!E29=50,11,0)+IF(Kostnadskalkyl!E29=54,12,0)+IF(Kostnadskalkyl!E29=65,13,0)+IF(Kostnadskalkyl!E29=70,14,0)+IF(Kostnadskalkyl!E29=80,15,0)+IF(Kostnadskalkyl!E29=100,16,0)+IF(Kostnadskalkyl!E29=125,17,0)+IF(Kostnadskalkyl!E29=150,18,0)+IF(Kostnadskalkyl!E29=200,19,0)+IF(Kostnadskalkyl!E29=250,20,0)+IF(Kostnadskalkyl!E29=300,21,0)+IF(Kostnadskalkyl!E29=400,22,0)+IF(Kostnadskalkyl!E29=500,23,0)+IF(Kostnadskalkyl!E29=600,24,0)+IF(Kostnadskalkyl!E29=700,25,0)+IF(Kostnadskalkyl!E29=800,26,0)+IF(Kostnadskalkyl!E29=900,27,0)+IF(Kostnadskalkyl!E29=1000,28,0)</f>
        <v>0</v>
      </c>
      <c r="N28" s="5">
        <f t="shared" si="0"/>
        <v>0</v>
      </c>
      <c r="O28" s="75"/>
      <c r="P28" s="45">
        <v>25</v>
      </c>
      <c r="Q28" s="5">
        <v>700</v>
      </c>
      <c r="R28" s="46" t="s">
        <v>111</v>
      </c>
      <c r="S28" s="46" t="s">
        <v>111</v>
      </c>
      <c r="T28" s="46" t="s">
        <v>111</v>
      </c>
      <c r="U28" s="46" t="s">
        <v>111</v>
      </c>
      <c r="V28" s="45">
        <v>25</v>
      </c>
      <c r="W28" s="5">
        <v>700</v>
      </c>
      <c r="X28" s="46" t="s">
        <v>111</v>
      </c>
      <c r="Y28" s="46" t="s">
        <v>111</v>
      </c>
      <c r="Z28" s="46" t="s">
        <v>111</v>
      </c>
      <c r="AA28" s="46" t="s">
        <v>111</v>
      </c>
      <c r="AB28" s="45">
        <v>25</v>
      </c>
      <c r="AC28" s="5">
        <v>700</v>
      </c>
      <c r="AD28" s="5">
        <v>3680</v>
      </c>
      <c r="AE28" s="5">
        <v>1925</v>
      </c>
      <c r="AF28" s="5">
        <v>250</v>
      </c>
      <c r="AG28" s="48">
        <v>5832</v>
      </c>
      <c r="AH28" s="45">
        <v>25</v>
      </c>
      <c r="AI28" s="5">
        <v>700</v>
      </c>
      <c r="AJ28" s="52" t="s">
        <v>111</v>
      </c>
      <c r="AK28" s="52" t="s">
        <v>111</v>
      </c>
      <c r="AL28" s="52" t="s">
        <v>111</v>
      </c>
      <c r="AM28" s="52" t="s">
        <v>111</v>
      </c>
      <c r="AN28" s="45">
        <v>25</v>
      </c>
      <c r="AO28" s="5">
        <v>700</v>
      </c>
      <c r="AP28" s="46" t="s">
        <v>111</v>
      </c>
      <c r="AQ28" s="46" t="s">
        <v>111</v>
      </c>
      <c r="AR28" s="46" t="s">
        <v>111</v>
      </c>
      <c r="AS28" s="46" t="s">
        <v>111</v>
      </c>
      <c r="AT28" s="45">
        <v>25</v>
      </c>
      <c r="AU28" s="5">
        <v>700</v>
      </c>
      <c r="AV28" s="46" t="s">
        <v>111</v>
      </c>
      <c r="AW28" s="46" t="s">
        <v>111</v>
      </c>
      <c r="AX28" s="46" t="s">
        <v>111</v>
      </c>
      <c r="AY28" s="47" t="s">
        <v>111</v>
      </c>
    </row>
    <row r="29" spans="2:51">
      <c r="B29" s="5">
        <v>1000</v>
      </c>
      <c r="D29" s="16" t="s">
        <v>37</v>
      </c>
      <c r="G29" s="5">
        <v>150</v>
      </c>
      <c r="H29" s="51">
        <v>18</v>
      </c>
      <c r="J29" s="51" t="s">
        <v>182</v>
      </c>
      <c r="K29">
        <f>IF(Kostnadskalkyl!A30="Grönyta",1,0)+IF(Kostnadskalkyl!A30="Gatumark",2,0)</f>
        <v>0</v>
      </c>
      <c r="L29">
        <f>IF(Kostnadskalkyl!C30="AQW enkel",1,0)+IF(Kostnadskalkyl!C30="AQW twin",2,0)+IF(Kostnadskalkyl!C30="PUR enkel",3,0)+IF(Kostnadskalkyl!C30="PUR twin",4,0)+IF(Kostnadskalkyl!C30="FLEX enkel",5,0)+IF(Kostnadskalkyl!C30="FLEX twin",6,0)</f>
        <v>0</v>
      </c>
      <c r="M29">
        <f>IF(Kostnadskalkyl!E30=18,2,0)+IF(Kostnadskalkyl!E30=20,3,0)+IF(Kostnadskalkyl!E30=22,4,0)+IF(Kostnadskalkyl!E30=25,5,0)+IF(Kostnadskalkyl!E30=28,6,0)+IF(Kostnadskalkyl!E30=32,7,0)+IF(Kostnadskalkyl!E30=35,8,0)+IF(Kostnadskalkyl!E30=40,9,0)+IF(Kostnadskalkyl!E30=42,10,0)+IF(Kostnadskalkyl!E30=50,11,0)+IF(Kostnadskalkyl!E30=54,12,0)+IF(Kostnadskalkyl!E30=65,13,0)+IF(Kostnadskalkyl!E30=70,14,0)+IF(Kostnadskalkyl!E30=80,15,0)+IF(Kostnadskalkyl!E30=100,16,0)+IF(Kostnadskalkyl!E30=125,17,0)+IF(Kostnadskalkyl!E30=150,18,0)+IF(Kostnadskalkyl!E30=200,19,0)+IF(Kostnadskalkyl!E30=250,20,0)+IF(Kostnadskalkyl!E30=300,21,0)+IF(Kostnadskalkyl!E30=400,22,0)+IF(Kostnadskalkyl!E30=500,23,0)+IF(Kostnadskalkyl!E30=600,24,0)+IF(Kostnadskalkyl!E30=700,25,0)+IF(Kostnadskalkyl!E30=800,26,0)+IF(Kostnadskalkyl!E30=900,27,0)+IF(Kostnadskalkyl!E30=1000,28,0)</f>
        <v>0</v>
      </c>
      <c r="N29" s="5">
        <f t="shared" si="0"/>
        <v>0</v>
      </c>
      <c r="O29" s="75"/>
      <c r="P29" s="45">
        <v>26</v>
      </c>
      <c r="Q29" s="5">
        <v>800</v>
      </c>
      <c r="R29" s="46" t="s">
        <v>111</v>
      </c>
      <c r="S29" s="46" t="s">
        <v>111</v>
      </c>
      <c r="T29" s="46" t="s">
        <v>111</v>
      </c>
      <c r="U29" s="46" t="s">
        <v>111</v>
      </c>
      <c r="V29" s="45">
        <v>26</v>
      </c>
      <c r="W29" s="5">
        <v>800</v>
      </c>
      <c r="X29" s="46" t="s">
        <v>111</v>
      </c>
      <c r="Y29" s="46" t="s">
        <v>111</v>
      </c>
      <c r="Z29" s="46" t="s">
        <v>111</v>
      </c>
      <c r="AA29" s="46" t="s">
        <v>111</v>
      </c>
      <c r="AB29" s="45">
        <v>26</v>
      </c>
      <c r="AC29" s="5">
        <v>800</v>
      </c>
      <c r="AD29" s="5">
        <v>4221</v>
      </c>
      <c r="AE29" s="5">
        <v>2245</v>
      </c>
      <c r="AF29" s="5">
        <v>350</v>
      </c>
      <c r="AG29" s="48">
        <v>6201</v>
      </c>
      <c r="AH29" s="45">
        <v>26</v>
      </c>
      <c r="AI29" s="5">
        <v>800</v>
      </c>
      <c r="AJ29" s="52" t="s">
        <v>111</v>
      </c>
      <c r="AK29" s="52" t="s">
        <v>111</v>
      </c>
      <c r="AL29" s="52" t="s">
        <v>111</v>
      </c>
      <c r="AM29" s="52" t="s">
        <v>111</v>
      </c>
      <c r="AN29" s="45">
        <v>26</v>
      </c>
      <c r="AO29" s="5">
        <v>800</v>
      </c>
      <c r="AP29" s="46" t="s">
        <v>111</v>
      </c>
      <c r="AQ29" s="46" t="s">
        <v>111</v>
      </c>
      <c r="AR29" s="46" t="s">
        <v>111</v>
      </c>
      <c r="AS29" s="46" t="s">
        <v>111</v>
      </c>
      <c r="AT29" s="45">
        <v>26</v>
      </c>
      <c r="AU29" s="5">
        <v>800</v>
      </c>
      <c r="AV29" s="46" t="s">
        <v>111</v>
      </c>
      <c r="AW29" s="46" t="s">
        <v>111</v>
      </c>
      <c r="AX29" s="46" t="s">
        <v>111</v>
      </c>
      <c r="AY29" s="47" t="s">
        <v>111</v>
      </c>
    </row>
    <row r="30" spans="2:51">
      <c r="B30" s="5"/>
      <c r="G30" s="5">
        <v>200</v>
      </c>
      <c r="H30" s="51">
        <v>19</v>
      </c>
      <c r="J30" s="51" t="s">
        <v>183</v>
      </c>
      <c r="K30">
        <f>IF(Kostnadskalkyl!A31="Grönyta",1,0)+IF(Kostnadskalkyl!A31="Gatumark",2,0)</f>
        <v>0</v>
      </c>
      <c r="L30">
        <f>IF(Kostnadskalkyl!C31="AQW enkel",1,0)+IF(Kostnadskalkyl!C31="AQW twin",2,0)+IF(Kostnadskalkyl!C31="PUR enkel",3,0)+IF(Kostnadskalkyl!C31="PUR twin",4,0)+IF(Kostnadskalkyl!C31="FLEX enkel",5,0)+IF(Kostnadskalkyl!C31="FLEX twin",6,0)</f>
        <v>0</v>
      </c>
      <c r="M30">
        <f>IF(Kostnadskalkyl!E31=18,2,0)+IF(Kostnadskalkyl!E31=20,3,0)+IF(Kostnadskalkyl!E31=22,4,0)+IF(Kostnadskalkyl!E31=25,5,0)+IF(Kostnadskalkyl!E31=28,6,0)+IF(Kostnadskalkyl!E31=32,7,0)+IF(Kostnadskalkyl!E31=35,8,0)+IF(Kostnadskalkyl!E31=40,9,0)+IF(Kostnadskalkyl!E31=42,10,0)+IF(Kostnadskalkyl!E31=50,11,0)+IF(Kostnadskalkyl!E31=54,12,0)+IF(Kostnadskalkyl!E31=65,13,0)+IF(Kostnadskalkyl!E31=70,14,0)+IF(Kostnadskalkyl!E31=80,15,0)+IF(Kostnadskalkyl!E31=100,16,0)+IF(Kostnadskalkyl!E31=125,17,0)+IF(Kostnadskalkyl!E31=150,18,0)+IF(Kostnadskalkyl!E31=200,19,0)+IF(Kostnadskalkyl!E31=250,20,0)+IF(Kostnadskalkyl!E31=300,21,0)+IF(Kostnadskalkyl!E31=400,22,0)+IF(Kostnadskalkyl!E31=500,23,0)+IF(Kostnadskalkyl!E31=600,24,0)+IF(Kostnadskalkyl!E31=700,25,0)+IF(Kostnadskalkyl!E31=800,26,0)+IF(Kostnadskalkyl!E31=900,27,0)+IF(Kostnadskalkyl!E31=1000,28,0)</f>
        <v>0</v>
      </c>
      <c r="N30" s="5">
        <f t="shared" si="0"/>
        <v>0</v>
      </c>
      <c r="O30" s="75"/>
      <c r="P30" s="45">
        <v>27</v>
      </c>
      <c r="Q30" s="5">
        <v>900</v>
      </c>
      <c r="R30" s="46" t="s">
        <v>111</v>
      </c>
      <c r="S30" s="46" t="s">
        <v>111</v>
      </c>
      <c r="T30" s="46" t="s">
        <v>111</v>
      </c>
      <c r="U30" s="46" t="s">
        <v>111</v>
      </c>
      <c r="V30" s="45">
        <v>27</v>
      </c>
      <c r="W30" s="5">
        <v>900</v>
      </c>
      <c r="X30" s="46" t="s">
        <v>111</v>
      </c>
      <c r="Y30" s="46" t="s">
        <v>111</v>
      </c>
      <c r="Z30" s="46" t="s">
        <v>111</v>
      </c>
      <c r="AA30" s="46" t="s">
        <v>111</v>
      </c>
      <c r="AB30" s="45">
        <v>27</v>
      </c>
      <c r="AC30" s="5">
        <v>900</v>
      </c>
      <c r="AD30" s="5">
        <v>4933</v>
      </c>
      <c r="AE30" s="5">
        <v>2670</v>
      </c>
      <c r="AF30" s="5">
        <v>350</v>
      </c>
      <c r="AG30" s="48">
        <v>7321</v>
      </c>
      <c r="AH30" s="45">
        <v>27</v>
      </c>
      <c r="AI30" s="5">
        <v>900</v>
      </c>
      <c r="AJ30" s="52" t="s">
        <v>111</v>
      </c>
      <c r="AK30" s="52" t="s">
        <v>111</v>
      </c>
      <c r="AL30" s="52" t="s">
        <v>111</v>
      </c>
      <c r="AM30" s="52" t="s">
        <v>111</v>
      </c>
      <c r="AN30" s="45">
        <v>27</v>
      </c>
      <c r="AO30" s="5">
        <v>900</v>
      </c>
      <c r="AP30" s="46" t="s">
        <v>111</v>
      </c>
      <c r="AQ30" s="46" t="s">
        <v>111</v>
      </c>
      <c r="AR30" s="46" t="s">
        <v>111</v>
      </c>
      <c r="AS30" s="46" t="s">
        <v>111</v>
      </c>
      <c r="AT30" s="45">
        <v>27</v>
      </c>
      <c r="AU30" s="5">
        <v>900</v>
      </c>
      <c r="AV30" s="46" t="s">
        <v>111</v>
      </c>
      <c r="AW30" s="46" t="s">
        <v>111</v>
      </c>
      <c r="AX30" s="46" t="s">
        <v>111</v>
      </c>
      <c r="AY30" s="47" t="s">
        <v>111</v>
      </c>
    </row>
    <row r="31" spans="2:51">
      <c r="B31" s="14"/>
      <c r="G31" s="5">
        <v>250</v>
      </c>
      <c r="H31" s="51">
        <v>20</v>
      </c>
      <c r="J31" s="51" t="s">
        <v>184</v>
      </c>
      <c r="K31">
        <f>IF(Kostnadskalkyl!A32="Grönyta",1,0)+IF(Kostnadskalkyl!A32="Gatumark",2,0)</f>
        <v>0</v>
      </c>
      <c r="L31">
        <f>IF(Kostnadskalkyl!C32="AQW enkel",1,0)+IF(Kostnadskalkyl!C32="AQW twin",2,0)+IF(Kostnadskalkyl!C32="PUR enkel",3,0)+IF(Kostnadskalkyl!C32="PUR twin",4,0)+IF(Kostnadskalkyl!C32="FLEX enkel",5,0)+IF(Kostnadskalkyl!C32="FLEX twin",6,0)</f>
        <v>0</v>
      </c>
      <c r="M31">
        <f>IF(Kostnadskalkyl!E32=18,2,0)+IF(Kostnadskalkyl!E32=20,3,0)+IF(Kostnadskalkyl!E32=22,4,0)+IF(Kostnadskalkyl!E32=25,5,0)+IF(Kostnadskalkyl!E32=28,6,0)+IF(Kostnadskalkyl!E32=32,7,0)+IF(Kostnadskalkyl!E32=35,8,0)+IF(Kostnadskalkyl!E32=40,9,0)+IF(Kostnadskalkyl!E32=42,10,0)+IF(Kostnadskalkyl!E32=50,11,0)+IF(Kostnadskalkyl!E32=54,12,0)+IF(Kostnadskalkyl!E32=65,13,0)+IF(Kostnadskalkyl!E32=70,14,0)+IF(Kostnadskalkyl!E32=80,15,0)+IF(Kostnadskalkyl!E32=100,16,0)+IF(Kostnadskalkyl!E32=125,17,0)+IF(Kostnadskalkyl!E32=150,18,0)+IF(Kostnadskalkyl!E32=200,19,0)+IF(Kostnadskalkyl!E32=250,20,0)+IF(Kostnadskalkyl!E32=300,21,0)+IF(Kostnadskalkyl!E32=400,22,0)+IF(Kostnadskalkyl!E32=500,23,0)+IF(Kostnadskalkyl!E32=600,24,0)+IF(Kostnadskalkyl!E32=700,25,0)+IF(Kostnadskalkyl!E32=800,26,0)+IF(Kostnadskalkyl!E32=900,27,0)+IF(Kostnadskalkyl!E32=1000,28,0)</f>
        <v>0</v>
      </c>
      <c r="N31" s="5">
        <f t="shared" si="0"/>
        <v>0</v>
      </c>
      <c r="O31" s="75"/>
      <c r="P31" s="49">
        <v>28</v>
      </c>
      <c r="Q31" s="50">
        <v>1000</v>
      </c>
      <c r="R31" s="46" t="s">
        <v>111</v>
      </c>
      <c r="S31" s="46" t="s">
        <v>111</v>
      </c>
      <c r="T31" s="46" t="s">
        <v>111</v>
      </c>
      <c r="U31" s="46" t="s">
        <v>111</v>
      </c>
      <c r="V31" s="49">
        <v>28</v>
      </c>
      <c r="W31" s="50">
        <v>1000</v>
      </c>
      <c r="X31" s="46" t="s">
        <v>111</v>
      </c>
      <c r="Y31" s="46" t="s">
        <v>111</v>
      </c>
      <c r="Z31" s="46" t="s">
        <v>111</v>
      </c>
      <c r="AA31" s="46" t="s">
        <v>111</v>
      </c>
      <c r="AB31" s="49">
        <v>28</v>
      </c>
      <c r="AC31" s="50">
        <v>1000</v>
      </c>
      <c r="AD31" s="5">
        <v>5921</v>
      </c>
      <c r="AE31" s="5">
        <v>3120</v>
      </c>
      <c r="AF31" s="5">
        <v>350</v>
      </c>
      <c r="AG31" s="48">
        <v>8632</v>
      </c>
      <c r="AH31" s="49">
        <v>28</v>
      </c>
      <c r="AI31" s="50">
        <v>1000</v>
      </c>
      <c r="AJ31" s="52" t="s">
        <v>111</v>
      </c>
      <c r="AK31" s="52" t="s">
        <v>111</v>
      </c>
      <c r="AL31" s="52" t="s">
        <v>111</v>
      </c>
      <c r="AM31" s="52" t="s">
        <v>111</v>
      </c>
      <c r="AN31" s="49">
        <v>28</v>
      </c>
      <c r="AO31" s="50">
        <v>1000</v>
      </c>
      <c r="AP31" s="46" t="s">
        <v>111</v>
      </c>
      <c r="AQ31" s="46" t="s">
        <v>111</v>
      </c>
      <c r="AR31" s="46" t="s">
        <v>111</v>
      </c>
      <c r="AS31" s="46" t="s">
        <v>111</v>
      </c>
      <c r="AT31" s="49">
        <v>28</v>
      </c>
      <c r="AU31" s="50">
        <v>1000</v>
      </c>
      <c r="AV31" s="58" t="s">
        <v>111</v>
      </c>
      <c r="AW31" s="58" t="s">
        <v>111</v>
      </c>
      <c r="AX31" s="58" t="s">
        <v>111</v>
      </c>
      <c r="AY31" s="59" t="s">
        <v>111</v>
      </c>
    </row>
    <row r="32" spans="2:51">
      <c r="G32" s="5">
        <v>300</v>
      </c>
      <c r="H32" s="51">
        <v>21</v>
      </c>
      <c r="J32" s="51" t="s">
        <v>185</v>
      </c>
      <c r="K32">
        <f>IF(Kostnadskalkyl!A33="Grönyta",1,0)+IF(Kostnadskalkyl!A33="Gatumark",2,0)</f>
        <v>0</v>
      </c>
      <c r="L32">
        <f>IF(Kostnadskalkyl!C33="AQW enkel",1,0)+IF(Kostnadskalkyl!C33="AQW twin",2,0)+IF(Kostnadskalkyl!C33="PUR enkel",3,0)+IF(Kostnadskalkyl!C33="PUR twin",4,0)+IF(Kostnadskalkyl!C33="FLEX enkel",5,0)+IF(Kostnadskalkyl!C33="FLEX twin",6,0)</f>
        <v>0</v>
      </c>
      <c r="M32">
        <f>IF(Kostnadskalkyl!E33=18,2,0)+IF(Kostnadskalkyl!E33=20,3,0)+IF(Kostnadskalkyl!E33=22,4,0)+IF(Kostnadskalkyl!E33=25,5,0)+IF(Kostnadskalkyl!E33=28,6,0)+IF(Kostnadskalkyl!E33=32,7,0)+IF(Kostnadskalkyl!E33=35,8,0)+IF(Kostnadskalkyl!E33=40,9,0)+IF(Kostnadskalkyl!E33=42,10,0)+IF(Kostnadskalkyl!E33=50,11,0)+IF(Kostnadskalkyl!E33=54,12,0)+IF(Kostnadskalkyl!E33=65,13,0)+IF(Kostnadskalkyl!E33=70,14,0)+IF(Kostnadskalkyl!E33=80,15,0)+IF(Kostnadskalkyl!E33=100,16,0)+IF(Kostnadskalkyl!E33=125,17,0)+IF(Kostnadskalkyl!E33=150,18,0)+IF(Kostnadskalkyl!E33=200,19,0)+IF(Kostnadskalkyl!E33=250,20,0)+IF(Kostnadskalkyl!E33=300,21,0)+IF(Kostnadskalkyl!E33=400,22,0)+IF(Kostnadskalkyl!E33=500,23,0)+IF(Kostnadskalkyl!E33=600,24,0)+IF(Kostnadskalkyl!E33=700,25,0)+IF(Kostnadskalkyl!E33=800,26,0)+IF(Kostnadskalkyl!E33=900,27,0)+IF(Kostnadskalkyl!E33=1000,28,0)</f>
        <v>0</v>
      </c>
      <c r="N32" s="5">
        <f t="shared" si="0"/>
        <v>0</v>
      </c>
      <c r="O32" s="75" t="s">
        <v>100</v>
      </c>
      <c r="P32" s="76" t="s">
        <v>108</v>
      </c>
      <c r="Q32" s="77"/>
      <c r="R32" s="77"/>
      <c r="S32" s="77"/>
      <c r="T32" s="77"/>
      <c r="U32" s="78"/>
      <c r="V32" s="76" t="s">
        <v>124</v>
      </c>
      <c r="W32" s="77"/>
      <c r="X32" s="77"/>
      <c r="Y32" s="77"/>
      <c r="Z32" s="77"/>
      <c r="AA32" s="78"/>
      <c r="AB32" s="76" t="s">
        <v>123</v>
      </c>
      <c r="AC32" s="77"/>
      <c r="AD32" s="77"/>
      <c r="AE32" s="77"/>
      <c r="AF32" s="77"/>
      <c r="AG32" s="78"/>
      <c r="AH32" s="76" t="s">
        <v>122</v>
      </c>
      <c r="AI32" s="77"/>
      <c r="AJ32" s="77"/>
      <c r="AK32" s="77"/>
      <c r="AL32" s="77"/>
      <c r="AM32" s="78"/>
      <c r="AN32" s="76" t="s">
        <v>121</v>
      </c>
      <c r="AO32" s="77"/>
      <c r="AP32" s="77"/>
      <c r="AQ32" s="77"/>
      <c r="AR32" s="77"/>
      <c r="AS32" s="78"/>
      <c r="AT32" s="76" t="s">
        <v>120</v>
      </c>
      <c r="AU32" s="77"/>
      <c r="AV32" s="77"/>
      <c r="AW32" s="77"/>
      <c r="AX32" s="77"/>
      <c r="AY32" s="78"/>
    </row>
    <row r="33" spans="7:51">
      <c r="G33" s="5">
        <v>400</v>
      </c>
      <c r="H33" s="51">
        <v>22</v>
      </c>
      <c r="J33" s="51" t="s">
        <v>186</v>
      </c>
      <c r="K33">
        <f>IF(Kostnadskalkyl!A34="Grönyta",1,0)+IF(Kostnadskalkyl!A34="Gatumark",2,0)</f>
        <v>0</v>
      </c>
      <c r="L33">
        <f>IF(Kostnadskalkyl!C34="AQW enkel",1,0)+IF(Kostnadskalkyl!C34="AQW twin",2,0)+IF(Kostnadskalkyl!C34="PUR enkel",3,0)+IF(Kostnadskalkyl!C34="PUR twin",4,0)+IF(Kostnadskalkyl!C34="FLEX enkel",5,0)+IF(Kostnadskalkyl!C34="FLEX twin",6,0)</f>
        <v>0</v>
      </c>
      <c r="M33">
        <f>IF(Kostnadskalkyl!E34=18,2,0)+IF(Kostnadskalkyl!E34=20,3,0)+IF(Kostnadskalkyl!E34=22,4,0)+IF(Kostnadskalkyl!E34=25,5,0)+IF(Kostnadskalkyl!E34=28,6,0)+IF(Kostnadskalkyl!E34=32,7,0)+IF(Kostnadskalkyl!E34=35,8,0)+IF(Kostnadskalkyl!E34=40,9,0)+IF(Kostnadskalkyl!E34=42,10,0)+IF(Kostnadskalkyl!E34=50,11,0)+IF(Kostnadskalkyl!E34=54,12,0)+IF(Kostnadskalkyl!E34=65,13,0)+IF(Kostnadskalkyl!E34=70,14,0)+IF(Kostnadskalkyl!E34=80,15,0)+IF(Kostnadskalkyl!E34=100,16,0)+IF(Kostnadskalkyl!E34=125,17,0)+IF(Kostnadskalkyl!E34=150,18,0)+IF(Kostnadskalkyl!E34=200,19,0)+IF(Kostnadskalkyl!E34=250,20,0)+IF(Kostnadskalkyl!E34=300,21,0)+IF(Kostnadskalkyl!E34=400,22,0)+IF(Kostnadskalkyl!E34=500,23,0)+IF(Kostnadskalkyl!E34=600,24,0)+IF(Kostnadskalkyl!E34=700,25,0)+IF(Kostnadskalkyl!E34=800,26,0)+IF(Kostnadskalkyl!E34=900,27,0)+IF(Kostnadskalkyl!E34=1000,28,0)</f>
        <v>0</v>
      </c>
      <c r="N33" s="5">
        <f t="shared" si="0"/>
        <v>0</v>
      </c>
      <c r="O33" s="75"/>
      <c r="P33" s="79"/>
      <c r="Q33" s="80"/>
      <c r="R33" s="80"/>
      <c r="S33" s="80"/>
      <c r="T33" s="80"/>
      <c r="U33" s="81"/>
      <c r="V33" s="79"/>
      <c r="W33" s="80"/>
      <c r="X33" s="80"/>
      <c r="Y33" s="80"/>
      <c r="Z33" s="80"/>
      <c r="AA33" s="81"/>
      <c r="AB33" s="79"/>
      <c r="AC33" s="80"/>
      <c r="AD33" s="80"/>
      <c r="AE33" s="80"/>
      <c r="AF33" s="80"/>
      <c r="AG33" s="81"/>
      <c r="AH33" s="79"/>
      <c r="AI33" s="80"/>
      <c r="AJ33" s="80"/>
      <c r="AK33" s="80"/>
      <c r="AL33" s="80"/>
      <c r="AM33" s="81"/>
      <c r="AN33" s="79"/>
      <c r="AO33" s="80"/>
      <c r="AP33" s="80"/>
      <c r="AQ33" s="80"/>
      <c r="AR33" s="80"/>
      <c r="AS33" s="81"/>
      <c r="AT33" s="79"/>
      <c r="AU33" s="80"/>
      <c r="AV33" s="80"/>
      <c r="AW33" s="80"/>
      <c r="AX33" s="80"/>
      <c r="AY33" s="81"/>
    </row>
    <row r="34" spans="7:51">
      <c r="G34" s="5">
        <v>500</v>
      </c>
      <c r="H34" s="51">
        <v>23</v>
      </c>
      <c r="J34" s="51" t="s">
        <v>187</v>
      </c>
      <c r="K34">
        <f>IF(Kostnadskalkyl!A35="Grönyta",1,0)+IF(Kostnadskalkyl!A35="Gatumark",2,0)</f>
        <v>0</v>
      </c>
      <c r="L34">
        <f>IF(Kostnadskalkyl!C35="AQW enkel",1,0)+IF(Kostnadskalkyl!C35="AQW twin",2,0)+IF(Kostnadskalkyl!C35="PUR enkel",3,0)+IF(Kostnadskalkyl!C35="PUR twin",4,0)+IF(Kostnadskalkyl!C35="FLEX enkel",5,0)+IF(Kostnadskalkyl!C35="FLEX twin",6,0)</f>
        <v>0</v>
      </c>
      <c r="M34">
        <f>IF(Kostnadskalkyl!E35=18,2,0)+IF(Kostnadskalkyl!E35=20,3,0)+IF(Kostnadskalkyl!E35=22,4,0)+IF(Kostnadskalkyl!E35=25,5,0)+IF(Kostnadskalkyl!E35=28,6,0)+IF(Kostnadskalkyl!E35=32,7,0)+IF(Kostnadskalkyl!E35=35,8,0)+IF(Kostnadskalkyl!E35=40,9,0)+IF(Kostnadskalkyl!E35=42,10,0)+IF(Kostnadskalkyl!E35=50,11,0)+IF(Kostnadskalkyl!E35=54,12,0)+IF(Kostnadskalkyl!E35=65,13,0)+IF(Kostnadskalkyl!E35=70,14,0)+IF(Kostnadskalkyl!E35=80,15,0)+IF(Kostnadskalkyl!E35=100,16,0)+IF(Kostnadskalkyl!E35=125,17,0)+IF(Kostnadskalkyl!E35=150,18,0)+IF(Kostnadskalkyl!E35=200,19,0)+IF(Kostnadskalkyl!E35=250,20,0)+IF(Kostnadskalkyl!E35=300,21,0)+IF(Kostnadskalkyl!E35=400,22,0)+IF(Kostnadskalkyl!E35=500,23,0)+IF(Kostnadskalkyl!E35=600,24,0)+IF(Kostnadskalkyl!E35=700,25,0)+IF(Kostnadskalkyl!E35=800,26,0)+IF(Kostnadskalkyl!E35=900,27,0)+IF(Kostnadskalkyl!E35=1000,28,0)</f>
        <v>0</v>
      </c>
      <c r="N34" s="5">
        <f t="shared" si="0"/>
        <v>0</v>
      </c>
      <c r="O34" s="75"/>
      <c r="P34" s="45"/>
      <c r="Q34" s="3"/>
      <c r="R34" s="46" t="s">
        <v>90</v>
      </c>
      <c r="S34" s="46" t="s">
        <v>3</v>
      </c>
      <c r="T34" s="46" t="s">
        <v>91</v>
      </c>
      <c r="U34" s="47" t="s">
        <v>20</v>
      </c>
      <c r="V34" s="45"/>
      <c r="W34" s="3"/>
      <c r="X34" s="46" t="s">
        <v>90</v>
      </c>
      <c r="Y34" s="46" t="s">
        <v>3</v>
      </c>
      <c r="Z34" s="46" t="s">
        <v>91</v>
      </c>
      <c r="AA34" s="47" t="s">
        <v>20</v>
      </c>
      <c r="AB34" s="45"/>
      <c r="AC34" s="3"/>
      <c r="AD34" s="46" t="s">
        <v>90</v>
      </c>
      <c r="AE34" s="46" t="s">
        <v>3</v>
      </c>
      <c r="AF34" s="46" t="s">
        <v>91</v>
      </c>
      <c r="AG34" s="47" t="s">
        <v>20</v>
      </c>
      <c r="AH34" s="45"/>
      <c r="AI34" s="3"/>
      <c r="AJ34" s="46" t="s">
        <v>90</v>
      </c>
      <c r="AK34" s="46" t="s">
        <v>3</v>
      </c>
      <c r="AL34" s="46" t="s">
        <v>91</v>
      </c>
      <c r="AM34" s="47" t="s">
        <v>20</v>
      </c>
      <c r="AN34" s="45"/>
      <c r="AO34" s="3"/>
      <c r="AP34" s="46" t="s">
        <v>90</v>
      </c>
      <c r="AQ34" s="46" t="s">
        <v>3</v>
      </c>
      <c r="AR34" s="46" t="s">
        <v>91</v>
      </c>
      <c r="AS34" s="47" t="s">
        <v>20</v>
      </c>
      <c r="AT34" s="45"/>
      <c r="AU34" s="3"/>
      <c r="AV34" s="46" t="s">
        <v>90</v>
      </c>
      <c r="AW34" s="46" t="s">
        <v>3</v>
      </c>
      <c r="AX34" s="46" t="s">
        <v>91</v>
      </c>
      <c r="AY34" s="47" t="s">
        <v>20</v>
      </c>
    </row>
    <row r="35" spans="7:51">
      <c r="G35" s="5">
        <v>600</v>
      </c>
      <c r="H35" s="51">
        <v>24</v>
      </c>
      <c r="J35" s="51" t="s">
        <v>188</v>
      </c>
      <c r="K35">
        <f>IF(Kostnadskalkyl!A36="Grönyta",1,0)+IF(Kostnadskalkyl!A36="Gatumark",2,0)</f>
        <v>0</v>
      </c>
      <c r="L35">
        <f>IF(Kostnadskalkyl!C36="AQW enkel",1,0)+IF(Kostnadskalkyl!C36="AQW twin",2,0)+IF(Kostnadskalkyl!C36="PUR enkel",3,0)+IF(Kostnadskalkyl!C36="PUR twin",4,0)+IF(Kostnadskalkyl!C36="FLEX enkel",5,0)+IF(Kostnadskalkyl!C36="FLEX twin",6,0)</f>
        <v>0</v>
      </c>
      <c r="M35">
        <f>IF(Kostnadskalkyl!E36=18,2,0)+IF(Kostnadskalkyl!E36=20,3,0)+IF(Kostnadskalkyl!E36=22,4,0)+IF(Kostnadskalkyl!E36=25,5,0)+IF(Kostnadskalkyl!E36=28,6,0)+IF(Kostnadskalkyl!E36=32,7,0)+IF(Kostnadskalkyl!E36=35,8,0)+IF(Kostnadskalkyl!E36=40,9,0)+IF(Kostnadskalkyl!E36=42,10,0)+IF(Kostnadskalkyl!E36=50,11,0)+IF(Kostnadskalkyl!E36=54,12,0)+IF(Kostnadskalkyl!E36=65,13,0)+IF(Kostnadskalkyl!E36=70,14,0)+IF(Kostnadskalkyl!E36=80,15,0)+IF(Kostnadskalkyl!E36=100,16,0)+IF(Kostnadskalkyl!E36=125,17,0)+IF(Kostnadskalkyl!E36=150,18,0)+IF(Kostnadskalkyl!E36=200,19,0)+IF(Kostnadskalkyl!E36=250,20,0)+IF(Kostnadskalkyl!E36=300,21,0)+IF(Kostnadskalkyl!E36=400,22,0)+IF(Kostnadskalkyl!E36=500,23,0)+IF(Kostnadskalkyl!E36=600,24,0)+IF(Kostnadskalkyl!E36=700,25,0)+IF(Kostnadskalkyl!E36=800,26,0)+IF(Kostnadskalkyl!E36=900,27,0)+IF(Kostnadskalkyl!E36=1000,28,0)</f>
        <v>0</v>
      </c>
      <c r="N35" s="5">
        <f t="shared" si="0"/>
        <v>0</v>
      </c>
      <c r="O35" s="75"/>
      <c r="P35" s="45">
        <v>1</v>
      </c>
      <c r="Q35" s="5">
        <v>0</v>
      </c>
      <c r="R35" s="3"/>
      <c r="S35" s="3"/>
      <c r="T35" s="3"/>
      <c r="U35" s="48"/>
      <c r="V35" s="45">
        <v>1</v>
      </c>
      <c r="W35" s="5">
        <v>0</v>
      </c>
      <c r="X35" s="3"/>
      <c r="Y35" s="3"/>
      <c r="Z35" s="3"/>
      <c r="AA35" s="48"/>
      <c r="AB35" s="45">
        <v>1</v>
      </c>
      <c r="AC35" s="5">
        <v>0</v>
      </c>
      <c r="AD35" s="3"/>
      <c r="AE35" s="3"/>
      <c r="AF35" s="3"/>
      <c r="AG35" s="48"/>
      <c r="AH35" s="45">
        <v>1</v>
      </c>
      <c r="AI35" s="5">
        <v>0</v>
      </c>
      <c r="AJ35" s="3"/>
      <c r="AK35" s="3"/>
      <c r="AL35" s="3"/>
      <c r="AM35" s="48"/>
      <c r="AN35" s="45">
        <v>1</v>
      </c>
      <c r="AO35" s="5">
        <v>0</v>
      </c>
      <c r="AP35" s="3"/>
      <c r="AQ35" s="3"/>
      <c r="AR35" s="3"/>
      <c r="AS35" s="48"/>
      <c r="AT35" s="45">
        <v>1</v>
      </c>
      <c r="AU35" s="5">
        <v>0</v>
      </c>
      <c r="AV35" s="3"/>
      <c r="AW35" s="3"/>
      <c r="AX35" s="3"/>
      <c r="AY35" s="48"/>
    </row>
    <row r="36" spans="7:51">
      <c r="G36" s="5">
        <v>700</v>
      </c>
      <c r="H36" s="51">
        <v>25</v>
      </c>
      <c r="J36" s="51" t="s">
        <v>189</v>
      </c>
      <c r="K36">
        <f>IF(Kostnadskalkyl!A37="Grönyta",1,0)+IF(Kostnadskalkyl!A37="Gatumark",2,0)</f>
        <v>0</v>
      </c>
      <c r="L36">
        <f>IF(Kostnadskalkyl!C37="AQW enkel",1,0)+IF(Kostnadskalkyl!C37="AQW twin",2,0)+IF(Kostnadskalkyl!C37="PUR enkel",3,0)+IF(Kostnadskalkyl!C37="PUR twin",4,0)+IF(Kostnadskalkyl!C37="FLEX enkel",5,0)+IF(Kostnadskalkyl!C37="FLEX twin",6,0)</f>
        <v>0</v>
      </c>
      <c r="M36">
        <f>IF(Kostnadskalkyl!E37=18,2,0)+IF(Kostnadskalkyl!E37=20,3,0)+IF(Kostnadskalkyl!E37=22,4,0)+IF(Kostnadskalkyl!E37=25,5,0)+IF(Kostnadskalkyl!E37=28,6,0)+IF(Kostnadskalkyl!E37=32,7,0)+IF(Kostnadskalkyl!E37=35,8,0)+IF(Kostnadskalkyl!E37=40,9,0)+IF(Kostnadskalkyl!E37=42,10,0)+IF(Kostnadskalkyl!E37=50,11,0)+IF(Kostnadskalkyl!E37=54,12,0)+IF(Kostnadskalkyl!E37=65,13,0)+IF(Kostnadskalkyl!E37=70,14,0)+IF(Kostnadskalkyl!E37=80,15,0)+IF(Kostnadskalkyl!E37=100,16,0)+IF(Kostnadskalkyl!E37=125,17,0)+IF(Kostnadskalkyl!E37=150,18,0)+IF(Kostnadskalkyl!E37=200,19,0)+IF(Kostnadskalkyl!E37=250,20,0)+IF(Kostnadskalkyl!E37=300,21,0)+IF(Kostnadskalkyl!E37=400,22,0)+IF(Kostnadskalkyl!E37=500,23,0)+IF(Kostnadskalkyl!E37=600,24,0)+IF(Kostnadskalkyl!E37=700,25,0)+IF(Kostnadskalkyl!E37=800,26,0)+IF(Kostnadskalkyl!E37=900,27,0)+IF(Kostnadskalkyl!E37=1000,28,0)</f>
        <v>0</v>
      </c>
      <c r="N36" s="5">
        <f t="shared" si="0"/>
        <v>0</v>
      </c>
      <c r="O36" s="75"/>
      <c r="P36" s="45">
        <v>2</v>
      </c>
      <c r="Q36" s="5">
        <v>18</v>
      </c>
      <c r="R36" s="3">
        <v>289</v>
      </c>
      <c r="S36" s="5">
        <v>76</v>
      </c>
      <c r="T36" s="5">
        <v>36</v>
      </c>
      <c r="U36" s="48">
        <v>1294</v>
      </c>
      <c r="V36" s="45">
        <v>2</v>
      </c>
      <c r="W36" s="5">
        <v>18</v>
      </c>
      <c r="X36" s="5">
        <v>285</v>
      </c>
      <c r="Y36" s="5">
        <v>80</v>
      </c>
      <c r="Z36" s="5">
        <v>28</v>
      </c>
      <c r="AA36" s="48">
        <v>1203</v>
      </c>
      <c r="AB36" s="45">
        <v>2</v>
      </c>
      <c r="AC36" s="5">
        <v>18</v>
      </c>
      <c r="AD36" s="46" t="s">
        <v>111</v>
      </c>
      <c r="AE36" s="46" t="s">
        <v>111</v>
      </c>
      <c r="AF36" s="46" t="s">
        <v>111</v>
      </c>
      <c r="AG36" s="46" t="s">
        <v>111</v>
      </c>
      <c r="AH36" s="45">
        <v>2</v>
      </c>
      <c r="AI36" s="5">
        <v>18</v>
      </c>
      <c r="AJ36" s="46" t="s">
        <v>111</v>
      </c>
      <c r="AK36" s="46" t="s">
        <v>111</v>
      </c>
      <c r="AL36" s="46" t="s">
        <v>111</v>
      </c>
      <c r="AM36" s="46" t="s">
        <v>111</v>
      </c>
      <c r="AN36" s="45">
        <v>2</v>
      </c>
      <c r="AO36" s="5">
        <v>18</v>
      </c>
      <c r="AP36" s="3">
        <v>207</v>
      </c>
      <c r="AQ36" s="5">
        <v>30</v>
      </c>
      <c r="AR36" s="5">
        <v>10</v>
      </c>
      <c r="AS36" s="48">
        <v>1294</v>
      </c>
      <c r="AT36" s="45">
        <v>2</v>
      </c>
      <c r="AU36" s="5">
        <v>18</v>
      </c>
      <c r="AV36" s="5">
        <v>191</v>
      </c>
      <c r="AW36" s="5">
        <v>30</v>
      </c>
      <c r="AX36" s="5">
        <v>10</v>
      </c>
      <c r="AY36" s="48">
        <v>1203</v>
      </c>
    </row>
    <row r="37" spans="7:51">
      <c r="G37" s="5">
        <v>800</v>
      </c>
      <c r="H37" s="51">
        <v>26</v>
      </c>
      <c r="J37" s="51" t="s">
        <v>190</v>
      </c>
      <c r="K37">
        <f>IF(Kostnadskalkyl!A38="Grönyta",1,0)+IF(Kostnadskalkyl!A38="Gatumark",2,0)</f>
        <v>0</v>
      </c>
      <c r="L37">
        <f>IF(Kostnadskalkyl!C38="AQW enkel",1,0)+IF(Kostnadskalkyl!C38="AQW twin",2,0)+IF(Kostnadskalkyl!C38="PUR enkel",3,0)+IF(Kostnadskalkyl!C38="PUR twin",4,0)+IF(Kostnadskalkyl!C38="FLEX enkel",5,0)+IF(Kostnadskalkyl!C38="FLEX twin",6,0)</f>
        <v>0</v>
      </c>
      <c r="M37">
        <f>IF(Kostnadskalkyl!E38=18,2,0)+IF(Kostnadskalkyl!E38=20,3,0)+IF(Kostnadskalkyl!E38=22,4,0)+IF(Kostnadskalkyl!E38=25,5,0)+IF(Kostnadskalkyl!E38=28,6,0)+IF(Kostnadskalkyl!E38=32,7,0)+IF(Kostnadskalkyl!E38=35,8,0)+IF(Kostnadskalkyl!E38=40,9,0)+IF(Kostnadskalkyl!E38=42,10,0)+IF(Kostnadskalkyl!E38=50,11,0)+IF(Kostnadskalkyl!E38=54,12,0)+IF(Kostnadskalkyl!E38=65,13,0)+IF(Kostnadskalkyl!E38=70,14,0)+IF(Kostnadskalkyl!E38=80,15,0)+IF(Kostnadskalkyl!E38=100,16,0)+IF(Kostnadskalkyl!E38=125,17,0)+IF(Kostnadskalkyl!E38=150,18,0)+IF(Kostnadskalkyl!E38=200,19,0)+IF(Kostnadskalkyl!E38=250,20,0)+IF(Kostnadskalkyl!E38=300,21,0)+IF(Kostnadskalkyl!E38=400,22,0)+IF(Kostnadskalkyl!E38=500,23,0)+IF(Kostnadskalkyl!E38=600,24,0)+IF(Kostnadskalkyl!E38=700,25,0)+IF(Kostnadskalkyl!E38=800,26,0)+IF(Kostnadskalkyl!E38=900,27,0)+IF(Kostnadskalkyl!E38=1000,28,0)</f>
        <v>0</v>
      </c>
      <c r="N37" s="5">
        <f t="shared" si="0"/>
        <v>0</v>
      </c>
      <c r="O37" s="75"/>
      <c r="P37" s="45">
        <v>3</v>
      </c>
      <c r="Q37" s="5">
        <v>20</v>
      </c>
      <c r="R37" s="46" t="s">
        <v>111</v>
      </c>
      <c r="S37" s="46" t="s">
        <v>111</v>
      </c>
      <c r="T37" s="46" t="s">
        <v>111</v>
      </c>
      <c r="U37" s="46" t="s">
        <v>111</v>
      </c>
      <c r="V37" s="45">
        <v>3</v>
      </c>
      <c r="W37" s="5">
        <v>20</v>
      </c>
      <c r="X37" s="46" t="s">
        <v>111</v>
      </c>
      <c r="Y37" s="46" t="s">
        <v>111</v>
      </c>
      <c r="Z37" s="46" t="s">
        <v>111</v>
      </c>
      <c r="AA37" s="46" t="s">
        <v>111</v>
      </c>
      <c r="AB37" s="45">
        <v>3</v>
      </c>
      <c r="AC37" s="5">
        <v>20</v>
      </c>
      <c r="AD37" s="3">
        <v>162</v>
      </c>
      <c r="AE37" s="5">
        <v>167</v>
      </c>
      <c r="AF37" s="5">
        <v>45</v>
      </c>
      <c r="AG37" s="48">
        <v>1294</v>
      </c>
      <c r="AH37" s="45">
        <v>3</v>
      </c>
      <c r="AI37" s="5">
        <v>20</v>
      </c>
      <c r="AJ37" s="3">
        <v>140</v>
      </c>
      <c r="AK37" s="5">
        <v>146</v>
      </c>
      <c r="AL37" s="5">
        <v>45</v>
      </c>
      <c r="AM37" s="48">
        <v>1203</v>
      </c>
      <c r="AN37" s="45">
        <v>3</v>
      </c>
      <c r="AO37" s="5">
        <v>20</v>
      </c>
      <c r="AP37" s="5">
        <v>228</v>
      </c>
      <c r="AQ37" s="5">
        <v>30</v>
      </c>
      <c r="AR37" s="5">
        <v>10</v>
      </c>
      <c r="AS37" s="48">
        <v>1294</v>
      </c>
      <c r="AT37" s="45">
        <v>3</v>
      </c>
      <c r="AU37" s="5">
        <v>20</v>
      </c>
      <c r="AV37" s="5">
        <v>204</v>
      </c>
      <c r="AW37" s="5">
        <v>30</v>
      </c>
      <c r="AX37" s="5">
        <v>10</v>
      </c>
      <c r="AY37" s="48">
        <v>1203</v>
      </c>
    </row>
    <row r="38" spans="7:51">
      <c r="G38" s="5">
        <v>900</v>
      </c>
      <c r="H38" s="51">
        <v>27</v>
      </c>
      <c r="J38" s="51" t="s">
        <v>191</v>
      </c>
      <c r="K38">
        <f>IF(Kostnadskalkyl!A39="Grönyta",1,0)+IF(Kostnadskalkyl!A39="Gatumark",2,0)</f>
        <v>0</v>
      </c>
      <c r="L38">
        <f>IF(Kostnadskalkyl!C39="AQW enkel",1,0)+IF(Kostnadskalkyl!C39="AQW twin",2,0)+IF(Kostnadskalkyl!C39="PUR enkel",3,0)+IF(Kostnadskalkyl!C39="PUR twin",4,0)+IF(Kostnadskalkyl!C39="FLEX enkel",5,0)+IF(Kostnadskalkyl!C39="FLEX twin",6,0)</f>
        <v>0</v>
      </c>
      <c r="M38">
        <f>IF(Kostnadskalkyl!E39=18,2,0)+IF(Kostnadskalkyl!E39=20,3,0)+IF(Kostnadskalkyl!E39=22,4,0)+IF(Kostnadskalkyl!E39=25,5,0)+IF(Kostnadskalkyl!E39=28,6,0)+IF(Kostnadskalkyl!E39=32,7,0)+IF(Kostnadskalkyl!E39=35,8,0)+IF(Kostnadskalkyl!E39=40,9,0)+IF(Kostnadskalkyl!E39=42,10,0)+IF(Kostnadskalkyl!E39=50,11,0)+IF(Kostnadskalkyl!E39=54,12,0)+IF(Kostnadskalkyl!E39=65,13,0)+IF(Kostnadskalkyl!E39=70,14,0)+IF(Kostnadskalkyl!E39=80,15,0)+IF(Kostnadskalkyl!E39=100,16,0)+IF(Kostnadskalkyl!E39=125,17,0)+IF(Kostnadskalkyl!E39=150,18,0)+IF(Kostnadskalkyl!E39=200,19,0)+IF(Kostnadskalkyl!E39=250,20,0)+IF(Kostnadskalkyl!E39=300,21,0)+IF(Kostnadskalkyl!E39=400,22,0)+IF(Kostnadskalkyl!E39=500,23,0)+IF(Kostnadskalkyl!E39=600,24,0)+IF(Kostnadskalkyl!E39=700,25,0)+IF(Kostnadskalkyl!E39=800,26,0)+IF(Kostnadskalkyl!E39=900,27,0)+IF(Kostnadskalkyl!E39=1000,28,0)</f>
        <v>0</v>
      </c>
      <c r="N38" s="5">
        <f t="shared" si="0"/>
        <v>0</v>
      </c>
      <c r="O38" s="75"/>
      <c r="P38" s="45">
        <v>4</v>
      </c>
      <c r="Q38" s="5">
        <v>22</v>
      </c>
      <c r="R38" s="3">
        <v>312</v>
      </c>
      <c r="S38" s="5">
        <v>76</v>
      </c>
      <c r="T38" s="5">
        <v>36</v>
      </c>
      <c r="U38" s="48">
        <v>1346</v>
      </c>
      <c r="V38" s="45">
        <v>4</v>
      </c>
      <c r="W38" s="5">
        <v>22</v>
      </c>
      <c r="X38" s="5">
        <v>302</v>
      </c>
      <c r="Y38" s="5">
        <v>80</v>
      </c>
      <c r="Z38" s="5">
        <v>28</v>
      </c>
      <c r="AA38" s="48">
        <v>1355</v>
      </c>
      <c r="AB38" s="45">
        <v>4</v>
      </c>
      <c r="AC38" s="5">
        <v>22</v>
      </c>
      <c r="AD38" s="46" t="s">
        <v>111</v>
      </c>
      <c r="AE38" s="46" t="s">
        <v>111</v>
      </c>
      <c r="AF38" s="46" t="s">
        <v>111</v>
      </c>
      <c r="AG38" s="46" t="s">
        <v>111</v>
      </c>
      <c r="AH38" s="45">
        <v>4</v>
      </c>
      <c r="AI38" s="5">
        <v>22</v>
      </c>
      <c r="AJ38" s="46" t="s">
        <v>111</v>
      </c>
      <c r="AK38" s="46" t="s">
        <v>111</v>
      </c>
      <c r="AL38" s="46" t="s">
        <v>111</v>
      </c>
      <c r="AM38" s="46" t="s">
        <v>111</v>
      </c>
      <c r="AN38" s="45">
        <v>4</v>
      </c>
      <c r="AO38" s="5">
        <v>22</v>
      </c>
      <c r="AP38" s="3">
        <v>234</v>
      </c>
      <c r="AQ38" s="5">
        <v>30</v>
      </c>
      <c r="AR38" s="5">
        <v>10</v>
      </c>
      <c r="AS38" s="48">
        <v>1346</v>
      </c>
      <c r="AT38" s="45">
        <v>4</v>
      </c>
      <c r="AU38" s="5">
        <v>22</v>
      </c>
      <c r="AV38" s="5">
        <v>216</v>
      </c>
      <c r="AW38" s="5">
        <v>30</v>
      </c>
      <c r="AX38" s="5">
        <v>10</v>
      </c>
      <c r="AY38" s="48">
        <v>1355</v>
      </c>
    </row>
    <row r="39" spans="7:51">
      <c r="G39" s="5">
        <v>1000</v>
      </c>
      <c r="H39" s="51">
        <v>28</v>
      </c>
      <c r="J39" s="51" t="s">
        <v>192</v>
      </c>
      <c r="K39">
        <f>IF(Kostnadskalkyl!A40="Grönyta",1,0)+IF(Kostnadskalkyl!A40="Gatumark",2,0)</f>
        <v>0</v>
      </c>
      <c r="L39">
        <f>IF(Kostnadskalkyl!C40="AQW enkel",1,0)+IF(Kostnadskalkyl!C40="AQW twin",2,0)+IF(Kostnadskalkyl!C40="PUR enkel",3,0)+IF(Kostnadskalkyl!C40="PUR twin",4,0)+IF(Kostnadskalkyl!C40="FLEX enkel",5,0)+IF(Kostnadskalkyl!C40="FLEX twin",6,0)</f>
        <v>0</v>
      </c>
      <c r="M39">
        <f>IF(Kostnadskalkyl!E40=18,2,0)+IF(Kostnadskalkyl!E40=20,3,0)+IF(Kostnadskalkyl!E40=22,4,0)+IF(Kostnadskalkyl!E40=25,5,0)+IF(Kostnadskalkyl!E40=28,6,0)+IF(Kostnadskalkyl!E40=32,7,0)+IF(Kostnadskalkyl!E40=35,8,0)+IF(Kostnadskalkyl!E40=40,9,0)+IF(Kostnadskalkyl!E40=42,10,0)+IF(Kostnadskalkyl!E40=50,11,0)+IF(Kostnadskalkyl!E40=54,12,0)+IF(Kostnadskalkyl!E40=65,13,0)+IF(Kostnadskalkyl!E40=70,14,0)+IF(Kostnadskalkyl!E40=80,15,0)+IF(Kostnadskalkyl!E40=100,16,0)+IF(Kostnadskalkyl!E40=125,17,0)+IF(Kostnadskalkyl!E40=150,18,0)+IF(Kostnadskalkyl!E40=200,19,0)+IF(Kostnadskalkyl!E40=250,20,0)+IF(Kostnadskalkyl!E40=300,21,0)+IF(Kostnadskalkyl!E40=400,22,0)+IF(Kostnadskalkyl!E40=500,23,0)+IF(Kostnadskalkyl!E40=600,24,0)+IF(Kostnadskalkyl!E40=700,25,0)+IF(Kostnadskalkyl!E40=800,26,0)+IF(Kostnadskalkyl!E40=900,27,0)+IF(Kostnadskalkyl!E40=1000,28,0)</f>
        <v>0</v>
      </c>
      <c r="N39" s="5">
        <f t="shared" si="0"/>
        <v>0</v>
      </c>
      <c r="O39" s="75"/>
      <c r="P39" s="45">
        <v>5</v>
      </c>
      <c r="Q39" s="5">
        <v>25</v>
      </c>
      <c r="R39" s="46" t="s">
        <v>111</v>
      </c>
      <c r="S39" s="46" t="s">
        <v>111</v>
      </c>
      <c r="T39" s="46" t="s">
        <v>111</v>
      </c>
      <c r="U39" s="46" t="s">
        <v>111</v>
      </c>
      <c r="V39" s="45">
        <v>5</v>
      </c>
      <c r="W39" s="5">
        <v>25</v>
      </c>
      <c r="X39" s="46" t="s">
        <v>111</v>
      </c>
      <c r="Y39" s="46" t="s">
        <v>111</v>
      </c>
      <c r="Z39" s="46" t="s">
        <v>111</v>
      </c>
      <c r="AA39" s="46" t="s">
        <v>111</v>
      </c>
      <c r="AB39" s="45">
        <v>5</v>
      </c>
      <c r="AC39" s="5">
        <v>25</v>
      </c>
      <c r="AD39" s="5">
        <v>170</v>
      </c>
      <c r="AE39" s="5">
        <v>179</v>
      </c>
      <c r="AF39" s="5">
        <v>50</v>
      </c>
      <c r="AG39" s="48">
        <v>1524</v>
      </c>
      <c r="AH39" s="45">
        <v>5</v>
      </c>
      <c r="AI39" s="5">
        <v>25</v>
      </c>
      <c r="AJ39" s="5">
        <v>140</v>
      </c>
      <c r="AK39" s="5">
        <v>146</v>
      </c>
      <c r="AL39" s="5">
        <v>45</v>
      </c>
      <c r="AM39" s="48">
        <v>1411</v>
      </c>
      <c r="AN39" s="45">
        <v>5</v>
      </c>
      <c r="AO39" s="5">
        <v>25</v>
      </c>
      <c r="AP39" s="5">
        <v>263</v>
      </c>
      <c r="AQ39" s="5">
        <v>30</v>
      </c>
      <c r="AR39" s="5">
        <v>10</v>
      </c>
      <c r="AS39" s="48">
        <v>1524</v>
      </c>
      <c r="AT39" s="45">
        <v>5</v>
      </c>
      <c r="AU39" s="5">
        <v>25</v>
      </c>
      <c r="AV39" s="5">
        <v>260</v>
      </c>
      <c r="AW39" s="5">
        <v>30</v>
      </c>
      <c r="AX39" s="5">
        <v>10</v>
      </c>
      <c r="AY39" s="48">
        <v>1411</v>
      </c>
    </row>
    <row r="40" spans="7:51">
      <c r="O40" s="75"/>
      <c r="P40" s="45">
        <v>6</v>
      </c>
      <c r="Q40" s="5">
        <v>28</v>
      </c>
      <c r="R40" s="3">
        <v>421</v>
      </c>
      <c r="S40" s="5">
        <v>95</v>
      </c>
      <c r="T40" s="5">
        <v>36</v>
      </c>
      <c r="U40" s="48">
        <v>1643</v>
      </c>
      <c r="V40" s="45">
        <v>6</v>
      </c>
      <c r="W40" s="5">
        <v>28</v>
      </c>
      <c r="X40" s="5">
        <v>394</v>
      </c>
      <c r="Y40" s="5">
        <v>98</v>
      </c>
      <c r="Z40" s="5">
        <v>28</v>
      </c>
      <c r="AA40" s="48">
        <v>1568</v>
      </c>
      <c r="AB40" s="45">
        <v>6</v>
      </c>
      <c r="AC40" s="5">
        <v>28</v>
      </c>
      <c r="AD40" s="46" t="s">
        <v>111</v>
      </c>
      <c r="AE40" s="46" t="s">
        <v>111</v>
      </c>
      <c r="AF40" s="46" t="s">
        <v>111</v>
      </c>
      <c r="AG40" s="46" t="s">
        <v>111</v>
      </c>
      <c r="AH40" s="45">
        <v>6</v>
      </c>
      <c r="AI40" s="5">
        <v>28</v>
      </c>
      <c r="AJ40" s="46" t="s">
        <v>111</v>
      </c>
      <c r="AK40" s="46" t="s">
        <v>111</v>
      </c>
      <c r="AL40" s="46" t="s">
        <v>111</v>
      </c>
      <c r="AM40" s="46" t="s">
        <v>111</v>
      </c>
      <c r="AN40" s="45">
        <v>6</v>
      </c>
      <c r="AO40" s="5">
        <v>28</v>
      </c>
      <c r="AP40" s="3">
        <v>251</v>
      </c>
      <c r="AQ40" s="5">
        <v>40</v>
      </c>
      <c r="AR40" s="5">
        <v>20</v>
      </c>
      <c r="AS40" s="48">
        <v>1643</v>
      </c>
      <c r="AT40" s="45">
        <v>6</v>
      </c>
      <c r="AU40" s="5">
        <v>28</v>
      </c>
      <c r="AV40" s="46" t="s">
        <v>111</v>
      </c>
      <c r="AW40" s="46" t="s">
        <v>111</v>
      </c>
      <c r="AX40" s="46" t="s">
        <v>111</v>
      </c>
      <c r="AY40" s="47" t="s">
        <v>111</v>
      </c>
    </row>
    <row r="41" spans="7:51">
      <c r="G41" s="16" t="s">
        <v>47</v>
      </c>
      <c r="H41">
        <v>1</v>
      </c>
      <c r="J41" t="s">
        <v>114</v>
      </c>
      <c r="O41" s="75"/>
      <c r="P41" s="45">
        <v>7</v>
      </c>
      <c r="Q41" s="5">
        <v>32</v>
      </c>
      <c r="R41" s="46" t="s">
        <v>111</v>
      </c>
      <c r="S41" s="46" t="s">
        <v>111</v>
      </c>
      <c r="T41" s="46" t="s">
        <v>111</v>
      </c>
      <c r="U41" s="46" t="s">
        <v>111</v>
      </c>
      <c r="V41" s="45">
        <v>7</v>
      </c>
      <c r="W41" s="5">
        <v>32</v>
      </c>
      <c r="X41" s="46" t="s">
        <v>111</v>
      </c>
      <c r="Y41" s="46" t="s">
        <v>111</v>
      </c>
      <c r="Z41" s="46" t="s">
        <v>111</v>
      </c>
      <c r="AA41" s="46" t="s">
        <v>111</v>
      </c>
      <c r="AB41" s="45">
        <v>7</v>
      </c>
      <c r="AC41" s="5">
        <v>32</v>
      </c>
      <c r="AD41" s="5">
        <v>190</v>
      </c>
      <c r="AE41" s="5">
        <v>194</v>
      </c>
      <c r="AF41" s="5">
        <v>65</v>
      </c>
      <c r="AG41" s="48">
        <v>1780</v>
      </c>
      <c r="AH41" s="45">
        <v>7</v>
      </c>
      <c r="AI41" s="5">
        <v>32</v>
      </c>
      <c r="AJ41" s="5">
        <v>155</v>
      </c>
      <c r="AK41" s="5">
        <v>153</v>
      </c>
      <c r="AL41" s="5">
        <v>50</v>
      </c>
      <c r="AM41" s="48">
        <v>1696</v>
      </c>
      <c r="AN41" s="45">
        <v>7</v>
      </c>
      <c r="AO41" s="5">
        <v>32</v>
      </c>
      <c r="AP41" s="5">
        <v>297</v>
      </c>
      <c r="AQ41" s="5">
        <v>40</v>
      </c>
      <c r="AR41" s="5">
        <v>20</v>
      </c>
      <c r="AS41" s="48">
        <v>1780</v>
      </c>
      <c r="AT41" s="45">
        <v>7</v>
      </c>
      <c r="AU41" s="5">
        <v>32</v>
      </c>
      <c r="AV41" s="51">
        <v>315</v>
      </c>
      <c r="AW41" s="51">
        <v>40</v>
      </c>
      <c r="AX41" s="51">
        <v>20</v>
      </c>
      <c r="AY41" s="48">
        <v>1696</v>
      </c>
    </row>
    <row r="42" spans="7:51">
      <c r="G42" s="18" t="s">
        <v>56</v>
      </c>
      <c r="H42">
        <v>2</v>
      </c>
      <c r="K42" s="52" t="s">
        <v>104</v>
      </c>
      <c r="L42" s="16" t="s">
        <v>103</v>
      </c>
      <c r="M42" s="51" t="s">
        <v>102</v>
      </c>
      <c r="N42" s="51" t="s">
        <v>101</v>
      </c>
      <c r="O42" s="75"/>
      <c r="P42" s="45">
        <v>8</v>
      </c>
      <c r="Q42" s="5">
        <v>35</v>
      </c>
      <c r="R42" s="3">
        <v>486</v>
      </c>
      <c r="S42" s="5">
        <v>121</v>
      </c>
      <c r="T42" s="5">
        <v>45</v>
      </c>
      <c r="U42" s="48">
        <v>1905</v>
      </c>
      <c r="V42" s="45">
        <v>8</v>
      </c>
      <c r="W42" s="5">
        <v>35</v>
      </c>
      <c r="X42" s="5">
        <v>454</v>
      </c>
      <c r="Y42" s="5">
        <v>125</v>
      </c>
      <c r="Z42" s="5">
        <v>34</v>
      </c>
      <c r="AA42" s="48">
        <v>1840</v>
      </c>
      <c r="AB42" s="45">
        <v>8</v>
      </c>
      <c r="AC42" s="5">
        <v>35</v>
      </c>
      <c r="AD42" s="46" t="s">
        <v>111</v>
      </c>
      <c r="AE42" s="46" t="s">
        <v>111</v>
      </c>
      <c r="AF42" s="46" t="s">
        <v>111</v>
      </c>
      <c r="AG42" s="46" t="s">
        <v>111</v>
      </c>
      <c r="AH42" s="45">
        <v>8</v>
      </c>
      <c r="AI42" s="5">
        <v>35</v>
      </c>
      <c r="AJ42" s="46" t="s">
        <v>111</v>
      </c>
      <c r="AK42" s="46" t="s">
        <v>111</v>
      </c>
      <c r="AL42" s="46" t="s">
        <v>111</v>
      </c>
      <c r="AM42" s="46" t="s">
        <v>111</v>
      </c>
      <c r="AN42" s="45">
        <v>8</v>
      </c>
      <c r="AO42" s="5">
        <v>35</v>
      </c>
      <c r="AP42" s="5">
        <v>266</v>
      </c>
      <c r="AQ42" s="5" t="s">
        <v>111</v>
      </c>
      <c r="AR42" s="5" t="s">
        <v>111</v>
      </c>
      <c r="AS42" s="5" t="s">
        <v>111</v>
      </c>
      <c r="AT42" s="45">
        <v>8</v>
      </c>
      <c r="AU42" s="5">
        <v>35</v>
      </c>
      <c r="AV42" s="46" t="s">
        <v>111</v>
      </c>
      <c r="AW42" s="46" t="s">
        <v>111</v>
      </c>
      <c r="AX42" s="46" t="s">
        <v>111</v>
      </c>
      <c r="AY42" s="47" t="s">
        <v>111</v>
      </c>
    </row>
    <row r="43" spans="7:51">
      <c r="G43" s="16" t="s">
        <v>48</v>
      </c>
      <c r="H43">
        <v>3</v>
      </c>
      <c r="J43" s="51" t="s">
        <v>92</v>
      </c>
      <c r="K43">
        <f>IF(Uppföljning!A3="Grönyta",1,0)+IF(Uppföljning!A3="Gatumark",2,0)</f>
        <v>0</v>
      </c>
      <c r="L43">
        <f>IF(Uppföljning!C3="AQW enkel",1,0)+IF(Uppföljning!C3="AQW twin",2,0)+IF(Uppföljning!C3="PUR enkel",3,0)+IF(Uppföljning!C3="PUR twin",4,0)+IF(Uppföljning!C3="FLEX enkel",5,0)+IF(Uppföljning!C3="FLEX twin",6,0)</f>
        <v>0</v>
      </c>
      <c r="M43">
        <f>IF(Uppföljning!E3=18,2,0)+IF(Uppföljning!E3=20,3,0)+IF(Uppföljning!E3=22,4,0)+IF(Uppföljning!E3=25,5,0)+IF(Uppföljning!E3=28,6,0)+IF(Uppföljning!E3=32,7,0)+IF(Uppföljning!E3=35,8,0)+IF(Uppföljning!E3=40,9,0)+IF(Uppföljning!E3=42,10,0)+IF(Uppföljning!E3=50,11,0)+IF(Uppföljning!E3=54,12,0)+IF(Uppföljning!E3=65,13,0)+IF(Uppföljning!E3=70,14,0)+IF(Uppföljning!E3=80,15,0)+IF(Uppföljning!E3=100,16,0)+IF(Uppföljning!E3=125,17,0)+IF(Uppföljning!E3=150,18,0)+IF(Uppföljning!E3=200,19,0)+IF(Uppföljning!E3=250,20,0)+IF(Uppföljning!E3=300,21,0)+IF(Uppföljning!E3=400,22,0)+IF(Uppföljning!E3=500,23,0)+IF(Uppföljning!E3=600,24,0)+IF(Uppföljning!E3=700,25,0)+IF(Uppföljning!E3=800,26,0)+IF(Uppföljning!E3=900,27,0)+IF(Uppföljning!E3=1000,28,0)</f>
        <v>0</v>
      </c>
      <c r="N43" s="5">
        <f>K43*10+L43</f>
        <v>0</v>
      </c>
      <c r="O43" s="75"/>
      <c r="P43" s="45">
        <v>9</v>
      </c>
      <c r="Q43" s="5">
        <v>40</v>
      </c>
      <c r="R43" s="46" t="s">
        <v>111</v>
      </c>
      <c r="S43" s="46" t="s">
        <v>111</v>
      </c>
      <c r="T43" s="46" t="s">
        <v>111</v>
      </c>
      <c r="U43" s="46" t="s">
        <v>111</v>
      </c>
      <c r="V43" s="45">
        <v>9</v>
      </c>
      <c r="W43" s="5">
        <v>40</v>
      </c>
      <c r="X43" s="46" t="s">
        <v>111</v>
      </c>
      <c r="Y43" s="46" t="s">
        <v>111</v>
      </c>
      <c r="Z43" s="46" t="s">
        <v>111</v>
      </c>
      <c r="AA43" s="46" t="s">
        <v>111</v>
      </c>
      <c r="AB43" s="45">
        <v>9</v>
      </c>
      <c r="AC43" s="5">
        <v>40</v>
      </c>
      <c r="AD43" s="5">
        <v>195</v>
      </c>
      <c r="AE43" s="5">
        <v>206</v>
      </c>
      <c r="AF43" s="5">
        <v>65</v>
      </c>
      <c r="AG43" s="48">
        <v>2078</v>
      </c>
      <c r="AH43" s="45">
        <v>9</v>
      </c>
      <c r="AI43" s="5">
        <v>40</v>
      </c>
      <c r="AJ43" s="5">
        <v>191</v>
      </c>
      <c r="AK43" s="5">
        <v>178</v>
      </c>
      <c r="AL43" s="5">
        <v>50</v>
      </c>
      <c r="AM43" s="48">
        <v>1958</v>
      </c>
      <c r="AN43" s="45">
        <v>9</v>
      </c>
      <c r="AO43" s="5">
        <v>40</v>
      </c>
      <c r="AP43" s="5">
        <v>320</v>
      </c>
      <c r="AQ43" s="5">
        <v>40</v>
      </c>
      <c r="AR43" s="5">
        <v>20</v>
      </c>
      <c r="AS43" s="48">
        <v>2078</v>
      </c>
      <c r="AT43" s="45">
        <v>9</v>
      </c>
      <c r="AU43" s="5">
        <v>40</v>
      </c>
      <c r="AV43" s="46" t="s">
        <v>111</v>
      </c>
      <c r="AW43" s="46" t="s">
        <v>111</v>
      </c>
      <c r="AX43" s="46" t="s">
        <v>111</v>
      </c>
      <c r="AY43" s="47" t="s">
        <v>111</v>
      </c>
    </row>
    <row r="44" spans="7:51">
      <c r="G44" s="16" t="s">
        <v>46</v>
      </c>
      <c r="H44">
        <v>4</v>
      </c>
      <c r="J44" s="51" t="s">
        <v>93</v>
      </c>
      <c r="K44">
        <f>IF(Uppföljning!A4="Grönyta",1,0)+IF(Uppföljning!A4="Gatumark",2,0)</f>
        <v>0</v>
      </c>
      <c r="L44">
        <f>IF(Uppföljning!C4="AQW enkel",1,0)+IF(Uppföljning!C4="AQW twin",2,0)+IF(Uppföljning!C4="PUR enkel",3,0)+IF(Uppföljning!C4="PUR twin",4,0)+IF(Uppföljning!C4="FLEX enkel",5,0)+IF(Uppföljning!C4="FLEX twin",6,0)</f>
        <v>0</v>
      </c>
      <c r="M44">
        <f>IF(Uppföljning!E4=18,2,0)+IF(Uppföljning!E4=20,3,0)+IF(Uppföljning!E4=22,4,0)+IF(Uppföljning!E4=25,5,0)+IF(Uppföljning!E4=28,6,0)+IF(Uppföljning!E4=32,7,0)+IF(Uppföljning!E4=35,8,0)+IF(Uppföljning!E4=40,9,0)+IF(Uppföljning!E4=42,10,0)+IF(Uppföljning!E4=50,11,0)+IF(Uppföljning!E4=54,12,0)+IF(Uppföljning!E4=65,13,0)+IF(Uppföljning!E4=70,14,0)+IF(Uppföljning!E4=80,15,0)+IF(Uppföljning!E4=100,16,0)+IF(Uppföljning!E4=125,17,0)+IF(Uppföljning!E4=150,18,0)+IF(Uppföljning!E4=200,19,0)+IF(Uppföljning!E4=250,20,0)+IF(Uppföljning!E4=300,21,0)+IF(Uppföljning!E4=400,22,0)+IF(Uppföljning!E4=500,23,0)+IF(Uppföljning!E4=600,24,0)+IF(Uppföljning!E4=700,25,0)+IF(Uppföljning!E4=800,26,0)+IF(Uppföljning!E4=900,27,0)+IF(Uppföljning!E4=1000,28,0)</f>
        <v>0</v>
      </c>
      <c r="N44" s="5">
        <f t="shared" ref="N44:N49" si="1">K44*10+L44</f>
        <v>0</v>
      </c>
      <c r="O44" s="75"/>
      <c r="P44" s="45">
        <v>10</v>
      </c>
      <c r="Q44" s="5">
        <v>42</v>
      </c>
      <c r="R44" s="3">
        <v>532</v>
      </c>
      <c r="S44" s="5">
        <v>163</v>
      </c>
      <c r="T44" s="5">
        <v>52</v>
      </c>
      <c r="U44" s="48">
        <v>2263</v>
      </c>
      <c r="V44" s="45">
        <v>10</v>
      </c>
      <c r="W44" s="5">
        <v>42</v>
      </c>
      <c r="X44" s="51">
        <v>499</v>
      </c>
      <c r="Y44" s="46">
        <v>189</v>
      </c>
      <c r="Z44" s="52">
        <v>44</v>
      </c>
      <c r="AA44" s="52">
        <v>2124</v>
      </c>
      <c r="AB44" s="45">
        <v>10</v>
      </c>
      <c r="AC44" s="5">
        <v>42</v>
      </c>
      <c r="AD44" s="46" t="s">
        <v>111</v>
      </c>
      <c r="AE44" s="46" t="s">
        <v>111</v>
      </c>
      <c r="AF44" s="46" t="s">
        <v>111</v>
      </c>
      <c r="AG44" s="46" t="s">
        <v>111</v>
      </c>
      <c r="AH44" s="45">
        <v>10</v>
      </c>
      <c r="AI44" s="5">
        <v>42</v>
      </c>
      <c r="AJ44" s="46" t="s">
        <v>111</v>
      </c>
      <c r="AK44" s="46" t="s">
        <v>111</v>
      </c>
      <c r="AL44" s="46" t="s">
        <v>111</v>
      </c>
      <c r="AM44" s="46" t="s">
        <v>111</v>
      </c>
      <c r="AN44" s="45">
        <v>10</v>
      </c>
      <c r="AO44" s="5">
        <v>42</v>
      </c>
      <c r="AP44" s="5" t="s">
        <v>111</v>
      </c>
      <c r="AQ44" s="5" t="s">
        <v>111</v>
      </c>
      <c r="AR44" s="5" t="s">
        <v>111</v>
      </c>
      <c r="AS44" s="51" t="s">
        <v>111</v>
      </c>
      <c r="AT44" s="45">
        <v>10</v>
      </c>
      <c r="AU44" s="5">
        <v>42</v>
      </c>
      <c r="AV44" s="46" t="s">
        <v>111</v>
      </c>
      <c r="AW44" s="46" t="s">
        <v>111</v>
      </c>
      <c r="AX44" s="46" t="s">
        <v>111</v>
      </c>
      <c r="AY44" s="47" t="s">
        <v>111</v>
      </c>
    </row>
    <row r="45" spans="7:51">
      <c r="J45" s="51" t="s">
        <v>94</v>
      </c>
      <c r="K45">
        <f>IF(Uppföljning!A5="Grönyta",1,0)+IF(Uppföljning!A5="Gatumark",2,0)</f>
        <v>0</v>
      </c>
      <c r="L45">
        <f>IF(Uppföljning!C5="AQW enkel",1,0)+IF(Uppföljning!C5="AQW twin",2,0)+IF(Uppföljning!C5="PUR enkel",3,0)+IF(Uppföljning!C5="PUR twin",4,0)+IF(Uppföljning!C5="FLEX enkel",5,0)+IF(Uppföljning!C5="FLEX twin",6,0)</f>
        <v>0</v>
      </c>
      <c r="M45">
        <f>IF(Uppföljning!E5=18,2,0)+IF(Uppföljning!E5=20,3,0)+IF(Uppföljning!E5=22,4,0)+IF(Uppföljning!E5=25,5,0)+IF(Uppföljning!E5=28,6,0)+IF(Uppföljning!E5=32,7,0)+IF(Uppföljning!E5=35,8,0)+IF(Uppföljning!E5=40,9,0)+IF(Uppföljning!E5=42,10,0)+IF(Uppföljning!E5=50,11,0)+IF(Uppföljning!E5=54,12,0)+IF(Uppföljning!E5=65,13,0)+IF(Uppföljning!E5=70,14,0)+IF(Uppföljning!E5=80,15,0)+IF(Uppföljning!E5=100,16,0)+IF(Uppföljning!E5=125,17,0)+IF(Uppföljning!E5=150,18,0)+IF(Uppföljning!E5=200,19,0)+IF(Uppföljning!E5=250,20,0)+IF(Uppföljning!E5=300,21,0)+IF(Uppföljning!E5=400,22,0)+IF(Uppföljning!E5=500,23,0)+IF(Uppföljning!E5=600,24,0)+IF(Uppföljning!E5=700,25,0)+IF(Uppföljning!E5=800,26,0)+IF(Uppföljning!E5=900,27,0)+IF(Uppföljning!E5=1000,28,0)</f>
        <v>0</v>
      </c>
      <c r="N45" s="5">
        <f t="shared" si="1"/>
        <v>0</v>
      </c>
      <c r="O45" s="75"/>
      <c r="P45" s="45">
        <v>11</v>
      </c>
      <c r="Q45" s="5">
        <v>50</v>
      </c>
      <c r="R45" s="46" t="s">
        <v>111</v>
      </c>
      <c r="S45" s="46" t="s">
        <v>111</v>
      </c>
      <c r="T45" s="46" t="s">
        <v>111</v>
      </c>
      <c r="U45" s="46" t="s">
        <v>111</v>
      </c>
      <c r="V45" s="45">
        <v>11</v>
      </c>
      <c r="W45" s="5">
        <v>50</v>
      </c>
      <c r="X45" s="46" t="s">
        <v>111</v>
      </c>
      <c r="Y45" s="46" t="s">
        <v>111</v>
      </c>
      <c r="Z45" s="46" t="s">
        <v>111</v>
      </c>
      <c r="AA45" s="46" t="s">
        <v>111</v>
      </c>
      <c r="AB45" s="45">
        <v>11</v>
      </c>
      <c r="AC45" s="5">
        <v>50</v>
      </c>
      <c r="AD45" s="5">
        <v>240</v>
      </c>
      <c r="AE45" s="5">
        <v>232</v>
      </c>
      <c r="AF45" s="5">
        <v>65</v>
      </c>
      <c r="AG45" s="48">
        <v>2455</v>
      </c>
      <c r="AH45" s="45">
        <v>11</v>
      </c>
      <c r="AI45" s="5">
        <v>50</v>
      </c>
      <c r="AJ45" s="5">
        <v>249</v>
      </c>
      <c r="AK45" s="5">
        <v>209</v>
      </c>
      <c r="AL45" s="5">
        <v>50</v>
      </c>
      <c r="AM45" s="48">
        <v>2312</v>
      </c>
      <c r="AN45" s="45">
        <v>11</v>
      </c>
      <c r="AO45" s="5">
        <v>50</v>
      </c>
      <c r="AP45" s="5">
        <v>399</v>
      </c>
      <c r="AQ45" s="5">
        <v>50</v>
      </c>
      <c r="AR45" s="5">
        <v>30</v>
      </c>
      <c r="AS45" s="48">
        <v>2455</v>
      </c>
      <c r="AT45" s="45">
        <v>11</v>
      </c>
      <c r="AU45" s="5">
        <v>50</v>
      </c>
      <c r="AV45" s="52" t="s">
        <v>111</v>
      </c>
      <c r="AW45" s="52" t="s">
        <v>111</v>
      </c>
      <c r="AX45" s="52" t="s">
        <v>111</v>
      </c>
      <c r="AY45" s="47" t="s">
        <v>111</v>
      </c>
    </row>
    <row r="46" spans="7:51">
      <c r="G46" s="16"/>
      <c r="J46" s="51" t="s">
        <v>95</v>
      </c>
      <c r="K46">
        <f>IF(Uppföljning!A6="Grönyta",1,0)+IF(Uppföljning!A6="Gatumark",2,0)</f>
        <v>0</v>
      </c>
      <c r="L46">
        <f>IF(Uppföljning!C6="AQW enkel",1,0)+IF(Uppföljning!C6="AQW twin",2,0)+IF(Uppföljning!C6="PUR enkel",3,0)+IF(Uppföljning!C6="PUR twin",4,0)+IF(Uppföljning!C6="FLEX enkel",5,0)+IF(Uppföljning!C6="FLEX twin",6,0)</f>
        <v>0</v>
      </c>
      <c r="M46">
        <f>IF(Uppföljning!E6=18,2,0)+IF(Uppföljning!E6=20,3,0)+IF(Uppföljning!E6=22,4,0)+IF(Uppföljning!E6=25,5,0)+IF(Uppföljning!E6=28,6,0)+IF(Uppföljning!E6=32,7,0)+IF(Uppföljning!E6=35,8,0)+IF(Uppföljning!E6=40,9,0)+IF(Uppföljning!E6=42,10,0)+IF(Uppföljning!E6=50,11,0)+IF(Uppföljning!E6=54,12,0)+IF(Uppföljning!E6=65,13,0)+IF(Uppföljning!E6=70,14,0)+IF(Uppföljning!E6=80,15,0)+IF(Uppföljning!E6=100,16,0)+IF(Uppföljning!E6=125,17,0)+IF(Uppföljning!E6=150,18,0)+IF(Uppföljning!E6=200,19,0)+IF(Uppföljning!E6=250,20,0)+IF(Uppföljning!E6=300,21,0)+IF(Uppföljning!E6=400,22,0)+IF(Uppföljning!E6=500,23,0)+IF(Uppföljning!E6=600,24,0)+IF(Uppföljning!E6=700,25,0)+IF(Uppföljning!E6=800,26,0)+IF(Uppföljning!E6=900,27,0)+IF(Uppföljning!E6=1000,28,0)</f>
        <v>0</v>
      </c>
      <c r="N46" s="5">
        <f t="shared" si="1"/>
        <v>0</v>
      </c>
      <c r="O46" s="75"/>
      <c r="P46" s="45">
        <v>12</v>
      </c>
      <c r="Q46" s="5">
        <v>54</v>
      </c>
      <c r="R46" s="3">
        <v>594</v>
      </c>
      <c r="S46" s="5">
        <v>221</v>
      </c>
      <c r="T46" s="5">
        <v>62</v>
      </c>
      <c r="U46" s="48">
        <v>2519</v>
      </c>
      <c r="V46" s="45">
        <v>12</v>
      </c>
      <c r="W46" s="5">
        <v>54</v>
      </c>
      <c r="X46" s="51">
        <v>535</v>
      </c>
      <c r="Y46" s="46">
        <v>226</v>
      </c>
      <c r="Z46" s="52">
        <v>52</v>
      </c>
      <c r="AA46" s="52">
        <v>2447</v>
      </c>
      <c r="AB46" s="45">
        <v>12</v>
      </c>
      <c r="AC46" s="5">
        <v>54</v>
      </c>
      <c r="AD46" s="46" t="s">
        <v>111</v>
      </c>
      <c r="AE46" s="46" t="s">
        <v>111</v>
      </c>
      <c r="AF46" s="46" t="s">
        <v>111</v>
      </c>
      <c r="AG46" s="46" t="s">
        <v>111</v>
      </c>
      <c r="AH46" s="45">
        <v>12</v>
      </c>
      <c r="AI46" s="5">
        <v>54</v>
      </c>
      <c r="AJ46" s="46" t="s">
        <v>111</v>
      </c>
      <c r="AK46" s="46" t="s">
        <v>111</v>
      </c>
      <c r="AL46" s="46" t="s">
        <v>111</v>
      </c>
      <c r="AM46" s="46" t="s">
        <v>111</v>
      </c>
      <c r="AN46" s="45">
        <v>12</v>
      </c>
      <c r="AO46" s="5">
        <v>54</v>
      </c>
      <c r="AP46" s="5" t="s">
        <v>111</v>
      </c>
      <c r="AQ46" s="5" t="s">
        <v>111</v>
      </c>
      <c r="AR46" s="5" t="s">
        <v>111</v>
      </c>
      <c r="AS46" s="5" t="s">
        <v>111</v>
      </c>
      <c r="AT46" s="45">
        <v>12</v>
      </c>
      <c r="AU46" s="5">
        <v>54</v>
      </c>
      <c r="AV46" s="46" t="s">
        <v>111</v>
      </c>
      <c r="AW46" s="46" t="s">
        <v>111</v>
      </c>
      <c r="AX46" s="46" t="s">
        <v>111</v>
      </c>
      <c r="AY46" s="47" t="s">
        <v>111</v>
      </c>
    </row>
    <row r="47" spans="7:51">
      <c r="G47" s="16"/>
      <c r="J47" s="51" t="s">
        <v>96</v>
      </c>
      <c r="K47">
        <f>IF(Uppföljning!A7="Grönyta",1,0)+IF(Uppföljning!A7="Gatumark",2,0)</f>
        <v>0</v>
      </c>
      <c r="L47">
        <f>IF(Uppföljning!C7="AQW enkel",1,0)+IF(Uppföljning!C7="AQW twin",2,0)+IF(Uppföljning!C7="PUR enkel",3,0)+IF(Uppföljning!C7="PUR twin",4,0)+IF(Uppföljning!C7="FLEX enkel",5,0)+IF(Uppföljning!C7="FLEX twin",6,0)</f>
        <v>0</v>
      </c>
      <c r="M47">
        <f>IF(Uppföljning!E7=18,2,0)+IF(Uppföljning!E7=20,3,0)+IF(Uppföljning!E7=22,4,0)+IF(Uppföljning!E7=25,5,0)+IF(Uppföljning!E7=28,6,0)+IF(Uppföljning!E7=32,7,0)+IF(Uppföljning!E7=35,8,0)+IF(Uppföljning!E7=40,9,0)+IF(Uppföljning!E7=42,10,0)+IF(Uppföljning!E7=50,11,0)+IF(Uppföljning!E7=54,12,0)+IF(Uppföljning!E7=65,13,0)+IF(Uppföljning!E7=70,14,0)+IF(Uppföljning!E7=80,15,0)+IF(Uppföljning!E7=100,16,0)+IF(Uppföljning!E7=125,17,0)+IF(Uppföljning!E7=150,18,0)+IF(Uppföljning!E7=200,19,0)+IF(Uppföljning!E7=250,20,0)+IF(Uppföljning!E7=300,21,0)+IF(Uppföljning!E7=400,22,0)+IF(Uppföljning!E7=500,23,0)+IF(Uppföljning!E7=600,24,0)+IF(Uppföljning!E7=700,25,0)+IF(Uppföljning!E7=800,26,0)+IF(Uppföljning!E7=900,27,0)+IF(Uppföljning!E7=1000,28,0)</f>
        <v>0</v>
      </c>
      <c r="N47" s="5">
        <f t="shared" si="1"/>
        <v>0</v>
      </c>
      <c r="O47" s="75"/>
      <c r="P47" s="45">
        <v>13</v>
      </c>
      <c r="Q47" s="5">
        <v>65</v>
      </c>
      <c r="R47" s="46" t="s">
        <v>111</v>
      </c>
      <c r="S47" s="46" t="s">
        <v>111</v>
      </c>
      <c r="T47" s="46" t="s">
        <v>111</v>
      </c>
      <c r="U47" s="46" t="s">
        <v>111</v>
      </c>
      <c r="V47" s="45">
        <v>13</v>
      </c>
      <c r="W47" s="5">
        <v>65</v>
      </c>
      <c r="X47" s="46" t="s">
        <v>111</v>
      </c>
      <c r="Y47" s="46" t="s">
        <v>111</v>
      </c>
      <c r="Z47" s="46" t="s">
        <v>111</v>
      </c>
      <c r="AA47" s="46" t="s">
        <v>111</v>
      </c>
      <c r="AB47" s="45">
        <v>13</v>
      </c>
      <c r="AC47" s="5">
        <v>65</v>
      </c>
      <c r="AD47" s="5">
        <v>284</v>
      </c>
      <c r="AE47" s="5">
        <v>271</v>
      </c>
      <c r="AF47" s="5">
        <v>65</v>
      </c>
      <c r="AG47" s="48">
        <v>2609</v>
      </c>
      <c r="AH47" s="45">
        <v>13</v>
      </c>
      <c r="AI47" s="5">
        <v>65</v>
      </c>
      <c r="AJ47" s="5">
        <v>295</v>
      </c>
      <c r="AK47" s="5">
        <v>256</v>
      </c>
      <c r="AL47" s="5">
        <v>75</v>
      </c>
      <c r="AM47" s="48">
        <v>2550</v>
      </c>
      <c r="AN47" s="45">
        <v>13</v>
      </c>
      <c r="AO47" s="5">
        <v>65</v>
      </c>
      <c r="AP47" s="5">
        <v>491</v>
      </c>
      <c r="AQ47" s="5">
        <v>50</v>
      </c>
      <c r="AR47" s="5">
        <v>30</v>
      </c>
      <c r="AS47" s="48">
        <v>2609</v>
      </c>
      <c r="AT47" s="45">
        <v>13</v>
      </c>
      <c r="AU47" s="5">
        <v>65</v>
      </c>
      <c r="AV47" s="52" t="s">
        <v>111</v>
      </c>
      <c r="AW47" s="52" t="s">
        <v>111</v>
      </c>
      <c r="AX47" s="52" t="s">
        <v>111</v>
      </c>
      <c r="AY47" s="47" t="s">
        <v>111</v>
      </c>
    </row>
    <row r="48" spans="7:51">
      <c r="G48" s="16"/>
      <c r="J48" s="51" t="s">
        <v>97</v>
      </c>
      <c r="K48">
        <f>IF(Uppföljning!A8="Grönyta",1,0)+IF(Uppföljning!A8="Gatumark",2,0)</f>
        <v>0</v>
      </c>
      <c r="L48">
        <f>IF(Uppföljning!C8="AQW enkel",1,0)+IF(Uppföljning!C8="AQW twin",2,0)+IF(Uppföljning!C8="PUR enkel",3,0)+IF(Uppföljning!C8="PUR twin",4,0)+IF(Uppföljning!C8="FLEX enkel",5,0)+IF(Uppföljning!C8="FLEX twin",6,0)</f>
        <v>0</v>
      </c>
      <c r="M48">
        <f>IF(Uppföljning!E8=18,2,0)+IF(Uppföljning!E8=20,3,0)+IF(Uppföljning!E8=22,4,0)+IF(Uppföljning!E8=25,5,0)+IF(Uppföljning!E8=28,6,0)+IF(Uppföljning!E8=32,7,0)+IF(Uppföljning!E8=35,8,0)+IF(Uppföljning!E8=40,9,0)+IF(Uppföljning!E8=42,10,0)+IF(Uppföljning!E8=50,11,0)+IF(Uppföljning!E8=54,12,0)+IF(Uppföljning!E8=65,13,0)+IF(Uppföljning!E8=70,14,0)+IF(Uppföljning!E8=80,15,0)+IF(Uppföljning!E8=100,16,0)+IF(Uppföljning!E8=125,17,0)+IF(Uppföljning!E8=150,18,0)+IF(Uppföljning!E8=200,19,0)+IF(Uppföljning!E8=250,20,0)+IF(Uppföljning!E8=300,21,0)+IF(Uppföljning!E8=400,22,0)+IF(Uppföljning!E8=500,23,0)+IF(Uppföljning!E8=600,24,0)+IF(Uppföljning!E8=700,25,0)+IF(Uppföljning!E8=800,26,0)+IF(Uppföljning!E8=900,27,0)+IF(Uppföljning!E8=1000,28,0)</f>
        <v>0</v>
      </c>
      <c r="N48" s="5">
        <f t="shared" si="1"/>
        <v>0</v>
      </c>
      <c r="O48" s="75"/>
      <c r="P48" s="45">
        <v>14</v>
      </c>
      <c r="Q48" s="5">
        <v>70</v>
      </c>
      <c r="R48" s="46">
        <v>675</v>
      </c>
      <c r="S48" s="46">
        <v>296</v>
      </c>
      <c r="T48" s="52">
        <v>62</v>
      </c>
      <c r="U48" s="52">
        <v>2799</v>
      </c>
      <c r="V48" s="45">
        <v>14</v>
      </c>
      <c r="W48" s="5">
        <v>70</v>
      </c>
      <c r="X48" s="52" t="s">
        <v>111</v>
      </c>
      <c r="Y48" s="46" t="s">
        <v>111</v>
      </c>
      <c r="Z48" s="52" t="s">
        <v>111</v>
      </c>
      <c r="AA48" s="52" t="s">
        <v>111</v>
      </c>
      <c r="AB48" s="45">
        <v>14</v>
      </c>
      <c r="AC48" s="5">
        <v>70</v>
      </c>
      <c r="AD48" s="46" t="s">
        <v>111</v>
      </c>
      <c r="AE48" s="46" t="s">
        <v>111</v>
      </c>
      <c r="AF48" s="46" t="s">
        <v>111</v>
      </c>
      <c r="AG48" s="46" t="s">
        <v>111</v>
      </c>
      <c r="AH48" s="45">
        <v>14</v>
      </c>
      <c r="AI48" s="5">
        <v>70</v>
      </c>
      <c r="AJ48" s="46" t="s">
        <v>111</v>
      </c>
      <c r="AK48" s="46" t="s">
        <v>111</v>
      </c>
      <c r="AL48" s="46" t="s">
        <v>111</v>
      </c>
      <c r="AM48" s="46" t="s">
        <v>111</v>
      </c>
      <c r="AN48" s="45">
        <v>14</v>
      </c>
      <c r="AO48" s="5">
        <v>70</v>
      </c>
      <c r="AP48" s="51" t="s">
        <v>111</v>
      </c>
      <c r="AQ48" s="51" t="s">
        <v>111</v>
      </c>
      <c r="AR48" s="51" t="s">
        <v>111</v>
      </c>
      <c r="AS48" s="51" t="s">
        <v>111</v>
      </c>
      <c r="AT48" s="45">
        <v>14</v>
      </c>
      <c r="AU48" s="5">
        <v>70</v>
      </c>
      <c r="AV48" s="46" t="s">
        <v>111</v>
      </c>
      <c r="AW48" s="46" t="s">
        <v>111</v>
      </c>
      <c r="AX48" s="46" t="s">
        <v>111</v>
      </c>
      <c r="AY48" s="47" t="s">
        <v>111</v>
      </c>
    </row>
    <row r="49" spans="1:51">
      <c r="G49" s="16"/>
      <c r="J49" s="51" t="s">
        <v>98</v>
      </c>
      <c r="K49">
        <f>IF(Uppföljning!A9="Grönyta",1,0)+IF(Uppföljning!A9="Gatumark",2,0)</f>
        <v>0</v>
      </c>
      <c r="L49">
        <f>IF(Uppföljning!C9="AQW enkel",1,0)+IF(Uppföljning!C9="AQW twin",2,0)+IF(Uppföljning!C9="PUR enkel",3,0)+IF(Uppföljning!C9="PUR twin",4,0)+IF(Uppföljning!C9="FLEX enkel",5,0)+IF(Uppföljning!C9="FLEX twin",6,0)</f>
        <v>0</v>
      </c>
      <c r="M49">
        <f>IF(Uppföljning!E9=18,2,0)+IF(Uppföljning!E9=20,3,0)+IF(Uppföljning!E9=22,4,0)+IF(Uppföljning!E9=25,5,0)+IF(Uppföljning!E9=28,6,0)+IF(Uppföljning!E9=32,7,0)+IF(Uppföljning!E9=35,8,0)+IF(Uppföljning!E9=40,9,0)+IF(Uppföljning!E9=42,10,0)+IF(Uppföljning!E9=50,11,0)+IF(Uppföljning!E9=54,12,0)+IF(Uppföljning!E9=65,13,0)+IF(Uppföljning!E9=70,14,0)+IF(Uppföljning!E9=80,15,0)+IF(Uppföljning!E9=100,16,0)+IF(Uppföljning!E9=125,17,0)+IF(Uppföljning!E9=150,18,0)+IF(Uppföljning!E9=200,19,0)+IF(Uppföljning!E9=250,20,0)+IF(Uppföljning!E9=300,21,0)+IF(Uppföljning!E9=400,22,0)+IF(Uppföljning!E9=500,23,0)+IF(Uppföljning!E9=600,24,0)+IF(Uppföljning!E9=700,25,0)+IF(Uppföljning!E9=800,26,0)+IF(Uppföljning!E9=900,27,0)+IF(Uppföljning!E9=1000,28,0)</f>
        <v>0</v>
      </c>
      <c r="N49" s="5">
        <f t="shared" si="1"/>
        <v>0</v>
      </c>
      <c r="O49" s="75"/>
      <c r="P49" s="45">
        <v>15</v>
      </c>
      <c r="Q49" s="5">
        <v>80</v>
      </c>
      <c r="R49" s="46" t="s">
        <v>111</v>
      </c>
      <c r="S49" s="46" t="s">
        <v>111</v>
      </c>
      <c r="T49" s="46" t="s">
        <v>111</v>
      </c>
      <c r="U49" s="46" t="s">
        <v>111</v>
      </c>
      <c r="V49" s="45">
        <v>15</v>
      </c>
      <c r="W49" s="5">
        <v>80</v>
      </c>
      <c r="X49" s="46" t="s">
        <v>111</v>
      </c>
      <c r="Y49" s="46" t="s">
        <v>111</v>
      </c>
      <c r="Z49" s="46" t="s">
        <v>111</v>
      </c>
      <c r="AA49" s="46" t="s">
        <v>111</v>
      </c>
      <c r="AB49" s="45">
        <v>15</v>
      </c>
      <c r="AC49" s="5">
        <v>80</v>
      </c>
      <c r="AD49" s="5">
        <v>330</v>
      </c>
      <c r="AE49" s="5">
        <v>315</v>
      </c>
      <c r="AF49" s="5">
        <v>65</v>
      </c>
      <c r="AG49" s="48">
        <v>2963</v>
      </c>
      <c r="AH49" s="45">
        <v>15</v>
      </c>
      <c r="AI49" s="5">
        <v>80</v>
      </c>
      <c r="AJ49" s="5">
        <v>315</v>
      </c>
      <c r="AK49" s="5">
        <v>286</v>
      </c>
      <c r="AL49" s="5">
        <v>75</v>
      </c>
      <c r="AM49" s="48">
        <v>2891</v>
      </c>
      <c r="AN49" s="45">
        <v>15</v>
      </c>
      <c r="AO49" s="5">
        <v>80</v>
      </c>
      <c r="AP49" s="51">
        <v>598</v>
      </c>
      <c r="AQ49" s="51">
        <v>50</v>
      </c>
      <c r="AR49" s="51">
        <v>30</v>
      </c>
      <c r="AS49" s="51">
        <v>2963</v>
      </c>
      <c r="AT49" s="45">
        <v>15</v>
      </c>
      <c r="AU49" s="5">
        <v>80</v>
      </c>
      <c r="AV49" s="52" t="s">
        <v>111</v>
      </c>
      <c r="AW49" s="52" t="s">
        <v>111</v>
      </c>
      <c r="AX49" s="52" t="s">
        <v>111</v>
      </c>
      <c r="AY49" s="47" t="s">
        <v>111</v>
      </c>
    </row>
    <row r="50" spans="1:51">
      <c r="G50" s="16"/>
      <c r="O50" s="75"/>
      <c r="P50" s="45">
        <v>16</v>
      </c>
      <c r="Q50" s="5">
        <v>100</v>
      </c>
      <c r="R50" s="46" t="s">
        <v>111</v>
      </c>
      <c r="S50" s="46" t="s">
        <v>111</v>
      </c>
      <c r="T50" s="46" t="s">
        <v>111</v>
      </c>
      <c r="U50" s="46" t="s">
        <v>111</v>
      </c>
      <c r="V50" s="45">
        <v>16</v>
      </c>
      <c r="W50" s="5">
        <v>100</v>
      </c>
      <c r="X50" s="46" t="s">
        <v>111</v>
      </c>
      <c r="Y50" s="46" t="s">
        <v>111</v>
      </c>
      <c r="Z50" s="46" t="s">
        <v>111</v>
      </c>
      <c r="AA50" s="46" t="s">
        <v>111</v>
      </c>
      <c r="AB50" s="45">
        <v>16</v>
      </c>
      <c r="AC50" s="5">
        <v>100</v>
      </c>
      <c r="AD50" s="5">
        <v>478</v>
      </c>
      <c r="AE50" s="5">
        <v>340</v>
      </c>
      <c r="AF50" s="5">
        <v>85</v>
      </c>
      <c r="AG50" s="48">
        <v>3342</v>
      </c>
      <c r="AH50" s="45">
        <v>16</v>
      </c>
      <c r="AI50" s="5">
        <v>100</v>
      </c>
      <c r="AJ50" s="5">
        <v>490</v>
      </c>
      <c r="AK50" s="5">
        <v>390</v>
      </c>
      <c r="AL50" s="5">
        <v>180</v>
      </c>
      <c r="AM50" s="48">
        <v>3233</v>
      </c>
      <c r="AN50" s="45">
        <v>16</v>
      </c>
      <c r="AO50" s="5">
        <v>100</v>
      </c>
      <c r="AP50" s="51">
        <v>702</v>
      </c>
      <c r="AQ50" s="51">
        <v>50</v>
      </c>
      <c r="AR50" s="51">
        <v>30</v>
      </c>
      <c r="AS50" s="51">
        <v>3342</v>
      </c>
      <c r="AT50" s="45">
        <v>16</v>
      </c>
      <c r="AU50" s="5">
        <v>100</v>
      </c>
      <c r="AV50" s="52" t="s">
        <v>111</v>
      </c>
      <c r="AW50" s="52" t="s">
        <v>111</v>
      </c>
      <c r="AX50" s="52" t="s">
        <v>111</v>
      </c>
      <c r="AY50" s="47" t="s">
        <v>111</v>
      </c>
    </row>
    <row r="51" spans="1:51">
      <c r="G51" s="16"/>
      <c r="J51" s="63" t="s">
        <v>45</v>
      </c>
      <c r="O51" s="75"/>
      <c r="P51" s="45">
        <v>17</v>
      </c>
      <c r="Q51" s="5">
        <v>125</v>
      </c>
      <c r="R51" s="46" t="s">
        <v>111</v>
      </c>
      <c r="S51" s="46" t="s">
        <v>111</v>
      </c>
      <c r="T51" s="46" t="s">
        <v>111</v>
      </c>
      <c r="U51" s="46" t="s">
        <v>111</v>
      </c>
      <c r="V51" s="45">
        <v>17</v>
      </c>
      <c r="W51" s="5">
        <v>125</v>
      </c>
      <c r="X51" s="46" t="s">
        <v>111</v>
      </c>
      <c r="Y51" s="46" t="s">
        <v>111</v>
      </c>
      <c r="Z51" s="46" t="s">
        <v>111</v>
      </c>
      <c r="AA51" s="46" t="s">
        <v>111</v>
      </c>
      <c r="AB51" s="45">
        <v>17</v>
      </c>
      <c r="AC51" s="5">
        <v>125</v>
      </c>
      <c r="AD51" s="5">
        <v>566</v>
      </c>
      <c r="AE51" s="5">
        <v>361</v>
      </c>
      <c r="AF51" s="5">
        <v>85</v>
      </c>
      <c r="AG51" s="48">
        <v>3825</v>
      </c>
      <c r="AH51" s="45">
        <v>17</v>
      </c>
      <c r="AI51" s="5">
        <v>125</v>
      </c>
      <c r="AJ51" s="5">
        <v>640</v>
      </c>
      <c r="AK51" s="5">
        <v>496</v>
      </c>
      <c r="AL51" s="5">
        <v>215</v>
      </c>
      <c r="AM51" s="48">
        <v>3718</v>
      </c>
      <c r="AN51" s="45">
        <v>17</v>
      </c>
      <c r="AO51" s="5">
        <v>125</v>
      </c>
      <c r="AP51" s="46" t="s">
        <v>111</v>
      </c>
      <c r="AQ51" s="46" t="s">
        <v>111</v>
      </c>
      <c r="AR51" s="46" t="s">
        <v>111</v>
      </c>
      <c r="AS51" s="52" t="s">
        <v>111</v>
      </c>
      <c r="AT51" s="45">
        <v>17</v>
      </c>
      <c r="AU51" s="5">
        <v>125</v>
      </c>
      <c r="AV51" s="51" t="s">
        <v>111</v>
      </c>
      <c r="AW51" s="51" t="s">
        <v>111</v>
      </c>
      <c r="AX51" s="51" t="s">
        <v>111</v>
      </c>
      <c r="AY51" s="47" t="s">
        <v>111</v>
      </c>
    </row>
    <row r="52" spans="1:51">
      <c r="O52" s="75"/>
      <c r="P52" s="45">
        <v>18</v>
      </c>
      <c r="Q52" s="5">
        <v>150</v>
      </c>
      <c r="R52" s="46" t="s">
        <v>111</v>
      </c>
      <c r="S52" s="46" t="s">
        <v>111</v>
      </c>
      <c r="T52" s="46" t="s">
        <v>111</v>
      </c>
      <c r="U52" s="46" t="s">
        <v>111</v>
      </c>
      <c r="V52" s="45">
        <v>18</v>
      </c>
      <c r="W52" s="5">
        <v>150</v>
      </c>
      <c r="X52" s="46" t="s">
        <v>111</v>
      </c>
      <c r="Y52" s="46" t="s">
        <v>111</v>
      </c>
      <c r="Z52" s="46" t="s">
        <v>111</v>
      </c>
      <c r="AA52" s="46" t="s">
        <v>111</v>
      </c>
      <c r="AB52" s="45">
        <v>18</v>
      </c>
      <c r="AC52" s="5">
        <v>150</v>
      </c>
      <c r="AD52" s="5">
        <v>705</v>
      </c>
      <c r="AE52" s="5">
        <v>446</v>
      </c>
      <c r="AF52" s="5">
        <v>85</v>
      </c>
      <c r="AG52" s="48">
        <v>4595</v>
      </c>
      <c r="AH52" s="45">
        <v>18</v>
      </c>
      <c r="AI52" s="5">
        <v>150</v>
      </c>
      <c r="AJ52" s="5">
        <v>790</v>
      </c>
      <c r="AK52" s="5">
        <v>624</v>
      </c>
      <c r="AL52" s="5">
        <v>230</v>
      </c>
      <c r="AM52" s="48">
        <v>4419</v>
      </c>
      <c r="AN52" s="45">
        <v>18</v>
      </c>
      <c r="AO52" s="5">
        <v>150</v>
      </c>
      <c r="AP52" s="46" t="s">
        <v>111</v>
      </c>
      <c r="AQ52" s="46" t="s">
        <v>111</v>
      </c>
      <c r="AR52" s="46" t="s">
        <v>111</v>
      </c>
      <c r="AS52" s="52" t="s">
        <v>111</v>
      </c>
      <c r="AT52" s="45">
        <v>18</v>
      </c>
      <c r="AU52" s="5">
        <v>150</v>
      </c>
      <c r="AV52" s="51" t="s">
        <v>111</v>
      </c>
      <c r="AW52" s="51" t="s">
        <v>111</v>
      </c>
      <c r="AX52" s="51" t="s">
        <v>111</v>
      </c>
      <c r="AY52" s="47" t="s">
        <v>111</v>
      </c>
    </row>
    <row r="53" spans="1:51">
      <c r="G53" s="5"/>
      <c r="H53" s="51"/>
      <c r="J53" t="s">
        <v>113</v>
      </c>
      <c r="O53" s="75"/>
      <c r="P53" s="45">
        <v>19</v>
      </c>
      <c r="Q53" s="5">
        <v>200</v>
      </c>
      <c r="R53" s="46" t="s">
        <v>111</v>
      </c>
      <c r="S53" s="46" t="s">
        <v>111</v>
      </c>
      <c r="T53" s="46" t="s">
        <v>111</v>
      </c>
      <c r="U53" s="46" t="s">
        <v>111</v>
      </c>
      <c r="V53" s="45">
        <v>19</v>
      </c>
      <c r="W53" s="5">
        <v>200</v>
      </c>
      <c r="X53" s="46" t="s">
        <v>111</v>
      </c>
      <c r="Y53" s="46" t="s">
        <v>111</v>
      </c>
      <c r="Z53" s="46" t="s">
        <v>111</v>
      </c>
      <c r="AA53" s="46" t="s">
        <v>111</v>
      </c>
      <c r="AB53" s="45">
        <v>19</v>
      </c>
      <c r="AC53" s="5">
        <v>200</v>
      </c>
      <c r="AD53" s="5">
        <v>977</v>
      </c>
      <c r="AE53" s="5">
        <v>635</v>
      </c>
      <c r="AF53" s="5">
        <v>135</v>
      </c>
      <c r="AG53" s="48">
        <v>4859</v>
      </c>
      <c r="AH53" s="45">
        <v>19</v>
      </c>
      <c r="AI53" s="5">
        <v>200</v>
      </c>
      <c r="AJ53" s="52">
        <v>1200</v>
      </c>
      <c r="AK53" s="5">
        <v>972</v>
      </c>
      <c r="AL53" s="51">
        <v>230</v>
      </c>
      <c r="AM53" s="65">
        <v>4767</v>
      </c>
      <c r="AN53" s="45">
        <v>19</v>
      </c>
      <c r="AO53" s="5">
        <v>200</v>
      </c>
      <c r="AP53" s="46" t="s">
        <v>111</v>
      </c>
      <c r="AQ53" s="46" t="s">
        <v>111</v>
      </c>
      <c r="AR53" s="46" t="s">
        <v>111</v>
      </c>
      <c r="AS53" s="46" t="s">
        <v>111</v>
      </c>
      <c r="AT53" s="45">
        <v>19</v>
      </c>
      <c r="AU53" s="5">
        <v>200</v>
      </c>
      <c r="AV53" s="46" t="s">
        <v>111</v>
      </c>
      <c r="AW53" s="46" t="s">
        <v>111</v>
      </c>
      <c r="AX53" s="46" t="s">
        <v>111</v>
      </c>
      <c r="AY53" s="47" t="s">
        <v>111</v>
      </c>
    </row>
    <row r="54" spans="1:51">
      <c r="G54" s="14"/>
      <c r="H54" s="51"/>
      <c r="K54" s="52" t="s">
        <v>105</v>
      </c>
      <c r="L54" s="16" t="s">
        <v>103</v>
      </c>
      <c r="M54" s="51" t="s">
        <v>102</v>
      </c>
      <c r="N54" s="51" t="s">
        <v>101</v>
      </c>
      <c r="O54" s="75"/>
      <c r="P54" s="45">
        <v>20</v>
      </c>
      <c r="Q54" s="5">
        <v>250</v>
      </c>
      <c r="R54" s="46" t="s">
        <v>111</v>
      </c>
      <c r="S54" s="46" t="s">
        <v>111</v>
      </c>
      <c r="T54" s="46" t="s">
        <v>111</v>
      </c>
      <c r="U54" s="46" t="s">
        <v>111</v>
      </c>
      <c r="V54" s="45">
        <v>20</v>
      </c>
      <c r="W54" s="5">
        <v>250</v>
      </c>
      <c r="X54" s="46" t="s">
        <v>111</v>
      </c>
      <c r="Y54" s="46" t="s">
        <v>111</v>
      </c>
      <c r="Z54" s="46" t="s">
        <v>111</v>
      </c>
      <c r="AA54" s="46" t="s">
        <v>111</v>
      </c>
      <c r="AB54" s="45">
        <v>20</v>
      </c>
      <c r="AC54" s="5">
        <v>250</v>
      </c>
      <c r="AD54" s="5">
        <v>1490</v>
      </c>
      <c r="AE54" s="5">
        <v>716</v>
      </c>
      <c r="AF54" s="5">
        <v>135</v>
      </c>
      <c r="AG54" s="48">
        <v>5326</v>
      </c>
      <c r="AH54" s="45">
        <v>20</v>
      </c>
      <c r="AI54" s="5">
        <v>250</v>
      </c>
      <c r="AJ54" s="52" t="s">
        <v>111</v>
      </c>
      <c r="AK54" s="52" t="s">
        <v>111</v>
      </c>
      <c r="AL54" s="52" t="s">
        <v>111</v>
      </c>
      <c r="AM54" s="52" t="s">
        <v>111</v>
      </c>
      <c r="AN54" s="45">
        <v>20</v>
      </c>
      <c r="AO54" s="5">
        <v>250</v>
      </c>
      <c r="AP54" s="46" t="s">
        <v>111</v>
      </c>
      <c r="AQ54" s="46" t="s">
        <v>111</v>
      </c>
      <c r="AR54" s="46" t="s">
        <v>111</v>
      </c>
      <c r="AS54" s="46" t="s">
        <v>111</v>
      </c>
      <c r="AT54" s="45">
        <v>20</v>
      </c>
      <c r="AU54" s="5">
        <v>250</v>
      </c>
      <c r="AV54" s="46" t="s">
        <v>111</v>
      </c>
      <c r="AW54" s="46" t="s">
        <v>111</v>
      </c>
      <c r="AX54" s="46" t="s">
        <v>111</v>
      </c>
      <c r="AY54" s="47" t="s">
        <v>111</v>
      </c>
    </row>
    <row r="55" spans="1:51">
      <c r="G55" s="14"/>
      <c r="H55" s="51"/>
      <c r="J55" s="51" t="s">
        <v>92</v>
      </c>
      <c r="K55">
        <f>IF(Kostnadskalkyl!A44="Böjar",1,0)+IF(Kostnadskalkyl!A44="F-rör/byxrör/övergångsrör",2,0)+IF(Kostnadskalkyl!A44="Markventiler",3,0)+IF(Kostnadskalkyl!A44="T-rör",4,0)</f>
        <v>0</v>
      </c>
      <c r="L55">
        <f>IF(Kostnadskalkyl!C44="AQW enkel",1,0)+IF(Kostnadskalkyl!C44="AQW twin",2,0)+IF(Kostnadskalkyl!C44="PUR enkel",3,0)+IF(Kostnadskalkyl!C44="PUR twin",4,0)+IF(Kostnadskalkyl!C44="FLEX enkel",5,0)+IF(Kostnadskalkyl!C44="FLEX twin",6,0)</f>
        <v>0</v>
      </c>
      <c r="M55">
        <f>IF(Kostnadskalkyl!E44=18,2,0)+IF(Kostnadskalkyl!E44=20,3,0)+IF(Kostnadskalkyl!E44=22,4,0)+IF(Kostnadskalkyl!E44=25,5,0)+IF(Kostnadskalkyl!E44=28,6,0)+IF(Kostnadskalkyl!E44=32,7,0)+IF(Kostnadskalkyl!E44=35,8,0)+IF(Kostnadskalkyl!E44=40,9,0)+IF(Kostnadskalkyl!E44=42,10,0)+IF(Kostnadskalkyl!E44=50,11,0)+IF(Kostnadskalkyl!E44=54,12,0)+IF(Kostnadskalkyl!E44=65,13,0)+IF(Kostnadskalkyl!E44=70,14,0)+IF(Kostnadskalkyl!E44=80,15,0)+IF(Kostnadskalkyl!E44=100,16,0)+IF(Kostnadskalkyl!E44=125,17,0)+IF(Kostnadskalkyl!E44=150,18,0)+IF(Kostnadskalkyl!E44=200,19,0)+IF(Kostnadskalkyl!E44=250,20,0)+IF(Kostnadskalkyl!E44=300,21,0)+IF(Kostnadskalkyl!E44=400,22,0)+IF(Kostnadskalkyl!E44=500,23,0)+IF(Kostnadskalkyl!E44=600,24,0)+IF(Kostnadskalkyl!E44=700,25,0)+IF(Kostnadskalkyl!E44=800,26,0)+IF(Kostnadskalkyl!E44=900,27,0)+IF(Kostnadskalkyl!E44=1000,28,0)</f>
        <v>0</v>
      </c>
      <c r="N55" s="5">
        <f>K55*10+L55</f>
        <v>0</v>
      </c>
      <c r="O55" s="75"/>
      <c r="P55" s="45">
        <v>21</v>
      </c>
      <c r="Q55" s="5">
        <v>300</v>
      </c>
      <c r="R55" s="46" t="s">
        <v>111</v>
      </c>
      <c r="S55" s="46" t="s">
        <v>111</v>
      </c>
      <c r="T55" s="46" t="s">
        <v>111</v>
      </c>
      <c r="U55" s="46" t="s">
        <v>111</v>
      </c>
      <c r="V55" s="45">
        <v>21</v>
      </c>
      <c r="W55" s="5">
        <v>300</v>
      </c>
      <c r="X55" s="46" t="s">
        <v>111</v>
      </c>
      <c r="Y55" s="46" t="s">
        <v>111</v>
      </c>
      <c r="Z55" s="46" t="s">
        <v>111</v>
      </c>
      <c r="AA55" s="46" t="s">
        <v>111</v>
      </c>
      <c r="AB55" s="45">
        <v>21</v>
      </c>
      <c r="AC55" s="5">
        <v>300</v>
      </c>
      <c r="AD55" s="5">
        <v>1750</v>
      </c>
      <c r="AE55" s="5">
        <v>869</v>
      </c>
      <c r="AF55" s="5">
        <v>135</v>
      </c>
      <c r="AG55" s="48">
        <v>5792</v>
      </c>
      <c r="AH55" s="45">
        <v>21</v>
      </c>
      <c r="AI55" s="5">
        <v>300</v>
      </c>
      <c r="AJ55" s="52" t="s">
        <v>111</v>
      </c>
      <c r="AK55" s="52" t="s">
        <v>111</v>
      </c>
      <c r="AL55" s="52" t="s">
        <v>111</v>
      </c>
      <c r="AM55" s="52" t="s">
        <v>111</v>
      </c>
      <c r="AN55" s="45">
        <v>21</v>
      </c>
      <c r="AO55" s="5">
        <v>300</v>
      </c>
      <c r="AP55" s="46" t="s">
        <v>111</v>
      </c>
      <c r="AQ55" s="46" t="s">
        <v>111</v>
      </c>
      <c r="AR55" s="46" t="s">
        <v>111</v>
      </c>
      <c r="AS55" s="46" t="s">
        <v>111</v>
      </c>
      <c r="AT55" s="45">
        <v>21</v>
      </c>
      <c r="AU55" s="5">
        <v>300</v>
      </c>
      <c r="AV55" s="46" t="s">
        <v>111</v>
      </c>
      <c r="AW55" s="46" t="s">
        <v>111</v>
      </c>
      <c r="AX55" s="46" t="s">
        <v>111</v>
      </c>
      <c r="AY55" s="47" t="s">
        <v>111</v>
      </c>
    </row>
    <row r="56" spans="1:51">
      <c r="G56" s="14"/>
      <c r="H56" s="51"/>
      <c r="J56" s="51" t="s">
        <v>93</v>
      </c>
      <c r="K56">
        <f>IF(Kostnadskalkyl!A45="Böjar",1,0)+IF(Kostnadskalkyl!A45="F-rör/byxrör/övergångsrör",2,0)+IF(Kostnadskalkyl!A45="Markventiler",3,0)+IF(Kostnadskalkyl!A45="T-rör",4,0)</f>
        <v>0</v>
      </c>
      <c r="L56">
        <f>IF(Kostnadskalkyl!C45="AQW enkel",1,0)+IF(Kostnadskalkyl!C45="AQW twin",2,0)+IF(Kostnadskalkyl!C45="PUR enkel",3,0)+IF(Kostnadskalkyl!C45="PUR twin",4,0)+IF(Kostnadskalkyl!C45="FLEX enkel",5,0)+IF(Kostnadskalkyl!C45="FLEX twin",6,0)</f>
        <v>0</v>
      </c>
      <c r="M56">
        <f>IF(Kostnadskalkyl!E45=18,2,0)+IF(Kostnadskalkyl!E45=20,3,0)+IF(Kostnadskalkyl!E45=22,4,0)+IF(Kostnadskalkyl!E45=25,5,0)+IF(Kostnadskalkyl!E45=28,6,0)+IF(Kostnadskalkyl!E45=32,7,0)+IF(Kostnadskalkyl!E45=35,8,0)+IF(Kostnadskalkyl!E45=40,9,0)+IF(Kostnadskalkyl!E45=42,10,0)+IF(Kostnadskalkyl!E45=50,11,0)+IF(Kostnadskalkyl!E45=54,12,0)+IF(Kostnadskalkyl!E45=65,13,0)+IF(Kostnadskalkyl!E45=70,14,0)+IF(Kostnadskalkyl!E45=80,15,0)+IF(Kostnadskalkyl!E45=100,16,0)+IF(Kostnadskalkyl!E45=125,17,0)+IF(Kostnadskalkyl!E45=150,18,0)+IF(Kostnadskalkyl!E45=200,19,0)+IF(Kostnadskalkyl!E45=250,20,0)+IF(Kostnadskalkyl!E45=300,21,0)+IF(Kostnadskalkyl!E45=400,22,0)+IF(Kostnadskalkyl!E45=500,23,0)+IF(Kostnadskalkyl!E45=600,24,0)+IF(Kostnadskalkyl!E45=700,25,0)+IF(Kostnadskalkyl!E45=800,26,0)+IF(Kostnadskalkyl!E45=900,27,0)+IF(Kostnadskalkyl!E45=1000,28,0)</f>
        <v>0</v>
      </c>
      <c r="N56" s="5">
        <f t="shared" ref="N56:N94" si="2">K56*10+L56</f>
        <v>0</v>
      </c>
      <c r="O56" s="75"/>
      <c r="P56" s="45">
        <v>22</v>
      </c>
      <c r="Q56" s="5">
        <v>400</v>
      </c>
      <c r="R56" s="46" t="s">
        <v>111</v>
      </c>
      <c r="S56" s="46" t="s">
        <v>111</v>
      </c>
      <c r="T56" s="46" t="s">
        <v>111</v>
      </c>
      <c r="U56" s="46" t="s">
        <v>111</v>
      </c>
      <c r="V56" s="45">
        <v>22</v>
      </c>
      <c r="W56" s="5">
        <v>400</v>
      </c>
      <c r="X56" s="46" t="s">
        <v>111</v>
      </c>
      <c r="Y56" s="46" t="s">
        <v>111</v>
      </c>
      <c r="Z56" s="46" t="s">
        <v>111</v>
      </c>
      <c r="AA56" s="46" t="s">
        <v>111</v>
      </c>
      <c r="AB56" s="45">
        <v>22</v>
      </c>
      <c r="AC56" s="5">
        <v>400</v>
      </c>
      <c r="AD56" s="5">
        <v>2013</v>
      </c>
      <c r="AE56" s="5">
        <v>1025</v>
      </c>
      <c r="AF56" s="5">
        <v>215</v>
      </c>
      <c r="AG56" s="48">
        <v>6424</v>
      </c>
      <c r="AH56" s="45">
        <v>22</v>
      </c>
      <c r="AI56" s="5">
        <v>400</v>
      </c>
      <c r="AJ56" s="52" t="s">
        <v>111</v>
      </c>
      <c r="AK56" s="52" t="s">
        <v>111</v>
      </c>
      <c r="AL56" s="52" t="s">
        <v>111</v>
      </c>
      <c r="AM56" s="52" t="s">
        <v>111</v>
      </c>
      <c r="AN56" s="45">
        <v>22</v>
      </c>
      <c r="AO56" s="5">
        <v>400</v>
      </c>
      <c r="AP56" s="46" t="s">
        <v>111</v>
      </c>
      <c r="AQ56" s="46" t="s">
        <v>111</v>
      </c>
      <c r="AR56" s="46" t="s">
        <v>111</v>
      </c>
      <c r="AS56" s="46" t="s">
        <v>111</v>
      </c>
      <c r="AT56" s="45">
        <v>22</v>
      </c>
      <c r="AU56" s="5">
        <v>400</v>
      </c>
      <c r="AV56" s="46" t="s">
        <v>111</v>
      </c>
      <c r="AW56" s="46" t="s">
        <v>111</v>
      </c>
      <c r="AX56" s="46" t="s">
        <v>111</v>
      </c>
      <c r="AY56" s="47" t="s">
        <v>111</v>
      </c>
    </row>
    <row r="57" spans="1:51">
      <c r="G57" s="5"/>
      <c r="H57" s="51"/>
      <c r="J57" s="51" t="s">
        <v>94</v>
      </c>
      <c r="K57">
        <f>IF(Kostnadskalkyl!A46="Böjar",1,0)+IF(Kostnadskalkyl!A46="F-rör/byxrör/övergångsrör",2,0)+IF(Kostnadskalkyl!A46="Markventiler",3,0)+IF(Kostnadskalkyl!A46="T-rör",4,0)</f>
        <v>0</v>
      </c>
      <c r="L57">
        <f>IF(Kostnadskalkyl!C46="AQW enkel",1,0)+IF(Kostnadskalkyl!C46="AQW twin",2,0)+IF(Kostnadskalkyl!C46="PUR enkel",3,0)+IF(Kostnadskalkyl!C46="PUR twin",4,0)+IF(Kostnadskalkyl!C46="FLEX enkel",5,0)+IF(Kostnadskalkyl!C46="FLEX twin",6,0)</f>
        <v>0</v>
      </c>
      <c r="M57">
        <f>IF(Kostnadskalkyl!E46=18,2,0)+IF(Kostnadskalkyl!E46=20,3,0)+IF(Kostnadskalkyl!E46=22,4,0)+IF(Kostnadskalkyl!E46=25,5,0)+IF(Kostnadskalkyl!E46=28,6,0)+IF(Kostnadskalkyl!E46=32,7,0)+IF(Kostnadskalkyl!E46=35,8,0)+IF(Kostnadskalkyl!E46=40,9,0)+IF(Kostnadskalkyl!E46=42,10,0)+IF(Kostnadskalkyl!E46=50,11,0)+IF(Kostnadskalkyl!E46=54,12,0)+IF(Kostnadskalkyl!E46=65,13,0)+IF(Kostnadskalkyl!E46=70,14,0)+IF(Kostnadskalkyl!E46=80,15,0)+IF(Kostnadskalkyl!E46=100,16,0)+IF(Kostnadskalkyl!E46=125,17,0)+IF(Kostnadskalkyl!E46=150,18,0)+IF(Kostnadskalkyl!E46=200,19,0)+IF(Kostnadskalkyl!E46=250,20,0)+IF(Kostnadskalkyl!E46=300,21,0)+IF(Kostnadskalkyl!E46=400,22,0)+IF(Kostnadskalkyl!E46=500,23,0)+IF(Kostnadskalkyl!E46=600,24,0)+IF(Kostnadskalkyl!E46=700,25,0)+IF(Kostnadskalkyl!E46=800,26,0)+IF(Kostnadskalkyl!E46=900,27,0)+IF(Kostnadskalkyl!E46=1000,28,0)</f>
        <v>0</v>
      </c>
      <c r="N57" s="5">
        <f t="shared" si="2"/>
        <v>0</v>
      </c>
      <c r="O57" s="75"/>
      <c r="P57" s="45">
        <v>23</v>
      </c>
      <c r="Q57" s="5">
        <v>500</v>
      </c>
      <c r="R57" s="46" t="s">
        <v>111</v>
      </c>
      <c r="S57" s="46" t="s">
        <v>111</v>
      </c>
      <c r="T57" s="46" t="s">
        <v>111</v>
      </c>
      <c r="U57" s="46" t="s">
        <v>111</v>
      </c>
      <c r="V57" s="45">
        <v>23</v>
      </c>
      <c r="W57" s="5">
        <v>500</v>
      </c>
      <c r="X57" s="46" t="s">
        <v>111</v>
      </c>
      <c r="Y57" s="46" t="s">
        <v>111</v>
      </c>
      <c r="Z57" s="46" t="s">
        <v>111</v>
      </c>
      <c r="AA57" s="46" t="s">
        <v>111</v>
      </c>
      <c r="AB57" s="45">
        <v>23</v>
      </c>
      <c r="AC57" s="5">
        <v>500</v>
      </c>
      <c r="AD57" s="5">
        <v>2460</v>
      </c>
      <c r="AE57" s="5">
        <v>1230</v>
      </c>
      <c r="AF57" s="5">
        <v>215</v>
      </c>
      <c r="AG57" s="48">
        <v>7221</v>
      </c>
      <c r="AH57" s="45">
        <v>23</v>
      </c>
      <c r="AI57" s="5">
        <v>500</v>
      </c>
      <c r="AJ57" s="52" t="s">
        <v>111</v>
      </c>
      <c r="AK57" s="52" t="s">
        <v>111</v>
      </c>
      <c r="AL57" s="52" t="s">
        <v>111</v>
      </c>
      <c r="AM57" s="52" t="s">
        <v>111</v>
      </c>
      <c r="AN57" s="45">
        <v>23</v>
      </c>
      <c r="AO57" s="5">
        <v>500</v>
      </c>
      <c r="AP57" s="46" t="s">
        <v>111</v>
      </c>
      <c r="AQ57" s="46" t="s">
        <v>111</v>
      </c>
      <c r="AR57" s="46" t="s">
        <v>111</v>
      </c>
      <c r="AS57" s="46" t="s">
        <v>111</v>
      </c>
      <c r="AT57" s="45">
        <v>23</v>
      </c>
      <c r="AU57" s="5">
        <v>500</v>
      </c>
      <c r="AV57" s="46" t="s">
        <v>111</v>
      </c>
      <c r="AW57" s="46" t="s">
        <v>111</v>
      </c>
      <c r="AX57" s="46" t="s">
        <v>111</v>
      </c>
      <c r="AY57" s="47" t="s">
        <v>111</v>
      </c>
    </row>
    <row r="58" spans="1:51">
      <c r="G58" s="14"/>
      <c r="H58" s="51"/>
      <c r="J58" s="51" t="s">
        <v>95</v>
      </c>
      <c r="K58">
        <f>IF(Kostnadskalkyl!A47="Böjar",1,0)+IF(Kostnadskalkyl!A47="F-rör/byxrör/övergångsrör",2,0)+IF(Kostnadskalkyl!A47="Markventiler",3,0)+IF(Kostnadskalkyl!A47="T-rör",4,0)</f>
        <v>0</v>
      </c>
      <c r="L58">
        <f>IF(Kostnadskalkyl!C47="AQW enkel",1,0)+IF(Kostnadskalkyl!C47="AQW twin",2,0)+IF(Kostnadskalkyl!C47="PUR enkel",3,0)+IF(Kostnadskalkyl!C47="PUR twin",4,0)+IF(Kostnadskalkyl!C47="FLEX enkel",5,0)+IF(Kostnadskalkyl!C47="FLEX twin",6,0)</f>
        <v>0</v>
      </c>
      <c r="M58">
        <f>IF(Kostnadskalkyl!E47=18,2,0)+IF(Kostnadskalkyl!E47=20,3,0)+IF(Kostnadskalkyl!E47=22,4,0)+IF(Kostnadskalkyl!E47=25,5,0)+IF(Kostnadskalkyl!E47=28,6,0)+IF(Kostnadskalkyl!E47=32,7,0)+IF(Kostnadskalkyl!E47=35,8,0)+IF(Kostnadskalkyl!E47=40,9,0)+IF(Kostnadskalkyl!E47=42,10,0)+IF(Kostnadskalkyl!E47=50,11,0)+IF(Kostnadskalkyl!E47=54,12,0)+IF(Kostnadskalkyl!E47=65,13,0)+IF(Kostnadskalkyl!E47=70,14,0)+IF(Kostnadskalkyl!E47=80,15,0)+IF(Kostnadskalkyl!E47=100,16,0)+IF(Kostnadskalkyl!E47=125,17,0)+IF(Kostnadskalkyl!E47=150,18,0)+IF(Kostnadskalkyl!E47=200,19,0)+IF(Kostnadskalkyl!E47=250,20,0)+IF(Kostnadskalkyl!E47=300,21,0)+IF(Kostnadskalkyl!E47=400,22,0)+IF(Kostnadskalkyl!E47=500,23,0)+IF(Kostnadskalkyl!E47=600,24,0)+IF(Kostnadskalkyl!E47=700,25,0)+IF(Kostnadskalkyl!E47=800,26,0)+IF(Kostnadskalkyl!E47=900,27,0)+IF(Kostnadskalkyl!E47=1000,28,0)</f>
        <v>0</v>
      </c>
      <c r="N58" s="5">
        <f t="shared" si="2"/>
        <v>0</v>
      </c>
      <c r="O58" s="75"/>
      <c r="P58" s="45">
        <v>24</v>
      </c>
      <c r="Q58" s="5">
        <v>600</v>
      </c>
      <c r="R58" s="46" t="s">
        <v>111</v>
      </c>
      <c r="S58" s="46" t="s">
        <v>111</v>
      </c>
      <c r="T58" s="46" t="s">
        <v>111</v>
      </c>
      <c r="U58" s="46" t="s">
        <v>111</v>
      </c>
      <c r="V58" s="45">
        <v>24</v>
      </c>
      <c r="W58" s="5">
        <v>600</v>
      </c>
      <c r="X58" s="46" t="s">
        <v>111</v>
      </c>
      <c r="Y58" s="46" t="s">
        <v>111</v>
      </c>
      <c r="Z58" s="46" t="s">
        <v>111</v>
      </c>
      <c r="AA58" s="46" t="s">
        <v>111</v>
      </c>
      <c r="AB58" s="45">
        <v>24</v>
      </c>
      <c r="AC58" s="5">
        <v>600</v>
      </c>
      <c r="AD58" s="5">
        <v>3095</v>
      </c>
      <c r="AE58" s="5">
        <v>1505</v>
      </c>
      <c r="AF58" s="5">
        <v>250</v>
      </c>
      <c r="AG58" s="48">
        <v>8009</v>
      </c>
      <c r="AH58" s="45">
        <v>24</v>
      </c>
      <c r="AI58" s="5">
        <v>600</v>
      </c>
      <c r="AJ58" s="52" t="s">
        <v>111</v>
      </c>
      <c r="AK58" s="52" t="s">
        <v>111</v>
      </c>
      <c r="AL58" s="52" t="s">
        <v>111</v>
      </c>
      <c r="AM58" s="52" t="s">
        <v>111</v>
      </c>
      <c r="AN58" s="45">
        <v>24</v>
      </c>
      <c r="AO58" s="5">
        <v>600</v>
      </c>
      <c r="AP58" s="46" t="s">
        <v>111</v>
      </c>
      <c r="AQ58" s="46" t="s">
        <v>111</v>
      </c>
      <c r="AR58" s="46" t="s">
        <v>111</v>
      </c>
      <c r="AS58" s="46" t="s">
        <v>111</v>
      </c>
      <c r="AT58" s="45">
        <v>24</v>
      </c>
      <c r="AU58" s="5">
        <v>600</v>
      </c>
      <c r="AV58" s="46" t="s">
        <v>111</v>
      </c>
      <c r="AW58" s="46" t="s">
        <v>111</v>
      </c>
      <c r="AX58" s="46" t="s">
        <v>111</v>
      </c>
      <c r="AY58" s="47" t="s">
        <v>111</v>
      </c>
    </row>
    <row r="59" spans="1:51">
      <c r="G59" s="5"/>
      <c r="H59" s="51"/>
      <c r="J59" s="51" t="s">
        <v>96</v>
      </c>
      <c r="K59">
        <f>IF(Kostnadskalkyl!A48="Böjar",1,0)+IF(Kostnadskalkyl!A48="F-rör/byxrör/övergångsrör",2,0)+IF(Kostnadskalkyl!A48="Markventiler",3,0)+IF(Kostnadskalkyl!A48="T-rör",4,0)</f>
        <v>0</v>
      </c>
      <c r="L59">
        <f>IF(Kostnadskalkyl!C48="AQW enkel",1,0)+IF(Kostnadskalkyl!C48="AQW twin",2,0)+IF(Kostnadskalkyl!C48="PUR enkel",3,0)+IF(Kostnadskalkyl!C48="PUR twin",4,0)+IF(Kostnadskalkyl!C48="FLEX enkel",5,0)+IF(Kostnadskalkyl!C48="FLEX twin",6,0)</f>
        <v>0</v>
      </c>
      <c r="M59">
        <f>IF(Kostnadskalkyl!E48=18,2,0)+IF(Kostnadskalkyl!E48=20,3,0)+IF(Kostnadskalkyl!E48=22,4,0)+IF(Kostnadskalkyl!E48=25,5,0)+IF(Kostnadskalkyl!E48=28,6,0)+IF(Kostnadskalkyl!E48=32,7,0)+IF(Kostnadskalkyl!E48=35,8,0)+IF(Kostnadskalkyl!E48=40,9,0)+IF(Kostnadskalkyl!E48=42,10,0)+IF(Kostnadskalkyl!E48=50,11,0)+IF(Kostnadskalkyl!E48=54,12,0)+IF(Kostnadskalkyl!E48=65,13,0)+IF(Kostnadskalkyl!E48=70,14,0)+IF(Kostnadskalkyl!E48=80,15,0)+IF(Kostnadskalkyl!E48=100,16,0)+IF(Kostnadskalkyl!E48=125,17,0)+IF(Kostnadskalkyl!E48=150,18,0)+IF(Kostnadskalkyl!E48=200,19,0)+IF(Kostnadskalkyl!E48=250,20,0)+IF(Kostnadskalkyl!E48=300,21,0)+IF(Kostnadskalkyl!E48=400,22,0)+IF(Kostnadskalkyl!E48=500,23,0)+IF(Kostnadskalkyl!E48=600,24,0)+IF(Kostnadskalkyl!E48=700,25,0)+IF(Kostnadskalkyl!E48=800,26,0)+IF(Kostnadskalkyl!E48=900,27,0)+IF(Kostnadskalkyl!E48=1000,28,0)</f>
        <v>0</v>
      </c>
      <c r="N59" s="5">
        <f t="shared" si="2"/>
        <v>0</v>
      </c>
      <c r="O59" s="75"/>
      <c r="P59" s="45">
        <v>25</v>
      </c>
      <c r="Q59" s="5">
        <v>700</v>
      </c>
      <c r="R59" s="46" t="s">
        <v>111</v>
      </c>
      <c r="S59" s="46" t="s">
        <v>111</v>
      </c>
      <c r="T59" s="46" t="s">
        <v>111</v>
      </c>
      <c r="U59" s="46" t="s">
        <v>111</v>
      </c>
      <c r="V59" s="45">
        <v>25</v>
      </c>
      <c r="W59" s="5">
        <v>700</v>
      </c>
      <c r="X59" s="46" t="s">
        <v>111</v>
      </c>
      <c r="Y59" s="46" t="s">
        <v>111</v>
      </c>
      <c r="Z59" s="46" t="s">
        <v>111</v>
      </c>
      <c r="AA59" s="46" t="s">
        <v>111</v>
      </c>
      <c r="AB59" s="45">
        <v>25</v>
      </c>
      <c r="AC59" s="5">
        <v>700</v>
      </c>
      <c r="AD59" s="5">
        <v>3680</v>
      </c>
      <c r="AE59" s="5">
        <v>1925</v>
      </c>
      <c r="AF59" s="5">
        <v>250</v>
      </c>
      <c r="AG59" s="48">
        <v>8921</v>
      </c>
      <c r="AH59" s="45">
        <v>25</v>
      </c>
      <c r="AI59" s="5">
        <v>700</v>
      </c>
      <c r="AJ59" s="52" t="s">
        <v>111</v>
      </c>
      <c r="AK59" s="52" t="s">
        <v>111</v>
      </c>
      <c r="AL59" s="52" t="s">
        <v>111</v>
      </c>
      <c r="AM59" s="52" t="s">
        <v>111</v>
      </c>
      <c r="AN59" s="45">
        <v>25</v>
      </c>
      <c r="AO59" s="5">
        <v>700</v>
      </c>
      <c r="AP59" s="46" t="s">
        <v>111</v>
      </c>
      <c r="AQ59" s="46" t="s">
        <v>111</v>
      </c>
      <c r="AR59" s="46" t="s">
        <v>111</v>
      </c>
      <c r="AS59" s="46" t="s">
        <v>111</v>
      </c>
      <c r="AT59" s="45">
        <v>25</v>
      </c>
      <c r="AU59" s="5">
        <v>700</v>
      </c>
      <c r="AV59" s="46" t="s">
        <v>111</v>
      </c>
      <c r="AW59" s="46" t="s">
        <v>111</v>
      </c>
      <c r="AX59" s="46" t="s">
        <v>111</v>
      </c>
      <c r="AY59" s="47" t="s">
        <v>111</v>
      </c>
    </row>
    <row r="60" spans="1:51">
      <c r="G60" s="14"/>
      <c r="H60" s="51"/>
      <c r="J60" s="51" t="s">
        <v>97</v>
      </c>
      <c r="K60">
        <f>IF(Kostnadskalkyl!A49="Böjar",1,0)+IF(Kostnadskalkyl!A49="F-rör/byxrör/övergångsrör",2,0)+IF(Kostnadskalkyl!A49="Markventiler",3,0)+IF(Kostnadskalkyl!A49="T-rör",4,0)</f>
        <v>0</v>
      </c>
      <c r="L60">
        <f>IF(Kostnadskalkyl!C49="AQW enkel",1,0)+IF(Kostnadskalkyl!C49="AQW twin",2,0)+IF(Kostnadskalkyl!C49="PUR enkel",3,0)+IF(Kostnadskalkyl!C49="PUR twin",4,0)+IF(Kostnadskalkyl!C49="FLEX enkel",5,0)+IF(Kostnadskalkyl!C49="FLEX twin",6,0)</f>
        <v>0</v>
      </c>
      <c r="M60">
        <f>IF(Kostnadskalkyl!E49=18,2,0)+IF(Kostnadskalkyl!E49=20,3,0)+IF(Kostnadskalkyl!E49=22,4,0)+IF(Kostnadskalkyl!E49=25,5,0)+IF(Kostnadskalkyl!E49=28,6,0)+IF(Kostnadskalkyl!E49=32,7,0)+IF(Kostnadskalkyl!E49=35,8,0)+IF(Kostnadskalkyl!E49=40,9,0)+IF(Kostnadskalkyl!E49=42,10,0)+IF(Kostnadskalkyl!E49=50,11,0)+IF(Kostnadskalkyl!E49=54,12,0)+IF(Kostnadskalkyl!E49=65,13,0)+IF(Kostnadskalkyl!E49=70,14,0)+IF(Kostnadskalkyl!E49=80,15,0)+IF(Kostnadskalkyl!E49=100,16,0)+IF(Kostnadskalkyl!E49=125,17,0)+IF(Kostnadskalkyl!E49=150,18,0)+IF(Kostnadskalkyl!E49=200,19,0)+IF(Kostnadskalkyl!E49=250,20,0)+IF(Kostnadskalkyl!E49=300,21,0)+IF(Kostnadskalkyl!E49=400,22,0)+IF(Kostnadskalkyl!E49=500,23,0)+IF(Kostnadskalkyl!E49=600,24,0)+IF(Kostnadskalkyl!E49=700,25,0)+IF(Kostnadskalkyl!E49=800,26,0)+IF(Kostnadskalkyl!E49=900,27,0)+IF(Kostnadskalkyl!E49=1000,28,0)</f>
        <v>0</v>
      </c>
      <c r="N60" s="5">
        <f t="shared" si="2"/>
        <v>0</v>
      </c>
      <c r="O60" s="75"/>
      <c r="P60" s="45">
        <v>26</v>
      </c>
      <c r="Q60" s="5">
        <v>800</v>
      </c>
      <c r="R60" s="46" t="s">
        <v>111</v>
      </c>
      <c r="S60" s="46" t="s">
        <v>111</v>
      </c>
      <c r="T60" s="46" t="s">
        <v>111</v>
      </c>
      <c r="U60" s="46" t="s">
        <v>111</v>
      </c>
      <c r="V60" s="45">
        <v>26</v>
      </c>
      <c r="W60" s="5">
        <v>800</v>
      </c>
      <c r="X60" s="46" t="s">
        <v>111</v>
      </c>
      <c r="Y60" s="46" t="s">
        <v>111</v>
      </c>
      <c r="Z60" s="46" t="s">
        <v>111</v>
      </c>
      <c r="AA60" s="46" t="s">
        <v>111</v>
      </c>
      <c r="AB60" s="45">
        <v>26</v>
      </c>
      <c r="AC60" s="5">
        <v>800</v>
      </c>
      <c r="AD60" s="5">
        <v>4221</v>
      </c>
      <c r="AE60" s="5">
        <v>2245</v>
      </c>
      <c r="AF60" s="5">
        <v>350</v>
      </c>
      <c r="AG60" s="48">
        <v>9628</v>
      </c>
      <c r="AH60" s="45">
        <v>26</v>
      </c>
      <c r="AI60" s="5">
        <v>800</v>
      </c>
      <c r="AJ60" s="52" t="s">
        <v>111</v>
      </c>
      <c r="AK60" s="52" t="s">
        <v>111</v>
      </c>
      <c r="AL60" s="52" t="s">
        <v>111</v>
      </c>
      <c r="AM60" s="52" t="s">
        <v>111</v>
      </c>
      <c r="AN60" s="45">
        <v>26</v>
      </c>
      <c r="AO60" s="5">
        <v>800</v>
      </c>
      <c r="AP60" s="46" t="s">
        <v>111</v>
      </c>
      <c r="AQ60" s="46" t="s">
        <v>111</v>
      </c>
      <c r="AR60" s="46" t="s">
        <v>111</v>
      </c>
      <c r="AS60" s="46" t="s">
        <v>111</v>
      </c>
      <c r="AT60" s="45">
        <v>26</v>
      </c>
      <c r="AU60" s="5">
        <v>800</v>
      </c>
      <c r="AV60" s="46" t="s">
        <v>111</v>
      </c>
      <c r="AW60" s="46" t="s">
        <v>111</v>
      </c>
      <c r="AX60" s="46" t="s">
        <v>111</v>
      </c>
      <c r="AY60" s="47" t="s">
        <v>111</v>
      </c>
    </row>
    <row r="61" spans="1:51">
      <c r="G61" s="5"/>
      <c r="H61" s="51"/>
      <c r="J61" s="51" t="s">
        <v>98</v>
      </c>
      <c r="K61">
        <f>IF(Kostnadskalkyl!A50="Böjar",1,0)+IF(Kostnadskalkyl!A50="F-rör/byxrör/övergångsrör",2,0)+IF(Kostnadskalkyl!A50="Markventiler",3,0)+IF(Kostnadskalkyl!A50="T-rör",4,0)</f>
        <v>0</v>
      </c>
      <c r="L61">
        <f>IF(Kostnadskalkyl!C50="AQW enkel",1,0)+IF(Kostnadskalkyl!C50="AQW twin",2,0)+IF(Kostnadskalkyl!C50="PUR enkel",3,0)+IF(Kostnadskalkyl!C50="PUR twin",4,0)+IF(Kostnadskalkyl!C50="FLEX enkel",5,0)+IF(Kostnadskalkyl!C50="FLEX twin",6,0)</f>
        <v>0</v>
      </c>
      <c r="M61">
        <f>IF(Kostnadskalkyl!E50=18,2,0)+IF(Kostnadskalkyl!E50=20,3,0)+IF(Kostnadskalkyl!E50=22,4,0)+IF(Kostnadskalkyl!E50=25,5,0)+IF(Kostnadskalkyl!E50=28,6,0)+IF(Kostnadskalkyl!E50=32,7,0)+IF(Kostnadskalkyl!E50=35,8,0)+IF(Kostnadskalkyl!E50=40,9,0)+IF(Kostnadskalkyl!E50=42,10,0)+IF(Kostnadskalkyl!E50=50,11,0)+IF(Kostnadskalkyl!E50=54,12,0)+IF(Kostnadskalkyl!E50=65,13,0)+IF(Kostnadskalkyl!E50=70,14,0)+IF(Kostnadskalkyl!E50=80,15,0)+IF(Kostnadskalkyl!E50=100,16,0)+IF(Kostnadskalkyl!E50=125,17,0)+IF(Kostnadskalkyl!E50=150,18,0)+IF(Kostnadskalkyl!E50=200,19,0)+IF(Kostnadskalkyl!E50=250,20,0)+IF(Kostnadskalkyl!E50=300,21,0)+IF(Kostnadskalkyl!E50=400,22,0)+IF(Kostnadskalkyl!E50=500,23,0)+IF(Kostnadskalkyl!E50=600,24,0)+IF(Kostnadskalkyl!E50=700,25,0)+IF(Kostnadskalkyl!E50=800,26,0)+IF(Kostnadskalkyl!E50=900,27,0)+IF(Kostnadskalkyl!E50=1000,28,0)</f>
        <v>0</v>
      </c>
      <c r="N61" s="5">
        <f t="shared" si="2"/>
        <v>0</v>
      </c>
      <c r="O61" s="75"/>
      <c r="P61" s="45">
        <v>27</v>
      </c>
      <c r="Q61" s="5">
        <v>900</v>
      </c>
      <c r="R61" s="46" t="s">
        <v>111</v>
      </c>
      <c r="S61" s="46" t="s">
        <v>111</v>
      </c>
      <c r="T61" s="46" t="s">
        <v>111</v>
      </c>
      <c r="U61" s="46" t="s">
        <v>111</v>
      </c>
      <c r="V61" s="45">
        <v>27</v>
      </c>
      <c r="W61" s="5">
        <v>900</v>
      </c>
      <c r="X61" s="46" t="s">
        <v>111</v>
      </c>
      <c r="Y61" s="46" t="s">
        <v>111</v>
      </c>
      <c r="Z61" s="46" t="s">
        <v>111</v>
      </c>
      <c r="AA61" s="46" t="s">
        <v>111</v>
      </c>
      <c r="AB61" s="45">
        <v>27</v>
      </c>
      <c r="AC61" s="5">
        <v>900</v>
      </c>
      <c r="AD61" s="5">
        <v>4933</v>
      </c>
      <c r="AE61" s="5">
        <v>2670</v>
      </c>
      <c r="AF61" s="5">
        <v>350</v>
      </c>
      <c r="AG61" s="48">
        <v>10320</v>
      </c>
      <c r="AH61" s="45">
        <v>27</v>
      </c>
      <c r="AI61" s="5">
        <v>900</v>
      </c>
      <c r="AJ61" s="52" t="s">
        <v>111</v>
      </c>
      <c r="AK61" s="52" t="s">
        <v>111</v>
      </c>
      <c r="AL61" s="52" t="s">
        <v>111</v>
      </c>
      <c r="AM61" s="52" t="s">
        <v>111</v>
      </c>
      <c r="AN61" s="45">
        <v>27</v>
      </c>
      <c r="AO61" s="5">
        <v>900</v>
      </c>
      <c r="AP61" s="46" t="s">
        <v>111</v>
      </c>
      <c r="AQ61" s="46" t="s">
        <v>111</v>
      </c>
      <c r="AR61" s="46" t="s">
        <v>111</v>
      </c>
      <c r="AS61" s="46" t="s">
        <v>111</v>
      </c>
      <c r="AT61" s="45">
        <v>27</v>
      </c>
      <c r="AU61" s="5">
        <v>900</v>
      </c>
      <c r="AV61" s="46" t="s">
        <v>111</v>
      </c>
      <c r="AW61" s="46" t="s">
        <v>111</v>
      </c>
      <c r="AX61" s="46" t="s">
        <v>111</v>
      </c>
      <c r="AY61" s="47" t="s">
        <v>111</v>
      </c>
    </row>
    <row r="62" spans="1:51">
      <c r="G62" s="14"/>
      <c r="H62" s="51"/>
      <c r="J62" s="51" t="s">
        <v>99</v>
      </c>
      <c r="K62">
        <f>IF(Kostnadskalkyl!A51="Böjar",1,0)+IF(Kostnadskalkyl!A51="F-rör/byxrör/övergångsrör",2,0)+IF(Kostnadskalkyl!A51="Markventiler",3,0)+IF(Kostnadskalkyl!A51="T-rör",4,0)</f>
        <v>0</v>
      </c>
      <c r="L62">
        <f>IF(Kostnadskalkyl!C51="AQW enkel",1,0)+IF(Kostnadskalkyl!C51="AQW twin",2,0)+IF(Kostnadskalkyl!C51="PUR enkel",3,0)+IF(Kostnadskalkyl!C51="PUR twin",4,0)+IF(Kostnadskalkyl!C51="FLEX enkel",5,0)+IF(Kostnadskalkyl!C51="FLEX twin",6,0)</f>
        <v>0</v>
      </c>
      <c r="M62">
        <f>IF(Kostnadskalkyl!E51=18,2,0)+IF(Kostnadskalkyl!E51=20,3,0)+IF(Kostnadskalkyl!E51=22,4,0)+IF(Kostnadskalkyl!E51=25,5,0)+IF(Kostnadskalkyl!E51=28,6,0)+IF(Kostnadskalkyl!E51=32,7,0)+IF(Kostnadskalkyl!E51=35,8,0)+IF(Kostnadskalkyl!E51=40,9,0)+IF(Kostnadskalkyl!E51=42,10,0)+IF(Kostnadskalkyl!E51=50,11,0)+IF(Kostnadskalkyl!E51=54,12,0)+IF(Kostnadskalkyl!E51=65,13,0)+IF(Kostnadskalkyl!E51=70,14,0)+IF(Kostnadskalkyl!E51=80,15,0)+IF(Kostnadskalkyl!E51=100,16,0)+IF(Kostnadskalkyl!E51=125,17,0)+IF(Kostnadskalkyl!E51=150,18,0)+IF(Kostnadskalkyl!E51=200,19,0)+IF(Kostnadskalkyl!E51=250,20,0)+IF(Kostnadskalkyl!E51=300,21,0)+IF(Kostnadskalkyl!E51=400,22,0)+IF(Kostnadskalkyl!E51=500,23,0)+IF(Kostnadskalkyl!E51=600,24,0)+IF(Kostnadskalkyl!E51=700,25,0)+IF(Kostnadskalkyl!E51=800,26,0)+IF(Kostnadskalkyl!E51=900,27,0)+IF(Kostnadskalkyl!E51=1000,28,0)</f>
        <v>0</v>
      </c>
      <c r="N62" s="5">
        <f t="shared" si="2"/>
        <v>0</v>
      </c>
      <c r="O62" s="75"/>
      <c r="P62" s="49">
        <v>28</v>
      </c>
      <c r="Q62" s="50">
        <v>1000</v>
      </c>
      <c r="R62" s="46" t="s">
        <v>111</v>
      </c>
      <c r="S62" s="46" t="s">
        <v>111</v>
      </c>
      <c r="T62" s="46" t="s">
        <v>111</v>
      </c>
      <c r="U62" s="46" t="s">
        <v>111</v>
      </c>
      <c r="V62" s="49">
        <v>28</v>
      </c>
      <c r="W62" s="50">
        <v>1000</v>
      </c>
      <c r="X62" s="46" t="s">
        <v>111</v>
      </c>
      <c r="Y62" s="46" t="s">
        <v>111</v>
      </c>
      <c r="Z62" s="46" t="s">
        <v>111</v>
      </c>
      <c r="AA62" s="46" t="s">
        <v>111</v>
      </c>
      <c r="AB62" s="49">
        <v>28</v>
      </c>
      <c r="AC62" s="50">
        <v>1000</v>
      </c>
      <c r="AD62" s="5">
        <v>5921</v>
      </c>
      <c r="AE62" s="5">
        <v>3120</v>
      </c>
      <c r="AF62" s="5">
        <v>350</v>
      </c>
      <c r="AG62" s="48">
        <v>11134</v>
      </c>
      <c r="AH62" s="49">
        <v>28</v>
      </c>
      <c r="AI62" s="50">
        <v>1000</v>
      </c>
      <c r="AJ62" s="52" t="s">
        <v>111</v>
      </c>
      <c r="AK62" s="52" t="s">
        <v>111</v>
      </c>
      <c r="AL62" s="52" t="s">
        <v>111</v>
      </c>
      <c r="AM62" s="52" t="s">
        <v>111</v>
      </c>
      <c r="AN62" s="49">
        <v>28</v>
      </c>
      <c r="AO62" s="50">
        <v>1000</v>
      </c>
      <c r="AP62" s="46" t="s">
        <v>111</v>
      </c>
      <c r="AQ62" s="46" t="s">
        <v>111</v>
      </c>
      <c r="AR62" s="46" t="s">
        <v>111</v>
      </c>
      <c r="AS62" s="46" t="s">
        <v>111</v>
      </c>
      <c r="AT62" s="49">
        <v>28</v>
      </c>
      <c r="AU62" s="50">
        <v>1000</v>
      </c>
      <c r="AV62" s="58" t="s">
        <v>111</v>
      </c>
      <c r="AW62" s="58" t="s">
        <v>111</v>
      </c>
      <c r="AX62" s="58" t="s">
        <v>111</v>
      </c>
      <c r="AY62" s="59" t="s">
        <v>111</v>
      </c>
    </row>
    <row r="63" spans="1:51" s="64" customFormat="1">
      <c r="A63" s="14"/>
      <c r="B63" s="14"/>
      <c r="C63" s="14"/>
      <c r="D63" s="14"/>
      <c r="E63" s="14"/>
      <c r="F63" s="14"/>
      <c r="G63" s="5"/>
      <c r="H63" s="51"/>
      <c r="I63" s="14"/>
      <c r="J63" s="51" t="s">
        <v>106</v>
      </c>
      <c r="K63">
        <f>IF(Kostnadskalkyl!A52="Böjar",1,0)+IF(Kostnadskalkyl!A52="F-rör/byxrör/övergångsrör",2,0)+IF(Kostnadskalkyl!A52="Markventiler",3,0)+IF(Kostnadskalkyl!A52="T-rör",4,0)</f>
        <v>0</v>
      </c>
      <c r="L63">
        <f>IF(Kostnadskalkyl!C52="AQW enkel",1,0)+IF(Kostnadskalkyl!C52="AQW twin",2,0)+IF(Kostnadskalkyl!C52="PUR enkel",3,0)+IF(Kostnadskalkyl!C52="PUR twin",4,0)+IF(Kostnadskalkyl!C52="FLEX enkel",5,0)+IF(Kostnadskalkyl!C52="FLEX twin",6,0)</f>
        <v>0</v>
      </c>
      <c r="M63">
        <f>IF(Kostnadskalkyl!E52=18,2,0)+IF(Kostnadskalkyl!E52=20,3,0)+IF(Kostnadskalkyl!E52=22,4,0)+IF(Kostnadskalkyl!E52=25,5,0)+IF(Kostnadskalkyl!E52=28,6,0)+IF(Kostnadskalkyl!E52=32,7,0)+IF(Kostnadskalkyl!E52=35,8,0)+IF(Kostnadskalkyl!E52=40,9,0)+IF(Kostnadskalkyl!E52=42,10,0)+IF(Kostnadskalkyl!E52=50,11,0)+IF(Kostnadskalkyl!E52=54,12,0)+IF(Kostnadskalkyl!E52=65,13,0)+IF(Kostnadskalkyl!E52=70,14,0)+IF(Kostnadskalkyl!E52=80,15,0)+IF(Kostnadskalkyl!E52=100,16,0)+IF(Kostnadskalkyl!E52=125,17,0)+IF(Kostnadskalkyl!E52=150,18,0)+IF(Kostnadskalkyl!E52=200,19,0)+IF(Kostnadskalkyl!E52=250,20,0)+IF(Kostnadskalkyl!E52=300,21,0)+IF(Kostnadskalkyl!E52=400,22,0)+IF(Kostnadskalkyl!E52=500,23,0)+IF(Kostnadskalkyl!E52=600,24,0)+IF(Kostnadskalkyl!E52=700,25,0)+IF(Kostnadskalkyl!E52=800,26,0)+IF(Kostnadskalkyl!E52=900,27,0)+IF(Kostnadskalkyl!E52=1000,28,0)</f>
        <v>0</v>
      </c>
      <c r="N63" s="5">
        <f t="shared" si="2"/>
        <v>0</v>
      </c>
    </row>
    <row r="64" spans="1:51">
      <c r="E64" s="16"/>
      <c r="G64" s="14"/>
      <c r="H64" s="51"/>
      <c r="J64" s="51" t="s">
        <v>166</v>
      </c>
      <c r="K64">
        <f>IF(Kostnadskalkyl!A53="Böjar",1,0)+IF(Kostnadskalkyl!A53="F-rör/byxrör/övergångsrör",2,0)+IF(Kostnadskalkyl!A53="Markventiler",3,0)+IF(Kostnadskalkyl!A53="T-rör",4,0)</f>
        <v>0</v>
      </c>
      <c r="L64">
        <f>IF(Kostnadskalkyl!C53="AQW enkel",1,0)+IF(Kostnadskalkyl!C53="AQW twin",2,0)+IF(Kostnadskalkyl!C53="PUR enkel",3,0)+IF(Kostnadskalkyl!C53="PUR twin",4,0)+IF(Kostnadskalkyl!C53="FLEX enkel",5,0)+IF(Kostnadskalkyl!C53="FLEX twin",6,0)</f>
        <v>0</v>
      </c>
      <c r="M64">
        <f>IF(Kostnadskalkyl!E53=18,2,0)+IF(Kostnadskalkyl!E53=20,3,0)+IF(Kostnadskalkyl!E53=22,4,0)+IF(Kostnadskalkyl!E53=25,5,0)+IF(Kostnadskalkyl!E53=28,6,0)+IF(Kostnadskalkyl!E53=32,7,0)+IF(Kostnadskalkyl!E53=35,8,0)+IF(Kostnadskalkyl!E53=40,9,0)+IF(Kostnadskalkyl!E53=42,10,0)+IF(Kostnadskalkyl!E53=50,11,0)+IF(Kostnadskalkyl!E53=54,12,0)+IF(Kostnadskalkyl!E53=65,13,0)+IF(Kostnadskalkyl!E53=70,14,0)+IF(Kostnadskalkyl!E53=80,15,0)+IF(Kostnadskalkyl!E53=100,16,0)+IF(Kostnadskalkyl!E53=125,17,0)+IF(Kostnadskalkyl!E53=150,18,0)+IF(Kostnadskalkyl!E53=200,19,0)+IF(Kostnadskalkyl!E53=250,20,0)+IF(Kostnadskalkyl!E53=300,21,0)+IF(Kostnadskalkyl!E53=400,22,0)+IF(Kostnadskalkyl!E53=500,23,0)+IF(Kostnadskalkyl!E53=600,24,0)+IF(Kostnadskalkyl!E53=700,25,0)+IF(Kostnadskalkyl!E53=800,26,0)+IF(Kostnadskalkyl!E53=900,27,0)+IF(Kostnadskalkyl!E53=1000,28,0)</f>
        <v>0</v>
      </c>
      <c r="N64" s="5">
        <f t="shared" si="2"/>
        <v>0</v>
      </c>
      <c r="O64" s="75" t="s">
        <v>47</v>
      </c>
      <c r="P64" s="76" t="s">
        <v>107</v>
      </c>
      <c r="Q64" s="77"/>
      <c r="R64" s="77"/>
      <c r="S64" s="77"/>
      <c r="T64" s="77"/>
      <c r="U64" s="78"/>
      <c r="V64" s="76" t="s">
        <v>115</v>
      </c>
      <c r="W64" s="77"/>
      <c r="X64" s="77"/>
      <c r="Y64" s="77"/>
      <c r="Z64" s="77"/>
      <c r="AA64" s="78"/>
      <c r="AB64" s="76" t="s">
        <v>116</v>
      </c>
      <c r="AC64" s="77"/>
      <c r="AD64" s="77"/>
      <c r="AE64" s="77"/>
      <c r="AF64" s="77"/>
      <c r="AG64" s="78"/>
      <c r="AH64" s="76" t="s">
        <v>117</v>
      </c>
      <c r="AI64" s="77"/>
      <c r="AJ64" s="77"/>
      <c r="AK64" s="77"/>
      <c r="AL64" s="77"/>
      <c r="AM64" s="78"/>
      <c r="AN64" s="76" t="s">
        <v>118</v>
      </c>
      <c r="AO64" s="77"/>
      <c r="AP64" s="77"/>
      <c r="AQ64" s="77"/>
      <c r="AR64" s="77"/>
      <c r="AS64" s="78"/>
      <c r="AT64" s="76" t="s">
        <v>119</v>
      </c>
      <c r="AU64" s="77"/>
      <c r="AV64" s="77"/>
      <c r="AW64" s="77"/>
      <c r="AX64" s="77"/>
      <c r="AY64" s="78"/>
    </row>
    <row r="65" spans="5:51">
      <c r="E65" s="18"/>
      <c r="G65" s="5"/>
      <c r="H65" s="51"/>
      <c r="J65" s="51" t="s">
        <v>167</v>
      </c>
      <c r="K65">
        <f>IF(Kostnadskalkyl!A54="Böjar",1,0)+IF(Kostnadskalkyl!A54="F-rör/byxrör/övergångsrör",2,0)+IF(Kostnadskalkyl!A54="Markventiler",3,0)+IF(Kostnadskalkyl!A54="T-rör",4,0)</f>
        <v>0</v>
      </c>
      <c r="L65">
        <f>IF(Kostnadskalkyl!C54="AQW enkel",1,0)+IF(Kostnadskalkyl!C54="AQW twin",2,0)+IF(Kostnadskalkyl!C54="PUR enkel",3,0)+IF(Kostnadskalkyl!C54="PUR twin",4,0)+IF(Kostnadskalkyl!C54="FLEX enkel",5,0)+IF(Kostnadskalkyl!C54="FLEX twin",6,0)</f>
        <v>0</v>
      </c>
      <c r="M65">
        <f>IF(Kostnadskalkyl!E54=18,2,0)+IF(Kostnadskalkyl!E54=20,3,0)+IF(Kostnadskalkyl!E54=22,4,0)+IF(Kostnadskalkyl!E54=25,5,0)+IF(Kostnadskalkyl!E54=28,6,0)+IF(Kostnadskalkyl!E54=32,7,0)+IF(Kostnadskalkyl!E54=35,8,0)+IF(Kostnadskalkyl!E54=40,9,0)+IF(Kostnadskalkyl!E54=42,10,0)+IF(Kostnadskalkyl!E54=50,11,0)+IF(Kostnadskalkyl!E54=54,12,0)+IF(Kostnadskalkyl!E54=65,13,0)+IF(Kostnadskalkyl!E54=70,14,0)+IF(Kostnadskalkyl!E54=80,15,0)+IF(Kostnadskalkyl!E54=100,16,0)+IF(Kostnadskalkyl!E54=125,17,0)+IF(Kostnadskalkyl!E54=150,18,0)+IF(Kostnadskalkyl!E54=200,19,0)+IF(Kostnadskalkyl!E54=250,20,0)+IF(Kostnadskalkyl!E54=300,21,0)+IF(Kostnadskalkyl!E54=400,22,0)+IF(Kostnadskalkyl!E54=500,23,0)+IF(Kostnadskalkyl!E54=600,24,0)+IF(Kostnadskalkyl!E54=700,25,0)+IF(Kostnadskalkyl!E54=800,26,0)+IF(Kostnadskalkyl!E54=900,27,0)+IF(Kostnadskalkyl!E54=1000,28,0)</f>
        <v>0</v>
      </c>
      <c r="N65" s="5">
        <f t="shared" si="2"/>
        <v>0</v>
      </c>
      <c r="O65" s="75"/>
      <c r="P65" s="79"/>
      <c r="Q65" s="80"/>
      <c r="R65" s="80"/>
      <c r="S65" s="80"/>
      <c r="T65" s="80"/>
      <c r="U65" s="81"/>
      <c r="V65" s="79"/>
      <c r="W65" s="80"/>
      <c r="X65" s="80"/>
      <c r="Y65" s="80"/>
      <c r="Z65" s="80"/>
      <c r="AA65" s="81"/>
      <c r="AB65" s="79"/>
      <c r="AC65" s="80"/>
      <c r="AD65" s="80"/>
      <c r="AE65" s="80"/>
      <c r="AF65" s="80"/>
      <c r="AG65" s="81"/>
      <c r="AH65" s="79"/>
      <c r="AI65" s="80"/>
      <c r="AJ65" s="80"/>
      <c r="AK65" s="80"/>
      <c r="AL65" s="80"/>
      <c r="AM65" s="81"/>
      <c r="AN65" s="79"/>
      <c r="AO65" s="80"/>
      <c r="AP65" s="80"/>
      <c r="AQ65" s="80"/>
      <c r="AR65" s="80"/>
      <c r="AS65" s="81"/>
      <c r="AT65" s="79"/>
      <c r="AU65" s="80"/>
      <c r="AV65" s="80"/>
      <c r="AW65" s="80"/>
      <c r="AX65" s="80"/>
      <c r="AY65" s="81"/>
    </row>
    <row r="66" spans="5:51">
      <c r="E66" s="16"/>
      <c r="G66" s="14"/>
      <c r="H66" s="51"/>
      <c r="J66" s="51" t="s">
        <v>168</v>
      </c>
      <c r="K66">
        <f>IF(Kostnadskalkyl!A55="Böjar",1,0)+IF(Kostnadskalkyl!A55="F-rör/byxrör/övergångsrör",2,0)+IF(Kostnadskalkyl!A55="Markventiler",3,0)+IF(Kostnadskalkyl!A55="T-rör",4,0)</f>
        <v>0</v>
      </c>
      <c r="L66">
        <f>IF(Kostnadskalkyl!C55="AQW enkel",1,0)+IF(Kostnadskalkyl!C55="AQW twin",2,0)+IF(Kostnadskalkyl!C55="PUR enkel",3,0)+IF(Kostnadskalkyl!C55="PUR twin",4,0)+IF(Kostnadskalkyl!C55="FLEX enkel",5,0)+IF(Kostnadskalkyl!C55="FLEX twin",6,0)</f>
        <v>0</v>
      </c>
      <c r="M66">
        <f>IF(Kostnadskalkyl!E55=18,2,0)+IF(Kostnadskalkyl!E55=20,3,0)+IF(Kostnadskalkyl!E55=22,4,0)+IF(Kostnadskalkyl!E55=25,5,0)+IF(Kostnadskalkyl!E55=28,6,0)+IF(Kostnadskalkyl!E55=32,7,0)+IF(Kostnadskalkyl!E55=35,8,0)+IF(Kostnadskalkyl!E55=40,9,0)+IF(Kostnadskalkyl!E55=42,10,0)+IF(Kostnadskalkyl!E55=50,11,0)+IF(Kostnadskalkyl!E55=54,12,0)+IF(Kostnadskalkyl!E55=65,13,0)+IF(Kostnadskalkyl!E55=70,14,0)+IF(Kostnadskalkyl!E55=80,15,0)+IF(Kostnadskalkyl!E55=100,16,0)+IF(Kostnadskalkyl!E55=125,17,0)+IF(Kostnadskalkyl!E55=150,18,0)+IF(Kostnadskalkyl!E55=200,19,0)+IF(Kostnadskalkyl!E55=250,20,0)+IF(Kostnadskalkyl!E55=300,21,0)+IF(Kostnadskalkyl!E55=400,22,0)+IF(Kostnadskalkyl!E55=500,23,0)+IF(Kostnadskalkyl!E55=600,24,0)+IF(Kostnadskalkyl!E55=700,25,0)+IF(Kostnadskalkyl!E55=800,26,0)+IF(Kostnadskalkyl!E55=900,27,0)+IF(Kostnadskalkyl!E55=1000,28,0)</f>
        <v>0</v>
      </c>
      <c r="N66" s="5">
        <f t="shared" si="2"/>
        <v>0</v>
      </c>
      <c r="O66" s="75"/>
      <c r="P66" s="45"/>
      <c r="Q66" s="3"/>
      <c r="R66" s="46" t="s">
        <v>90</v>
      </c>
      <c r="S66" s="46" t="s">
        <v>3</v>
      </c>
      <c r="T66" s="46" t="s">
        <v>91</v>
      </c>
      <c r="U66" s="47" t="s">
        <v>20</v>
      </c>
      <c r="V66" s="45"/>
      <c r="W66" s="3"/>
      <c r="X66" s="46" t="s">
        <v>90</v>
      </c>
      <c r="Y66" s="46" t="s">
        <v>3</v>
      </c>
      <c r="Z66" s="46" t="s">
        <v>91</v>
      </c>
      <c r="AA66" s="47" t="s">
        <v>20</v>
      </c>
      <c r="AB66" s="45"/>
      <c r="AC66" s="3"/>
      <c r="AD66" s="46" t="s">
        <v>90</v>
      </c>
      <c r="AE66" s="46" t="s">
        <v>3</v>
      </c>
      <c r="AF66" s="46" t="s">
        <v>91</v>
      </c>
      <c r="AG66" s="47" t="s">
        <v>20</v>
      </c>
      <c r="AH66" s="45"/>
      <c r="AI66" s="3"/>
      <c r="AJ66" s="46" t="s">
        <v>90</v>
      </c>
      <c r="AK66" s="46" t="s">
        <v>3</v>
      </c>
      <c r="AL66" s="46" t="s">
        <v>91</v>
      </c>
      <c r="AM66" s="47" t="s">
        <v>20</v>
      </c>
      <c r="AN66" s="45"/>
      <c r="AO66" s="3"/>
      <c r="AP66" s="46" t="s">
        <v>90</v>
      </c>
      <c r="AQ66" s="46" t="s">
        <v>3</v>
      </c>
      <c r="AR66" s="46" t="s">
        <v>91</v>
      </c>
      <c r="AS66" s="47" t="s">
        <v>20</v>
      </c>
      <c r="AT66" s="45"/>
      <c r="AU66" s="3"/>
      <c r="AV66" s="46" t="s">
        <v>90</v>
      </c>
      <c r="AW66" s="46" t="s">
        <v>3</v>
      </c>
      <c r="AX66" s="46" t="s">
        <v>91</v>
      </c>
      <c r="AY66" s="47" t="s">
        <v>20</v>
      </c>
    </row>
    <row r="67" spans="5:51">
      <c r="E67" s="16"/>
      <c r="G67" s="5"/>
      <c r="H67" s="51"/>
      <c r="J67" s="51" t="s">
        <v>169</v>
      </c>
      <c r="K67">
        <f>IF(Kostnadskalkyl!A56="Böjar",1,0)+IF(Kostnadskalkyl!A56="F-rör/byxrör/övergångsrör",2,0)+IF(Kostnadskalkyl!A56="Markventiler",3,0)+IF(Kostnadskalkyl!A56="T-rör",4,0)</f>
        <v>0</v>
      </c>
      <c r="L67">
        <f>IF(Kostnadskalkyl!C56="AQW enkel",1,0)+IF(Kostnadskalkyl!C56="AQW twin",2,0)+IF(Kostnadskalkyl!C56="PUR enkel",3,0)+IF(Kostnadskalkyl!C56="PUR twin",4,0)+IF(Kostnadskalkyl!C56="FLEX enkel",5,0)+IF(Kostnadskalkyl!C56="FLEX twin",6,0)</f>
        <v>0</v>
      </c>
      <c r="M67">
        <f>IF(Kostnadskalkyl!E56=18,2,0)+IF(Kostnadskalkyl!E56=20,3,0)+IF(Kostnadskalkyl!E56=22,4,0)+IF(Kostnadskalkyl!E56=25,5,0)+IF(Kostnadskalkyl!E56=28,6,0)+IF(Kostnadskalkyl!E56=32,7,0)+IF(Kostnadskalkyl!E56=35,8,0)+IF(Kostnadskalkyl!E56=40,9,0)+IF(Kostnadskalkyl!E56=42,10,0)+IF(Kostnadskalkyl!E56=50,11,0)+IF(Kostnadskalkyl!E56=54,12,0)+IF(Kostnadskalkyl!E56=65,13,0)+IF(Kostnadskalkyl!E56=70,14,0)+IF(Kostnadskalkyl!E56=80,15,0)+IF(Kostnadskalkyl!E56=100,16,0)+IF(Kostnadskalkyl!E56=125,17,0)+IF(Kostnadskalkyl!E56=150,18,0)+IF(Kostnadskalkyl!E56=200,19,0)+IF(Kostnadskalkyl!E56=250,20,0)+IF(Kostnadskalkyl!E56=300,21,0)+IF(Kostnadskalkyl!E56=400,22,0)+IF(Kostnadskalkyl!E56=500,23,0)+IF(Kostnadskalkyl!E56=600,24,0)+IF(Kostnadskalkyl!E56=700,25,0)+IF(Kostnadskalkyl!E56=800,26,0)+IF(Kostnadskalkyl!E56=900,27,0)+IF(Kostnadskalkyl!E56=1000,28,0)</f>
        <v>0</v>
      </c>
      <c r="N67" s="5">
        <f t="shared" si="2"/>
        <v>0</v>
      </c>
      <c r="O67" s="75"/>
      <c r="P67" s="45">
        <v>1</v>
      </c>
      <c r="Q67" s="5">
        <v>0</v>
      </c>
      <c r="R67" s="3"/>
      <c r="S67" s="3"/>
      <c r="T67" s="3"/>
      <c r="U67" s="48"/>
      <c r="V67" s="45">
        <v>1</v>
      </c>
      <c r="W67" s="5">
        <v>0</v>
      </c>
      <c r="X67" s="3"/>
      <c r="Y67" s="3"/>
      <c r="Z67" s="3"/>
      <c r="AA67" s="48"/>
      <c r="AB67" s="45">
        <v>1</v>
      </c>
      <c r="AC67" s="5">
        <v>0</v>
      </c>
      <c r="AD67" s="3"/>
      <c r="AE67" s="3"/>
      <c r="AF67" s="3"/>
      <c r="AG67" s="48"/>
      <c r="AH67" s="45">
        <v>1</v>
      </c>
      <c r="AI67" s="5">
        <v>0</v>
      </c>
      <c r="AJ67" s="46"/>
      <c r="AK67" s="46"/>
      <c r="AL67" s="46"/>
      <c r="AM67" s="46"/>
      <c r="AN67" s="45">
        <v>1</v>
      </c>
      <c r="AO67" s="5">
        <v>0</v>
      </c>
      <c r="AP67" s="3"/>
      <c r="AQ67" s="3"/>
      <c r="AR67" s="3"/>
      <c r="AS67" s="48"/>
      <c r="AT67" s="45">
        <v>1</v>
      </c>
      <c r="AU67" s="5">
        <v>0</v>
      </c>
      <c r="AV67" s="3"/>
      <c r="AW67" s="3"/>
      <c r="AX67" s="3"/>
      <c r="AY67" s="48"/>
    </row>
    <row r="68" spans="5:51">
      <c r="G68" s="5"/>
      <c r="H68" s="51"/>
      <c r="J68" s="51" t="s">
        <v>170</v>
      </c>
      <c r="K68">
        <f>IF(Kostnadskalkyl!A57="Böjar",1,0)+IF(Kostnadskalkyl!A57="F-rör/byxrör/övergångsrör",2,0)+IF(Kostnadskalkyl!A57="Markventiler",3,0)+IF(Kostnadskalkyl!A57="T-rör",4,0)</f>
        <v>0</v>
      </c>
      <c r="L68">
        <f>IF(Kostnadskalkyl!C57="AQW enkel",1,0)+IF(Kostnadskalkyl!C57="AQW twin",2,0)+IF(Kostnadskalkyl!C57="PUR enkel",3,0)+IF(Kostnadskalkyl!C57="PUR twin",4,0)+IF(Kostnadskalkyl!C57="FLEX enkel",5,0)+IF(Kostnadskalkyl!C57="FLEX twin",6,0)</f>
        <v>0</v>
      </c>
      <c r="M68">
        <f>IF(Kostnadskalkyl!E57=18,2,0)+IF(Kostnadskalkyl!E57=20,3,0)+IF(Kostnadskalkyl!E57=22,4,0)+IF(Kostnadskalkyl!E57=25,5,0)+IF(Kostnadskalkyl!E57=28,6,0)+IF(Kostnadskalkyl!E57=32,7,0)+IF(Kostnadskalkyl!E57=35,8,0)+IF(Kostnadskalkyl!E57=40,9,0)+IF(Kostnadskalkyl!E57=42,10,0)+IF(Kostnadskalkyl!E57=50,11,0)+IF(Kostnadskalkyl!E57=54,12,0)+IF(Kostnadskalkyl!E57=65,13,0)+IF(Kostnadskalkyl!E57=70,14,0)+IF(Kostnadskalkyl!E57=80,15,0)+IF(Kostnadskalkyl!E57=100,16,0)+IF(Kostnadskalkyl!E57=125,17,0)+IF(Kostnadskalkyl!E57=150,18,0)+IF(Kostnadskalkyl!E57=200,19,0)+IF(Kostnadskalkyl!E57=250,20,0)+IF(Kostnadskalkyl!E57=300,21,0)+IF(Kostnadskalkyl!E57=400,22,0)+IF(Kostnadskalkyl!E57=500,23,0)+IF(Kostnadskalkyl!E57=600,24,0)+IF(Kostnadskalkyl!E57=700,25,0)+IF(Kostnadskalkyl!E57=800,26,0)+IF(Kostnadskalkyl!E57=900,27,0)+IF(Kostnadskalkyl!E57=1000,28,0)</f>
        <v>0</v>
      </c>
      <c r="N68" s="5">
        <f t="shared" si="2"/>
        <v>0</v>
      </c>
      <c r="O68" s="75"/>
      <c r="P68" s="45">
        <v>2</v>
      </c>
      <c r="Q68" s="5">
        <v>18</v>
      </c>
      <c r="R68" s="3" t="s">
        <v>111</v>
      </c>
      <c r="S68" s="5">
        <v>372</v>
      </c>
      <c r="T68" s="5">
        <v>1302</v>
      </c>
      <c r="U68" s="48">
        <v>393</v>
      </c>
      <c r="V68" s="45">
        <v>2</v>
      </c>
      <c r="W68" s="5">
        <v>18</v>
      </c>
      <c r="X68" s="3" t="s">
        <v>111</v>
      </c>
      <c r="Y68" s="5">
        <v>361</v>
      </c>
      <c r="Z68" s="5">
        <v>1212</v>
      </c>
      <c r="AA68" s="48">
        <v>304</v>
      </c>
      <c r="AB68" s="45">
        <v>2</v>
      </c>
      <c r="AC68" s="5">
        <v>18</v>
      </c>
      <c r="AD68" s="46" t="s">
        <v>111</v>
      </c>
      <c r="AE68" s="46" t="s">
        <v>111</v>
      </c>
      <c r="AF68" s="46" t="s">
        <v>111</v>
      </c>
      <c r="AG68" s="47" t="s">
        <v>111</v>
      </c>
      <c r="AH68" s="45">
        <v>2</v>
      </c>
      <c r="AI68" s="5">
        <v>18</v>
      </c>
      <c r="AJ68" s="46" t="s">
        <v>111</v>
      </c>
      <c r="AK68" s="46" t="s">
        <v>111</v>
      </c>
      <c r="AL68" s="46" t="s">
        <v>111</v>
      </c>
      <c r="AM68" s="46" t="s">
        <v>111</v>
      </c>
      <c r="AN68" s="45">
        <v>2</v>
      </c>
      <c r="AO68" s="5">
        <v>18</v>
      </c>
      <c r="AP68" s="46" t="s">
        <v>111</v>
      </c>
      <c r="AQ68" s="46" t="s">
        <v>111</v>
      </c>
      <c r="AR68" s="46" t="s">
        <v>111</v>
      </c>
      <c r="AS68" s="47" t="s">
        <v>111</v>
      </c>
      <c r="AT68" s="45">
        <v>2</v>
      </c>
      <c r="AU68" s="5">
        <v>18</v>
      </c>
      <c r="AV68" s="46" t="s">
        <v>111</v>
      </c>
      <c r="AW68" s="46" t="s">
        <v>111</v>
      </c>
      <c r="AX68" s="46" t="s">
        <v>111</v>
      </c>
      <c r="AY68" s="47" t="s">
        <v>111</v>
      </c>
    </row>
    <row r="69" spans="5:51">
      <c r="G69" s="5"/>
      <c r="H69" s="51"/>
      <c r="J69" s="51" t="s">
        <v>171</v>
      </c>
      <c r="K69">
        <f>IF(Kostnadskalkyl!A58="Böjar",1,0)+IF(Kostnadskalkyl!A58="F-rör/byxrör/övergångsrör",2,0)+IF(Kostnadskalkyl!A58="Markventiler",3,0)+IF(Kostnadskalkyl!A58="T-rör",4,0)</f>
        <v>0</v>
      </c>
      <c r="L69">
        <f>IF(Kostnadskalkyl!C58="AQW enkel",1,0)+IF(Kostnadskalkyl!C58="AQW twin",2,0)+IF(Kostnadskalkyl!C58="PUR enkel",3,0)+IF(Kostnadskalkyl!C58="PUR twin",4,0)+IF(Kostnadskalkyl!C58="FLEX enkel",5,0)+IF(Kostnadskalkyl!C58="FLEX twin",6,0)</f>
        <v>0</v>
      </c>
      <c r="M69">
        <f>IF(Kostnadskalkyl!E58=18,2,0)+IF(Kostnadskalkyl!E58=20,3,0)+IF(Kostnadskalkyl!E58=22,4,0)+IF(Kostnadskalkyl!E58=25,5,0)+IF(Kostnadskalkyl!E58=28,6,0)+IF(Kostnadskalkyl!E58=32,7,0)+IF(Kostnadskalkyl!E58=35,8,0)+IF(Kostnadskalkyl!E58=40,9,0)+IF(Kostnadskalkyl!E58=42,10,0)+IF(Kostnadskalkyl!E58=50,11,0)+IF(Kostnadskalkyl!E58=54,12,0)+IF(Kostnadskalkyl!E58=65,13,0)+IF(Kostnadskalkyl!E58=70,14,0)+IF(Kostnadskalkyl!E58=80,15,0)+IF(Kostnadskalkyl!E58=100,16,0)+IF(Kostnadskalkyl!E58=125,17,0)+IF(Kostnadskalkyl!E58=150,18,0)+IF(Kostnadskalkyl!E58=200,19,0)+IF(Kostnadskalkyl!E58=250,20,0)+IF(Kostnadskalkyl!E58=300,21,0)+IF(Kostnadskalkyl!E58=400,22,0)+IF(Kostnadskalkyl!E58=500,23,0)+IF(Kostnadskalkyl!E58=600,24,0)+IF(Kostnadskalkyl!E58=700,25,0)+IF(Kostnadskalkyl!E58=800,26,0)+IF(Kostnadskalkyl!E58=900,27,0)+IF(Kostnadskalkyl!E58=1000,28,0)</f>
        <v>0</v>
      </c>
      <c r="N69" s="5">
        <f t="shared" si="2"/>
        <v>0</v>
      </c>
      <c r="O69" s="75"/>
      <c r="P69" s="45">
        <v>3</v>
      </c>
      <c r="Q69" s="5">
        <v>20</v>
      </c>
      <c r="R69" s="46" t="s">
        <v>111</v>
      </c>
      <c r="S69" s="46" t="s">
        <v>111</v>
      </c>
      <c r="T69" s="46" t="s">
        <v>111</v>
      </c>
      <c r="U69" s="46" t="s">
        <v>111</v>
      </c>
      <c r="V69" s="45">
        <v>3</v>
      </c>
      <c r="W69" s="5">
        <v>20</v>
      </c>
      <c r="X69" s="46" t="s">
        <v>111</v>
      </c>
      <c r="Y69" s="46" t="s">
        <v>111</v>
      </c>
      <c r="Z69" s="46" t="s">
        <v>111</v>
      </c>
      <c r="AA69" s="46" t="s">
        <v>111</v>
      </c>
      <c r="AB69" s="45">
        <v>3</v>
      </c>
      <c r="AC69" s="5">
        <v>20</v>
      </c>
      <c r="AD69" s="3">
        <v>894</v>
      </c>
      <c r="AE69" s="5">
        <v>321</v>
      </c>
      <c r="AF69" s="5">
        <v>1432</v>
      </c>
      <c r="AG69" s="48">
        <v>393</v>
      </c>
      <c r="AH69" s="45">
        <v>3</v>
      </c>
      <c r="AI69" s="5">
        <v>20</v>
      </c>
      <c r="AJ69" s="3">
        <v>900</v>
      </c>
      <c r="AK69" s="5">
        <v>315</v>
      </c>
      <c r="AL69" s="5">
        <v>825</v>
      </c>
      <c r="AM69" s="48">
        <v>325</v>
      </c>
      <c r="AN69" s="45">
        <v>3</v>
      </c>
      <c r="AO69" s="5">
        <v>20</v>
      </c>
      <c r="AP69" s="46" t="s">
        <v>111</v>
      </c>
      <c r="AQ69" s="46" t="s">
        <v>111</v>
      </c>
      <c r="AR69" s="46" t="s">
        <v>111</v>
      </c>
      <c r="AS69" s="46" t="s">
        <v>111</v>
      </c>
      <c r="AT69" s="45">
        <v>3</v>
      </c>
      <c r="AU69" s="5">
        <v>20</v>
      </c>
      <c r="AV69" s="46" t="s">
        <v>111</v>
      </c>
      <c r="AW69" s="46" t="s">
        <v>111</v>
      </c>
      <c r="AX69" s="46" t="s">
        <v>111</v>
      </c>
      <c r="AY69" s="46" t="s">
        <v>111</v>
      </c>
    </row>
    <row r="70" spans="5:51">
      <c r="G70" s="5"/>
      <c r="H70" s="51"/>
      <c r="J70" s="51" t="s">
        <v>172</v>
      </c>
      <c r="K70">
        <f>IF(Kostnadskalkyl!A59="Böjar",1,0)+IF(Kostnadskalkyl!A59="F-rör/byxrör/övergångsrör",2,0)+IF(Kostnadskalkyl!A59="Markventiler",3,0)+IF(Kostnadskalkyl!A59="T-rör",4,0)</f>
        <v>0</v>
      </c>
      <c r="L70">
        <f>IF(Kostnadskalkyl!C59="AQW enkel",1,0)+IF(Kostnadskalkyl!C59="AQW twin",2,0)+IF(Kostnadskalkyl!C59="PUR enkel",3,0)+IF(Kostnadskalkyl!C59="PUR twin",4,0)+IF(Kostnadskalkyl!C59="FLEX enkel",5,0)+IF(Kostnadskalkyl!C59="FLEX twin",6,0)</f>
        <v>0</v>
      </c>
      <c r="M70">
        <f>IF(Kostnadskalkyl!E59=18,2,0)+IF(Kostnadskalkyl!E59=20,3,0)+IF(Kostnadskalkyl!E59=22,4,0)+IF(Kostnadskalkyl!E59=25,5,0)+IF(Kostnadskalkyl!E59=28,6,0)+IF(Kostnadskalkyl!E59=32,7,0)+IF(Kostnadskalkyl!E59=35,8,0)+IF(Kostnadskalkyl!E59=40,9,0)+IF(Kostnadskalkyl!E59=42,10,0)+IF(Kostnadskalkyl!E59=50,11,0)+IF(Kostnadskalkyl!E59=54,12,0)+IF(Kostnadskalkyl!E59=65,13,0)+IF(Kostnadskalkyl!E59=70,14,0)+IF(Kostnadskalkyl!E59=80,15,0)+IF(Kostnadskalkyl!E59=100,16,0)+IF(Kostnadskalkyl!E59=125,17,0)+IF(Kostnadskalkyl!E59=150,18,0)+IF(Kostnadskalkyl!E59=200,19,0)+IF(Kostnadskalkyl!E59=250,20,0)+IF(Kostnadskalkyl!E59=300,21,0)+IF(Kostnadskalkyl!E59=400,22,0)+IF(Kostnadskalkyl!E59=500,23,0)+IF(Kostnadskalkyl!E59=600,24,0)+IF(Kostnadskalkyl!E59=700,25,0)+IF(Kostnadskalkyl!E59=800,26,0)+IF(Kostnadskalkyl!E59=900,27,0)+IF(Kostnadskalkyl!E59=1000,28,0)</f>
        <v>0</v>
      </c>
      <c r="N70" s="5">
        <f t="shared" si="2"/>
        <v>0</v>
      </c>
      <c r="O70" s="75"/>
      <c r="P70" s="45">
        <v>4</v>
      </c>
      <c r="Q70" s="5">
        <v>22</v>
      </c>
      <c r="R70" s="3">
        <v>896</v>
      </c>
      <c r="S70" s="5">
        <v>372</v>
      </c>
      <c r="T70" s="5">
        <v>1302</v>
      </c>
      <c r="U70" s="48">
        <v>399</v>
      </c>
      <c r="V70" s="45">
        <v>4</v>
      </c>
      <c r="W70" s="5">
        <v>22</v>
      </c>
      <c r="X70" s="3">
        <v>1172</v>
      </c>
      <c r="Y70" s="5">
        <v>361</v>
      </c>
      <c r="Z70" s="5">
        <v>1212</v>
      </c>
      <c r="AA70" s="48">
        <v>331</v>
      </c>
      <c r="AB70" s="45">
        <v>4</v>
      </c>
      <c r="AC70" s="5">
        <v>22</v>
      </c>
      <c r="AD70" s="46" t="s">
        <v>111</v>
      </c>
      <c r="AE70" s="46" t="s">
        <v>111</v>
      </c>
      <c r="AF70" s="46" t="s">
        <v>111</v>
      </c>
      <c r="AG70" s="47" t="s">
        <v>111</v>
      </c>
      <c r="AH70" s="45">
        <v>4</v>
      </c>
      <c r="AI70" s="5">
        <v>22</v>
      </c>
      <c r="AJ70" s="51" t="s">
        <v>111</v>
      </c>
      <c r="AK70" s="51" t="s">
        <v>111</v>
      </c>
      <c r="AL70" s="51" t="s">
        <v>111</v>
      </c>
      <c r="AM70" s="51" t="s">
        <v>111</v>
      </c>
      <c r="AN70" s="45">
        <v>4</v>
      </c>
      <c r="AO70" s="5">
        <v>22</v>
      </c>
      <c r="AP70" s="46" t="s">
        <v>111</v>
      </c>
      <c r="AQ70" s="46" t="s">
        <v>111</v>
      </c>
      <c r="AR70" s="46" t="s">
        <v>111</v>
      </c>
      <c r="AS70" s="46" t="s">
        <v>111</v>
      </c>
      <c r="AT70" s="45">
        <v>4</v>
      </c>
      <c r="AU70" s="5">
        <v>22</v>
      </c>
      <c r="AV70" s="46" t="s">
        <v>111</v>
      </c>
      <c r="AW70" s="46" t="s">
        <v>111</v>
      </c>
      <c r="AX70" s="46" t="s">
        <v>111</v>
      </c>
      <c r="AY70" s="46" t="s">
        <v>111</v>
      </c>
    </row>
    <row r="71" spans="5:51">
      <c r="G71" s="5"/>
      <c r="H71" s="51"/>
      <c r="J71" s="51" t="s">
        <v>173</v>
      </c>
      <c r="K71">
        <f>IF(Kostnadskalkyl!A60="Böjar",1,0)+IF(Kostnadskalkyl!A60="F-rör/byxrör/övergångsrör",2,0)+IF(Kostnadskalkyl!A60="Markventiler",3,0)+IF(Kostnadskalkyl!A60="T-rör",4,0)</f>
        <v>0</v>
      </c>
      <c r="L71">
        <f>IF(Kostnadskalkyl!C60="AQW enkel",1,0)+IF(Kostnadskalkyl!C60="AQW twin",2,0)+IF(Kostnadskalkyl!C60="PUR enkel",3,0)+IF(Kostnadskalkyl!C60="PUR twin",4,0)+IF(Kostnadskalkyl!C60="FLEX enkel",5,0)+IF(Kostnadskalkyl!C60="FLEX twin",6,0)</f>
        <v>0</v>
      </c>
      <c r="M71">
        <f>IF(Kostnadskalkyl!E60=18,2,0)+IF(Kostnadskalkyl!E60=20,3,0)+IF(Kostnadskalkyl!E60=22,4,0)+IF(Kostnadskalkyl!E60=25,5,0)+IF(Kostnadskalkyl!E60=28,6,0)+IF(Kostnadskalkyl!E60=32,7,0)+IF(Kostnadskalkyl!E60=35,8,0)+IF(Kostnadskalkyl!E60=40,9,0)+IF(Kostnadskalkyl!E60=42,10,0)+IF(Kostnadskalkyl!E60=50,11,0)+IF(Kostnadskalkyl!E60=54,12,0)+IF(Kostnadskalkyl!E60=65,13,0)+IF(Kostnadskalkyl!E60=70,14,0)+IF(Kostnadskalkyl!E60=80,15,0)+IF(Kostnadskalkyl!E60=100,16,0)+IF(Kostnadskalkyl!E60=125,17,0)+IF(Kostnadskalkyl!E60=150,18,0)+IF(Kostnadskalkyl!E60=200,19,0)+IF(Kostnadskalkyl!E60=250,20,0)+IF(Kostnadskalkyl!E60=300,21,0)+IF(Kostnadskalkyl!E60=400,22,0)+IF(Kostnadskalkyl!E60=500,23,0)+IF(Kostnadskalkyl!E60=600,24,0)+IF(Kostnadskalkyl!E60=700,25,0)+IF(Kostnadskalkyl!E60=800,26,0)+IF(Kostnadskalkyl!E60=900,27,0)+IF(Kostnadskalkyl!E60=1000,28,0)</f>
        <v>0</v>
      </c>
      <c r="N71" s="5">
        <f t="shared" si="2"/>
        <v>0</v>
      </c>
      <c r="O71" s="75"/>
      <c r="P71" s="45">
        <v>5</v>
      </c>
      <c r="Q71" s="5">
        <v>25</v>
      </c>
      <c r="R71" s="46" t="s">
        <v>111</v>
      </c>
      <c r="S71" s="46" t="s">
        <v>111</v>
      </c>
      <c r="T71" s="46" t="s">
        <v>111</v>
      </c>
      <c r="U71" s="46" t="s">
        <v>111</v>
      </c>
      <c r="V71" s="45">
        <v>5</v>
      </c>
      <c r="W71" s="5">
        <v>25</v>
      </c>
      <c r="X71" s="46" t="s">
        <v>111</v>
      </c>
      <c r="Y71" s="46" t="s">
        <v>111</v>
      </c>
      <c r="Z71" s="46" t="s">
        <v>111</v>
      </c>
      <c r="AA71" s="46" t="s">
        <v>111</v>
      </c>
      <c r="AB71" s="45">
        <v>5</v>
      </c>
      <c r="AC71" s="5">
        <v>25</v>
      </c>
      <c r="AD71" s="3">
        <v>948</v>
      </c>
      <c r="AE71" s="5">
        <v>321</v>
      </c>
      <c r="AF71" s="5">
        <v>1432</v>
      </c>
      <c r="AG71" s="48">
        <v>401</v>
      </c>
      <c r="AH71" s="45">
        <v>5</v>
      </c>
      <c r="AI71" s="5">
        <v>25</v>
      </c>
      <c r="AJ71" s="3">
        <v>900</v>
      </c>
      <c r="AK71" s="5">
        <v>315</v>
      </c>
      <c r="AL71" s="5">
        <v>825</v>
      </c>
      <c r="AM71" s="48">
        <v>348</v>
      </c>
      <c r="AN71" s="45">
        <v>5</v>
      </c>
      <c r="AO71" s="5">
        <v>25</v>
      </c>
      <c r="AP71" s="46" t="s">
        <v>111</v>
      </c>
      <c r="AQ71" s="46" t="s">
        <v>111</v>
      </c>
      <c r="AR71" s="46" t="s">
        <v>111</v>
      </c>
      <c r="AS71" s="46" t="s">
        <v>111</v>
      </c>
      <c r="AT71" s="45">
        <v>5</v>
      </c>
      <c r="AU71" s="5">
        <v>25</v>
      </c>
      <c r="AV71" s="46" t="s">
        <v>111</v>
      </c>
      <c r="AW71" s="46" t="s">
        <v>111</v>
      </c>
      <c r="AX71" s="46" t="s">
        <v>111</v>
      </c>
      <c r="AY71" s="46" t="s">
        <v>111</v>
      </c>
    </row>
    <row r="72" spans="5:51">
      <c r="G72" s="5"/>
      <c r="H72" s="51"/>
      <c r="J72" s="51" t="s">
        <v>174</v>
      </c>
      <c r="K72">
        <f>IF(Kostnadskalkyl!A61="Böjar",1,0)+IF(Kostnadskalkyl!A61="F-rör/byxrör/övergångsrör",2,0)+IF(Kostnadskalkyl!A61="Markventiler",3,0)+IF(Kostnadskalkyl!A61="T-rör",4,0)</f>
        <v>0</v>
      </c>
      <c r="L72">
        <f>IF(Kostnadskalkyl!C61="AQW enkel",1,0)+IF(Kostnadskalkyl!C61="AQW twin",2,0)+IF(Kostnadskalkyl!C61="PUR enkel",3,0)+IF(Kostnadskalkyl!C61="PUR twin",4,0)+IF(Kostnadskalkyl!C61="FLEX enkel",5,0)+IF(Kostnadskalkyl!C61="FLEX twin",6,0)</f>
        <v>0</v>
      </c>
      <c r="M72">
        <f>IF(Kostnadskalkyl!E61=18,2,0)+IF(Kostnadskalkyl!E61=20,3,0)+IF(Kostnadskalkyl!E61=22,4,0)+IF(Kostnadskalkyl!E61=25,5,0)+IF(Kostnadskalkyl!E61=28,6,0)+IF(Kostnadskalkyl!E61=32,7,0)+IF(Kostnadskalkyl!E61=35,8,0)+IF(Kostnadskalkyl!E61=40,9,0)+IF(Kostnadskalkyl!E61=42,10,0)+IF(Kostnadskalkyl!E61=50,11,0)+IF(Kostnadskalkyl!E61=54,12,0)+IF(Kostnadskalkyl!E61=65,13,0)+IF(Kostnadskalkyl!E61=70,14,0)+IF(Kostnadskalkyl!E61=80,15,0)+IF(Kostnadskalkyl!E61=100,16,0)+IF(Kostnadskalkyl!E61=125,17,0)+IF(Kostnadskalkyl!E61=150,18,0)+IF(Kostnadskalkyl!E61=200,19,0)+IF(Kostnadskalkyl!E61=250,20,0)+IF(Kostnadskalkyl!E61=300,21,0)+IF(Kostnadskalkyl!E61=400,22,0)+IF(Kostnadskalkyl!E61=500,23,0)+IF(Kostnadskalkyl!E61=600,24,0)+IF(Kostnadskalkyl!E61=700,25,0)+IF(Kostnadskalkyl!E61=800,26,0)+IF(Kostnadskalkyl!E61=900,27,0)+IF(Kostnadskalkyl!E61=1000,28,0)</f>
        <v>0</v>
      </c>
      <c r="N72" s="5">
        <f t="shared" si="2"/>
        <v>0</v>
      </c>
      <c r="O72" s="75"/>
      <c r="P72" s="45">
        <v>6</v>
      </c>
      <c r="Q72" s="5">
        <v>28</v>
      </c>
      <c r="R72" s="3">
        <v>1010</v>
      </c>
      <c r="S72" s="5">
        <v>406</v>
      </c>
      <c r="T72" s="5">
        <v>1480</v>
      </c>
      <c r="U72" s="48">
        <v>420</v>
      </c>
      <c r="V72" s="45">
        <v>6</v>
      </c>
      <c r="W72" s="5">
        <v>28</v>
      </c>
      <c r="X72" s="3">
        <v>1289</v>
      </c>
      <c r="Y72" s="5">
        <v>394</v>
      </c>
      <c r="Z72" s="5">
        <v>1321</v>
      </c>
      <c r="AA72" s="48">
        <v>358</v>
      </c>
      <c r="AB72" s="45">
        <v>6</v>
      </c>
      <c r="AC72" s="5">
        <v>28</v>
      </c>
      <c r="AD72" s="46" t="s">
        <v>111</v>
      </c>
      <c r="AE72" s="46" t="s">
        <v>111</v>
      </c>
      <c r="AF72" s="46" t="s">
        <v>111</v>
      </c>
      <c r="AG72" s="47" t="s">
        <v>111</v>
      </c>
      <c r="AH72" s="45">
        <v>6</v>
      </c>
      <c r="AI72" s="5">
        <v>28</v>
      </c>
      <c r="AJ72" s="51" t="s">
        <v>111</v>
      </c>
      <c r="AK72" s="51" t="s">
        <v>111</v>
      </c>
      <c r="AL72" s="51" t="s">
        <v>111</v>
      </c>
      <c r="AM72" s="51" t="s">
        <v>111</v>
      </c>
      <c r="AN72" s="45">
        <v>6</v>
      </c>
      <c r="AO72" s="5">
        <v>28</v>
      </c>
      <c r="AP72" s="46" t="s">
        <v>111</v>
      </c>
      <c r="AQ72" s="46" t="s">
        <v>111</v>
      </c>
      <c r="AR72" s="46" t="s">
        <v>111</v>
      </c>
      <c r="AS72" s="46" t="s">
        <v>111</v>
      </c>
      <c r="AT72" s="45">
        <v>6</v>
      </c>
      <c r="AU72" s="5">
        <v>28</v>
      </c>
      <c r="AV72" s="46" t="s">
        <v>111</v>
      </c>
      <c r="AW72" s="46" t="s">
        <v>111</v>
      </c>
      <c r="AX72" s="46" t="s">
        <v>111</v>
      </c>
      <c r="AY72" s="46" t="s">
        <v>111</v>
      </c>
    </row>
    <row r="73" spans="5:51">
      <c r="G73" s="5"/>
      <c r="H73" s="51"/>
      <c r="J73" s="51" t="s">
        <v>175</v>
      </c>
      <c r="K73">
        <f>IF(Kostnadskalkyl!A62="Böjar",1,0)+IF(Kostnadskalkyl!A62="F-rör/byxrör/övergångsrör",2,0)+IF(Kostnadskalkyl!A62="Markventiler",3,0)+IF(Kostnadskalkyl!A62="T-rör",4,0)</f>
        <v>0</v>
      </c>
      <c r="L73">
        <f>IF(Kostnadskalkyl!C62="AQW enkel",1,0)+IF(Kostnadskalkyl!C62="AQW twin",2,0)+IF(Kostnadskalkyl!C62="PUR enkel",3,0)+IF(Kostnadskalkyl!C62="PUR twin",4,0)+IF(Kostnadskalkyl!C62="FLEX enkel",5,0)+IF(Kostnadskalkyl!C62="FLEX twin",6,0)</f>
        <v>0</v>
      </c>
      <c r="M73">
        <f>IF(Kostnadskalkyl!E62=18,2,0)+IF(Kostnadskalkyl!E62=20,3,0)+IF(Kostnadskalkyl!E62=22,4,0)+IF(Kostnadskalkyl!E62=25,5,0)+IF(Kostnadskalkyl!E62=28,6,0)+IF(Kostnadskalkyl!E62=32,7,0)+IF(Kostnadskalkyl!E62=35,8,0)+IF(Kostnadskalkyl!E62=40,9,0)+IF(Kostnadskalkyl!E62=42,10,0)+IF(Kostnadskalkyl!E62=50,11,0)+IF(Kostnadskalkyl!E62=54,12,0)+IF(Kostnadskalkyl!E62=65,13,0)+IF(Kostnadskalkyl!E62=70,14,0)+IF(Kostnadskalkyl!E62=80,15,0)+IF(Kostnadskalkyl!E62=100,16,0)+IF(Kostnadskalkyl!E62=125,17,0)+IF(Kostnadskalkyl!E62=150,18,0)+IF(Kostnadskalkyl!E62=200,19,0)+IF(Kostnadskalkyl!E62=250,20,0)+IF(Kostnadskalkyl!E62=300,21,0)+IF(Kostnadskalkyl!E62=400,22,0)+IF(Kostnadskalkyl!E62=500,23,0)+IF(Kostnadskalkyl!E62=600,24,0)+IF(Kostnadskalkyl!E62=700,25,0)+IF(Kostnadskalkyl!E62=800,26,0)+IF(Kostnadskalkyl!E62=900,27,0)+IF(Kostnadskalkyl!E62=1000,28,0)</f>
        <v>0</v>
      </c>
      <c r="N73" s="5">
        <f t="shared" si="2"/>
        <v>0</v>
      </c>
      <c r="O73" s="75"/>
      <c r="P73" s="45">
        <v>7</v>
      </c>
      <c r="Q73" s="5">
        <v>32</v>
      </c>
      <c r="R73" s="46" t="s">
        <v>111</v>
      </c>
      <c r="S73" s="46" t="s">
        <v>111</v>
      </c>
      <c r="T73" s="46" t="s">
        <v>111</v>
      </c>
      <c r="U73" s="46" t="s">
        <v>111</v>
      </c>
      <c r="V73" s="45">
        <v>7</v>
      </c>
      <c r="W73" s="5">
        <v>32</v>
      </c>
      <c r="X73" s="46" t="s">
        <v>111</v>
      </c>
      <c r="Y73" s="46" t="s">
        <v>111</v>
      </c>
      <c r="Z73" s="46" t="s">
        <v>111</v>
      </c>
      <c r="AA73" s="46" t="s">
        <v>111</v>
      </c>
      <c r="AB73" s="45">
        <v>7</v>
      </c>
      <c r="AC73" s="5">
        <v>32</v>
      </c>
      <c r="AD73" s="3">
        <v>1156</v>
      </c>
      <c r="AE73" s="5">
        <v>358</v>
      </c>
      <c r="AF73" s="5">
        <v>1548</v>
      </c>
      <c r="AG73" s="48">
        <v>435</v>
      </c>
      <c r="AH73" s="45">
        <v>7</v>
      </c>
      <c r="AI73" s="5">
        <v>32</v>
      </c>
      <c r="AJ73" s="3">
        <v>1030</v>
      </c>
      <c r="AK73" s="5">
        <v>332</v>
      </c>
      <c r="AL73" s="5">
        <v>989</v>
      </c>
      <c r="AM73" s="48">
        <v>379</v>
      </c>
      <c r="AN73" s="45">
        <v>7</v>
      </c>
      <c r="AO73" s="5">
        <v>32</v>
      </c>
      <c r="AP73" s="46" t="s">
        <v>111</v>
      </c>
      <c r="AQ73" s="46" t="s">
        <v>111</v>
      </c>
      <c r="AR73" s="46" t="s">
        <v>111</v>
      </c>
      <c r="AS73" s="46" t="s">
        <v>111</v>
      </c>
      <c r="AT73" s="45">
        <v>7</v>
      </c>
      <c r="AU73" s="5">
        <v>32</v>
      </c>
      <c r="AV73" s="46" t="s">
        <v>111</v>
      </c>
      <c r="AW73" s="46" t="s">
        <v>111</v>
      </c>
      <c r="AX73" s="46" t="s">
        <v>111</v>
      </c>
      <c r="AY73" s="46" t="s">
        <v>111</v>
      </c>
    </row>
    <row r="74" spans="5:51">
      <c r="G74" s="5"/>
      <c r="H74" s="51"/>
      <c r="J74" s="51" t="s">
        <v>176</v>
      </c>
      <c r="K74">
        <f>IF(Kostnadskalkyl!A63="Böjar",1,0)+IF(Kostnadskalkyl!A63="F-rör/byxrör/övergångsrör",2,0)+IF(Kostnadskalkyl!A63="Markventiler",3,0)+IF(Kostnadskalkyl!A63="T-rör",4,0)</f>
        <v>0</v>
      </c>
      <c r="L74">
        <f>IF(Kostnadskalkyl!C63="AQW enkel",1,0)+IF(Kostnadskalkyl!C63="AQW twin",2,0)+IF(Kostnadskalkyl!C63="PUR enkel",3,0)+IF(Kostnadskalkyl!C63="PUR twin",4,0)+IF(Kostnadskalkyl!C63="FLEX enkel",5,0)+IF(Kostnadskalkyl!C63="FLEX twin",6,0)</f>
        <v>0</v>
      </c>
      <c r="M74">
        <f>IF(Kostnadskalkyl!E63=18,2,0)+IF(Kostnadskalkyl!E63=20,3,0)+IF(Kostnadskalkyl!E63=22,4,0)+IF(Kostnadskalkyl!E63=25,5,0)+IF(Kostnadskalkyl!E63=28,6,0)+IF(Kostnadskalkyl!E63=32,7,0)+IF(Kostnadskalkyl!E63=35,8,0)+IF(Kostnadskalkyl!E63=40,9,0)+IF(Kostnadskalkyl!E63=42,10,0)+IF(Kostnadskalkyl!E63=50,11,0)+IF(Kostnadskalkyl!E63=54,12,0)+IF(Kostnadskalkyl!E63=65,13,0)+IF(Kostnadskalkyl!E63=70,14,0)+IF(Kostnadskalkyl!E63=80,15,0)+IF(Kostnadskalkyl!E63=100,16,0)+IF(Kostnadskalkyl!E63=125,17,0)+IF(Kostnadskalkyl!E63=150,18,0)+IF(Kostnadskalkyl!E63=200,19,0)+IF(Kostnadskalkyl!E63=250,20,0)+IF(Kostnadskalkyl!E63=300,21,0)+IF(Kostnadskalkyl!E63=400,22,0)+IF(Kostnadskalkyl!E63=500,23,0)+IF(Kostnadskalkyl!E63=600,24,0)+IF(Kostnadskalkyl!E63=700,25,0)+IF(Kostnadskalkyl!E63=800,26,0)+IF(Kostnadskalkyl!E63=900,27,0)+IF(Kostnadskalkyl!E63=1000,28,0)</f>
        <v>0</v>
      </c>
      <c r="N74" s="5">
        <f t="shared" si="2"/>
        <v>0</v>
      </c>
      <c r="O74" s="75"/>
      <c r="P74" s="45">
        <v>8</v>
      </c>
      <c r="Q74" s="5">
        <v>35</v>
      </c>
      <c r="R74" s="3">
        <v>1324</v>
      </c>
      <c r="S74" s="5">
        <v>486</v>
      </c>
      <c r="T74" s="5">
        <v>1613</v>
      </c>
      <c r="U74" s="48">
        <v>458</v>
      </c>
      <c r="V74" s="45">
        <v>8</v>
      </c>
      <c r="W74" s="5">
        <v>35</v>
      </c>
      <c r="X74" s="3">
        <v>1655</v>
      </c>
      <c r="Y74" s="5">
        <v>461</v>
      </c>
      <c r="Z74" s="5">
        <v>1499</v>
      </c>
      <c r="AA74" s="48">
        <v>400</v>
      </c>
      <c r="AB74" s="45">
        <v>8</v>
      </c>
      <c r="AC74" s="5">
        <v>35</v>
      </c>
      <c r="AD74" s="46" t="s">
        <v>111</v>
      </c>
      <c r="AE74" s="46" t="s">
        <v>111</v>
      </c>
      <c r="AF74" s="46" t="s">
        <v>111</v>
      </c>
      <c r="AG74" s="47" t="s">
        <v>111</v>
      </c>
      <c r="AH74" s="45">
        <v>8</v>
      </c>
      <c r="AI74" s="5">
        <v>35</v>
      </c>
      <c r="AJ74" s="46" t="s">
        <v>111</v>
      </c>
      <c r="AK74" s="46" t="s">
        <v>111</v>
      </c>
      <c r="AL74" s="46" t="s">
        <v>111</v>
      </c>
      <c r="AM74" s="46" t="s">
        <v>111</v>
      </c>
      <c r="AN74" s="45">
        <v>8</v>
      </c>
      <c r="AO74" s="5">
        <v>35</v>
      </c>
      <c r="AP74" s="46" t="s">
        <v>111</v>
      </c>
      <c r="AQ74" s="46" t="s">
        <v>111</v>
      </c>
      <c r="AR74" s="46" t="s">
        <v>111</v>
      </c>
      <c r="AS74" s="46" t="s">
        <v>111</v>
      </c>
      <c r="AT74" s="45">
        <v>8</v>
      </c>
      <c r="AU74" s="5">
        <v>35</v>
      </c>
      <c r="AV74" s="46" t="s">
        <v>111</v>
      </c>
      <c r="AW74" s="46" t="s">
        <v>111</v>
      </c>
      <c r="AX74" s="46" t="s">
        <v>111</v>
      </c>
      <c r="AY74" s="46" t="s">
        <v>111</v>
      </c>
    </row>
    <row r="75" spans="5:51">
      <c r="G75" s="5"/>
      <c r="H75" s="51"/>
      <c r="J75" s="51" t="s">
        <v>177</v>
      </c>
      <c r="K75">
        <f>IF(Kostnadskalkyl!A64="Böjar",1,0)+IF(Kostnadskalkyl!A64="F-rör/byxrör/övergångsrör",2,0)+IF(Kostnadskalkyl!A64="Markventiler",3,0)+IF(Kostnadskalkyl!A64="T-rör",4,0)</f>
        <v>0</v>
      </c>
      <c r="L75">
        <f>IF(Kostnadskalkyl!C64="AQW enkel",1,0)+IF(Kostnadskalkyl!C64="AQW twin",2,0)+IF(Kostnadskalkyl!C64="PUR enkel",3,0)+IF(Kostnadskalkyl!C64="PUR twin",4,0)+IF(Kostnadskalkyl!C64="FLEX enkel",5,0)+IF(Kostnadskalkyl!C64="FLEX twin",6,0)</f>
        <v>0</v>
      </c>
      <c r="M75">
        <f>IF(Kostnadskalkyl!E64=18,2,0)+IF(Kostnadskalkyl!E64=20,3,0)+IF(Kostnadskalkyl!E64=22,4,0)+IF(Kostnadskalkyl!E64=25,5,0)+IF(Kostnadskalkyl!E64=28,6,0)+IF(Kostnadskalkyl!E64=32,7,0)+IF(Kostnadskalkyl!E64=35,8,0)+IF(Kostnadskalkyl!E64=40,9,0)+IF(Kostnadskalkyl!E64=42,10,0)+IF(Kostnadskalkyl!E64=50,11,0)+IF(Kostnadskalkyl!E64=54,12,0)+IF(Kostnadskalkyl!E64=65,13,0)+IF(Kostnadskalkyl!E64=70,14,0)+IF(Kostnadskalkyl!E64=80,15,0)+IF(Kostnadskalkyl!E64=100,16,0)+IF(Kostnadskalkyl!E64=125,17,0)+IF(Kostnadskalkyl!E64=150,18,0)+IF(Kostnadskalkyl!E64=200,19,0)+IF(Kostnadskalkyl!E64=250,20,0)+IF(Kostnadskalkyl!E64=300,21,0)+IF(Kostnadskalkyl!E64=400,22,0)+IF(Kostnadskalkyl!E64=500,23,0)+IF(Kostnadskalkyl!E64=600,24,0)+IF(Kostnadskalkyl!E64=700,25,0)+IF(Kostnadskalkyl!E64=800,26,0)+IF(Kostnadskalkyl!E64=900,27,0)+IF(Kostnadskalkyl!E64=1000,28,0)</f>
        <v>0</v>
      </c>
      <c r="N75" s="5">
        <f t="shared" si="2"/>
        <v>0</v>
      </c>
      <c r="O75" s="75"/>
      <c r="P75" s="45">
        <v>9</v>
      </c>
      <c r="Q75" s="5">
        <v>40</v>
      </c>
      <c r="R75" s="46" t="s">
        <v>111</v>
      </c>
      <c r="S75" s="46" t="s">
        <v>111</v>
      </c>
      <c r="T75" s="46" t="s">
        <v>111</v>
      </c>
      <c r="U75" s="46" t="s">
        <v>111</v>
      </c>
      <c r="V75" s="45">
        <v>9</v>
      </c>
      <c r="W75" s="5">
        <v>40</v>
      </c>
      <c r="X75" s="46" t="s">
        <v>111</v>
      </c>
      <c r="Y75" s="46" t="s">
        <v>111</v>
      </c>
      <c r="Z75" s="46" t="s">
        <v>111</v>
      </c>
      <c r="AA75" s="46" t="s">
        <v>111</v>
      </c>
      <c r="AB75" s="45">
        <v>9</v>
      </c>
      <c r="AC75" s="5">
        <v>40</v>
      </c>
      <c r="AD75" s="3">
        <v>1204</v>
      </c>
      <c r="AE75" s="5">
        <v>475</v>
      </c>
      <c r="AF75" s="5">
        <v>1698</v>
      </c>
      <c r="AG75" s="48">
        <v>489</v>
      </c>
      <c r="AH75" s="45">
        <v>9</v>
      </c>
      <c r="AI75" s="5">
        <v>40</v>
      </c>
      <c r="AJ75" s="3">
        <v>1095</v>
      </c>
      <c r="AK75" s="5">
        <v>421</v>
      </c>
      <c r="AL75" s="5">
        <v>1089</v>
      </c>
      <c r="AM75" s="48">
        <v>426</v>
      </c>
      <c r="AN75" s="45">
        <v>9</v>
      </c>
      <c r="AO75" s="5">
        <v>40</v>
      </c>
      <c r="AP75" s="46" t="s">
        <v>111</v>
      </c>
      <c r="AQ75" s="46" t="s">
        <v>111</v>
      </c>
      <c r="AR75" s="46" t="s">
        <v>111</v>
      </c>
      <c r="AS75" s="46" t="s">
        <v>111</v>
      </c>
      <c r="AT75" s="45">
        <v>9</v>
      </c>
      <c r="AU75" s="5">
        <v>40</v>
      </c>
      <c r="AV75" s="46" t="s">
        <v>111</v>
      </c>
      <c r="AW75" s="46" t="s">
        <v>111</v>
      </c>
      <c r="AX75" s="46" t="s">
        <v>111</v>
      </c>
      <c r="AY75" s="46" t="s">
        <v>111</v>
      </c>
    </row>
    <row r="76" spans="5:51">
      <c r="G76" s="5"/>
      <c r="H76" s="51"/>
      <c r="I76" s="5"/>
      <c r="J76" s="51" t="s">
        <v>178</v>
      </c>
      <c r="K76">
        <f>IF(Kostnadskalkyl!A65="Böjar",1,0)+IF(Kostnadskalkyl!A65="F-rör/byxrör/övergångsrör",2,0)+IF(Kostnadskalkyl!A65="Markventiler",3,0)+IF(Kostnadskalkyl!A65="T-rör",4,0)</f>
        <v>0</v>
      </c>
      <c r="L76">
        <f>IF(Kostnadskalkyl!C65="AQW enkel",1,0)+IF(Kostnadskalkyl!C65="AQW twin",2,0)+IF(Kostnadskalkyl!C65="PUR enkel",3,0)+IF(Kostnadskalkyl!C65="PUR twin",4,0)+IF(Kostnadskalkyl!C65="FLEX enkel",5,0)+IF(Kostnadskalkyl!C65="FLEX twin",6,0)</f>
        <v>0</v>
      </c>
      <c r="M76">
        <f>IF(Kostnadskalkyl!E65=18,2,0)+IF(Kostnadskalkyl!E65=20,3,0)+IF(Kostnadskalkyl!E65=22,4,0)+IF(Kostnadskalkyl!E65=25,5,0)+IF(Kostnadskalkyl!E65=28,6,0)+IF(Kostnadskalkyl!E65=32,7,0)+IF(Kostnadskalkyl!E65=35,8,0)+IF(Kostnadskalkyl!E65=40,9,0)+IF(Kostnadskalkyl!E65=42,10,0)+IF(Kostnadskalkyl!E65=50,11,0)+IF(Kostnadskalkyl!E65=54,12,0)+IF(Kostnadskalkyl!E65=65,13,0)+IF(Kostnadskalkyl!E65=70,14,0)+IF(Kostnadskalkyl!E65=80,15,0)+IF(Kostnadskalkyl!E65=100,16,0)+IF(Kostnadskalkyl!E65=125,17,0)+IF(Kostnadskalkyl!E65=150,18,0)+IF(Kostnadskalkyl!E65=200,19,0)+IF(Kostnadskalkyl!E65=250,20,0)+IF(Kostnadskalkyl!E65=300,21,0)+IF(Kostnadskalkyl!E65=400,22,0)+IF(Kostnadskalkyl!E65=500,23,0)+IF(Kostnadskalkyl!E65=600,24,0)+IF(Kostnadskalkyl!E65=700,25,0)+IF(Kostnadskalkyl!E65=800,26,0)+IF(Kostnadskalkyl!E65=900,27,0)+IF(Kostnadskalkyl!E65=1000,28,0)</f>
        <v>0</v>
      </c>
      <c r="N76" s="5">
        <f t="shared" si="2"/>
        <v>0</v>
      </c>
      <c r="O76" s="75"/>
      <c r="P76" s="45">
        <v>10</v>
      </c>
      <c r="Q76" s="5">
        <v>42</v>
      </c>
      <c r="R76" s="3">
        <v>1599</v>
      </c>
      <c r="S76" s="5">
        <v>598</v>
      </c>
      <c r="T76" s="5">
        <v>1704</v>
      </c>
      <c r="U76" s="48">
        <v>521</v>
      </c>
      <c r="V76" s="45">
        <v>10</v>
      </c>
      <c r="W76" s="5">
        <v>42</v>
      </c>
      <c r="X76" s="3">
        <v>1789</v>
      </c>
      <c r="Y76" s="5">
        <v>562</v>
      </c>
      <c r="Z76" s="5">
        <v>1598</v>
      </c>
      <c r="AA76" s="48">
        <v>462</v>
      </c>
      <c r="AB76" s="45">
        <v>10</v>
      </c>
      <c r="AC76" s="5">
        <v>42</v>
      </c>
      <c r="AD76" s="46" t="s">
        <v>111</v>
      </c>
      <c r="AE76" s="46" t="s">
        <v>111</v>
      </c>
      <c r="AF76" s="46" t="s">
        <v>111</v>
      </c>
      <c r="AG76" s="47" t="s">
        <v>111</v>
      </c>
      <c r="AH76" s="45">
        <v>10</v>
      </c>
      <c r="AI76" s="5">
        <v>42</v>
      </c>
      <c r="AJ76" s="46" t="s">
        <v>111</v>
      </c>
      <c r="AK76" s="46" t="s">
        <v>111</v>
      </c>
      <c r="AL76" s="46" t="s">
        <v>111</v>
      </c>
      <c r="AM76" s="46" t="s">
        <v>111</v>
      </c>
      <c r="AN76" s="45">
        <v>10</v>
      </c>
      <c r="AO76" s="5">
        <v>42</v>
      </c>
      <c r="AP76" s="46" t="s">
        <v>111</v>
      </c>
      <c r="AQ76" s="46" t="s">
        <v>111</v>
      </c>
      <c r="AR76" s="46" t="s">
        <v>111</v>
      </c>
      <c r="AS76" s="46" t="s">
        <v>111</v>
      </c>
      <c r="AT76" s="45">
        <v>10</v>
      </c>
      <c r="AU76" s="5">
        <v>42</v>
      </c>
      <c r="AV76" s="46" t="s">
        <v>111</v>
      </c>
      <c r="AW76" s="46" t="s">
        <v>111</v>
      </c>
      <c r="AX76" s="46" t="s">
        <v>111</v>
      </c>
      <c r="AY76" s="46" t="s">
        <v>111</v>
      </c>
    </row>
    <row r="77" spans="5:51">
      <c r="G77" s="5"/>
      <c r="H77" s="51"/>
      <c r="I77" s="5"/>
      <c r="J77" s="51" t="s">
        <v>179</v>
      </c>
      <c r="K77">
        <f>IF(Kostnadskalkyl!A66="Böjar",1,0)+IF(Kostnadskalkyl!A66="F-rör/byxrör/övergångsrör",2,0)+IF(Kostnadskalkyl!A66="Markventiler",3,0)+IF(Kostnadskalkyl!A66="T-rör",4,0)</f>
        <v>0</v>
      </c>
      <c r="L77">
        <f>IF(Kostnadskalkyl!C66="AQW enkel",1,0)+IF(Kostnadskalkyl!C66="AQW twin",2,0)+IF(Kostnadskalkyl!C66="PUR enkel",3,0)+IF(Kostnadskalkyl!C66="PUR twin",4,0)+IF(Kostnadskalkyl!C66="FLEX enkel",5,0)+IF(Kostnadskalkyl!C66="FLEX twin",6,0)</f>
        <v>0</v>
      </c>
      <c r="M77">
        <f>IF(Kostnadskalkyl!E66=18,2,0)+IF(Kostnadskalkyl!E66=20,3,0)+IF(Kostnadskalkyl!E66=22,4,0)+IF(Kostnadskalkyl!E66=25,5,0)+IF(Kostnadskalkyl!E66=28,6,0)+IF(Kostnadskalkyl!E66=32,7,0)+IF(Kostnadskalkyl!E66=35,8,0)+IF(Kostnadskalkyl!E66=40,9,0)+IF(Kostnadskalkyl!E66=42,10,0)+IF(Kostnadskalkyl!E66=50,11,0)+IF(Kostnadskalkyl!E66=54,12,0)+IF(Kostnadskalkyl!E66=65,13,0)+IF(Kostnadskalkyl!E66=70,14,0)+IF(Kostnadskalkyl!E66=80,15,0)+IF(Kostnadskalkyl!E66=100,16,0)+IF(Kostnadskalkyl!E66=125,17,0)+IF(Kostnadskalkyl!E66=150,18,0)+IF(Kostnadskalkyl!E66=200,19,0)+IF(Kostnadskalkyl!E66=250,20,0)+IF(Kostnadskalkyl!E66=300,21,0)+IF(Kostnadskalkyl!E66=400,22,0)+IF(Kostnadskalkyl!E66=500,23,0)+IF(Kostnadskalkyl!E66=600,24,0)+IF(Kostnadskalkyl!E66=700,25,0)+IF(Kostnadskalkyl!E66=800,26,0)+IF(Kostnadskalkyl!E66=900,27,0)+IF(Kostnadskalkyl!E66=1000,28,0)</f>
        <v>0</v>
      </c>
      <c r="N77" s="5">
        <f t="shared" si="2"/>
        <v>0</v>
      </c>
      <c r="O77" s="75"/>
      <c r="P77" s="45">
        <v>11</v>
      </c>
      <c r="Q77" s="5">
        <v>50</v>
      </c>
      <c r="R77" s="46" t="s">
        <v>111</v>
      </c>
      <c r="S77" s="46" t="s">
        <v>111</v>
      </c>
      <c r="T77" s="46" t="s">
        <v>111</v>
      </c>
      <c r="U77" s="46" t="s">
        <v>111</v>
      </c>
      <c r="V77" s="45">
        <v>11</v>
      </c>
      <c r="W77" s="5">
        <v>50</v>
      </c>
      <c r="X77" s="46" t="s">
        <v>111</v>
      </c>
      <c r="Y77" s="46" t="s">
        <v>111</v>
      </c>
      <c r="Z77" s="46" t="s">
        <v>111</v>
      </c>
      <c r="AA77" s="46" t="s">
        <v>111</v>
      </c>
      <c r="AB77" s="45">
        <v>11</v>
      </c>
      <c r="AC77" s="5">
        <v>50</v>
      </c>
      <c r="AD77" s="3">
        <v>1514</v>
      </c>
      <c r="AE77" s="5">
        <v>581</v>
      </c>
      <c r="AF77" s="5">
        <v>1836</v>
      </c>
      <c r="AG77" s="48">
        <v>562</v>
      </c>
      <c r="AH77" s="45">
        <v>11</v>
      </c>
      <c r="AI77" s="5">
        <v>50</v>
      </c>
      <c r="AJ77" s="3">
        <v>1510</v>
      </c>
      <c r="AK77" s="5">
        <v>525</v>
      </c>
      <c r="AL77" s="5">
        <v>1124</v>
      </c>
      <c r="AM77" s="48">
        <v>499</v>
      </c>
      <c r="AN77" s="45">
        <v>11</v>
      </c>
      <c r="AO77" s="5">
        <v>50</v>
      </c>
      <c r="AP77" s="46" t="s">
        <v>111</v>
      </c>
      <c r="AQ77" s="46" t="s">
        <v>111</v>
      </c>
      <c r="AR77" s="46" t="s">
        <v>111</v>
      </c>
      <c r="AS77" s="46" t="s">
        <v>111</v>
      </c>
      <c r="AT77" s="45">
        <v>11</v>
      </c>
      <c r="AU77" s="5">
        <v>50</v>
      </c>
      <c r="AV77" s="46" t="s">
        <v>111</v>
      </c>
      <c r="AW77" s="46" t="s">
        <v>111</v>
      </c>
      <c r="AX77" s="46" t="s">
        <v>111</v>
      </c>
      <c r="AY77" s="46" t="s">
        <v>111</v>
      </c>
    </row>
    <row r="78" spans="5:51">
      <c r="G78" s="5"/>
      <c r="H78" s="51"/>
      <c r="I78" s="5"/>
      <c r="J78" s="51" t="s">
        <v>180</v>
      </c>
      <c r="K78">
        <f>IF(Kostnadskalkyl!A67="Böjar",1,0)+IF(Kostnadskalkyl!A67="F-rör/byxrör/övergångsrör",2,0)+IF(Kostnadskalkyl!A67="Markventiler",3,0)+IF(Kostnadskalkyl!A67="T-rör",4,0)</f>
        <v>0</v>
      </c>
      <c r="L78">
        <f>IF(Kostnadskalkyl!C67="AQW enkel",1,0)+IF(Kostnadskalkyl!C67="AQW twin",2,0)+IF(Kostnadskalkyl!C67="PUR enkel",3,0)+IF(Kostnadskalkyl!C67="PUR twin",4,0)+IF(Kostnadskalkyl!C67="FLEX enkel",5,0)+IF(Kostnadskalkyl!C67="FLEX twin",6,0)</f>
        <v>0</v>
      </c>
      <c r="M78">
        <f>IF(Kostnadskalkyl!E67=18,2,0)+IF(Kostnadskalkyl!E67=20,3,0)+IF(Kostnadskalkyl!E67=22,4,0)+IF(Kostnadskalkyl!E67=25,5,0)+IF(Kostnadskalkyl!E67=28,6,0)+IF(Kostnadskalkyl!E67=32,7,0)+IF(Kostnadskalkyl!E67=35,8,0)+IF(Kostnadskalkyl!E67=40,9,0)+IF(Kostnadskalkyl!E67=42,10,0)+IF(Kostnadskalkyl!E67=50,11,0)+IF(Kostnadskalkyl!E67=54,12,0)+IF(Kostnadskalkyl!E67=65,13,0)+IF(Kostnadskalkyl!E67=70,14,0)+IF(Kostnadskalkyl!E67=80,15,0)+IF(Kostnadskalkyl!E67=100,16,0)+IF(Kostnadskalkyl!E67=125,17,0)+IF(Kostnadskalkyl!E67=150,18,0)+IF(Kostnadskalkyl!E67=200,19,0)+IF(Kostnadskalkyl!E67=250,20,0)+IF(Kostnadskalkyl!E67=300,21,0)+IF(Kostnadskalkyl!E67=400,22,0)+IF(Kostnadskalkyl!E67=500,23,0)+IF(Kostnadskalkyl!E67=600,24,0)+IF(Kostnadskalkyl!E67=700,25,0)+IF(Kostnadskalkyl!E67=800,26,0)+IF(Kostnadskalkyl!E67=900,27,0)+IF(Kostnadskalkyl!E67=1000,28,0)</f>
        <v>0</v>
      </c>
      <c r="N78" s="5">
        <f t="shared" si="2"/>
        <v>0</v>
      </c>
      <c r="O78" s="75"/>
      <c r="P78" s="45">
        <v>12</v>
      </c>
      <c r="Q78" s="5">
        <v>54</v>
      </c>
      <c r="R78" s="3">
        <v>1996</v>
      </c>
      <c r="S78" s="5">
        <v>686</v>
      </c>
      <c r="T78" s="5">
        <v>1788</v>
      </c>
      <c r="U78" s="48">
        <v>611</v>
      </c>
      <c r="V78" s="45">
        <v>12</v>
      </c>
      <c r="W78" s="5">
        <v>54</v>
      </c>
      <c r="X78" s="3">
        <v>2003</v>
      </c>
      <c r="Y78" s="5">
        <v>644</v>
      </c>
      <c r="Z78" s="5">
        <v>1686</v>
      </c>
      <c r="AA78" s="48">
        <v>545</v>
      </c>
      <c r="AB78" s="45">
        <v>12</v>
      </c>
      <c r="AC78" s="5">
        <v>54</v>
      </c>
      <c r="AD78" s="46" t="s">
        <v>111</v>
      </c>
      <c r="AE78" s="46" t="s">
        <v>111</v>
      </c>
      <c r="AF78" s="46" t="s">
        <v>111</v>
      </c>
      <c r="AG78" s="47" t="s">
        <v>111</v>
      </c>
      <c r="AH78" s="45">
        <v>12</v>
      </c>
      <c r="AI78" s="5">
        <v>54</v>
      </c>
      <c r="AJ78" s="46" t="s">
        <v>111</v>
      </c>
      <c r="AK78" s="46" t="s">
        <v>111</v>
      </c>
      <c r="AL78" s="46" t="s">
        <v>111</v>
      </c>
      <c r="AM78" s="46" t="s">
        <v>111</v>
      </c>
      <c r="AN78" s="45">
        <v>12</v>
      </c>
      <c r="AO78" s="5">
        <v>54</v>
      </c>
      <c r="AP78" s="46" t="s">
        <v>111</v>
      </c>
      <c r="AQ78" s="46" t="s">
        <v>111</v>
      </c>
      <c r="AR78" s="46" t="s">
        <v>111</v>
      </c>
      <c r="AS78" s="46" t="s">
        <v>111</v>
      </c>
      <c r="AT78" s="45">
        <v>12</v>
      </c>
      <c r="AU78" s="5">
        <v>54</v>
      </c>
      <c r="AV78" s="46" t="s">
        <v>111</v>
      </c>
      <c r="AW78" s="46" t="s">
        <v>111</v>
      </c>
      <c r="AX78" s="46" t="s">
        <v>111</v>
      </c>
      <c r="AY78" s="46" t="s">
        <v>111</v>
      </c>
    </row>
    <row r="79" spans="5:51">
      <c r="G79" s="5"/>
      <c r="H79" s="51"/>
      <c r="I79" s="5"/>
      <c r="J79" s="51" t="s">
        <v>181</v>
      </c>
      <c r="K79">
        <f>IF(Kostnadskalkyl!A68="Böjar",1,0)+IF(Kostnadskalkyl!A68="F-rör/byxrör/övergångsrör",2,0)+IF(Kostnadskalkyl!A68="Markventiler",3,0)+IF(Kostnadskalkyl!A68="T-rör",4,0)</f>
        <v>0</v>
      </c>
      <c r="L79">
        <f>IF(Kostnadskalkyl!C68="AQW enkel",1,0)+IF(Kostnadskalkyl!C68="AQW twin",2,0)+IF(Kostnadskalkyl!C68="PUR enkel",3,0)+IF(Kostnadskalkyl!C68="PUR twin",4,0)+IF(Kostnadskalkyl!C68="FLEX enkel",5,0)+IF(Kostnadskalkyl!C68="FLEX twin",6,0)</f>
        <v>0</v>
      </c>
      <c r="M79">
        <f>IF(Kostnadskalkyl!E68=18,2,0)+IF(Kostnadskalkyl!E68=20,3,0)+IF(Kostnadskalkyl!E68=22,4,0)+IF(Kostnadskalkyl!E68=25,5,0)+IF(Kostnadskalkyl!E68=28,6,0)+IF(Kostnadskalkyl!E68=32,7,0)+IF(Kostnadskalkyl!E68=35,8,0)+IF(Kostnadskalkyl!E68=40,9,0)+IF(Kostnadskalkyl!E68=42,10,0)+IF(Kostnadskalkyl!E68=50,11,0)+IF(Kostnadskalkyl!E68=54,12,0)+IF(Kostnadskalkyl!E68=65,13,0)+IF(Kostnadskalkyl!E68=70,14,0)+IF(Kostnadskalkyl!E68=80,15,0)+IF(Kostnadskalkyl!E68=100,16,0)+IF(Kostnadskalkyl!E68=125,17,0)+IF(Kostnadskalkyl!E68=150,18,0)+IF(Kostnadskalkyl!E68=200,19,0)+IF(Kostnadskalkyl!E68=250,20,0)+IF(Kostnadskalkyl!E68=300,21,0)+IF(Kostnadskalkyl!E68=400,22,0)+IF(Kostnadskalkyl!E68=500,23,0)+IF(Kostnadskalkyl!E68=600,24,0)+IF(Kostnadskalkyl!E68=700,25,0)+IF(Kostnadskalkyl!E68=800,26,0)+IF(Kostnadskalkyl!E68=900,27,0)+IF(Kostnadskalkyl!E68=1000,28,0)</f>
        <v>0</v>
      </c>
      <c r="N79" s="5">
        <f t="shared" si="2"/>
        <v>0</v>
      </c>
      <c r="O79" s="75"/>
      <c r="P79" s="45">
        <v>13</v>
      </c>
      <c r="Q79" s="5">
        <v>65</v>
      </c>
      <c r="R79" s="46" t="s">
        <v>111</v>
      </c>
      <c r="S79" s="46" t="s">
        <v>111</v>
      </c>
      <c r="T79" s="46" t="s">
        <v>111</v>
      </c>
      <c r="U79" s="46" t="s">
        <v>111</v>
      </c>
      <c r="V79" s="45">
        <v>13</v>
      </c>
      <c r="W79" s="5">
        <v>65</v>
      </c>
      <c r="X79" s="46" t="s">
        <v>111</v>
      </c>
      <c r="Y79" s="46" t="s">
        <v>111</v>
      </c>
      <c r="Z79" s="46" t="s">
        <v>111</v>
      </c>
      <c r="AA79" s="46" t="s">
        <v>111</v>
      </c>
      <c r="AB79" s="45">
        <v>13</v>
      </c>
      <c r="AC79" s="5">
        <v>65</v>
      </c>
      <c r="AD79" s="3">
        <v>1722</v>
      </c>
      <c r="AE79" s="5">
        <v>671</v>
      </c>
      <c r="AF79" s="5">
        <v>2025</v>
      </c>
      <c r="AG79" s="48">
        <v>675</v>
      </c>
      <c r="AH79" s="45">
        <v>13</v>
      </c>
      <c r="AI79" s="5">
        <v>65</v>
      </c>
      <c r="AJ79" s="3">
        <v>2009</v>
      </c>
      <c r="AK79" s="5">
        <v>600</v>
      </c>
      <c r="AL79" s="5">
        <v>1288</v>
      </c>
      <c r="AM79" s="48">
        <v>597</v>
      </c>
      <c r="AN79" s="45">
        <v>13</v>
      </c>
      <c r="AO79" s="5">
        <v>65</v>
      </c>
      <c r="AP79" s="46" t="s">
        <v>111</v>
      </c>
      <c r="AQ79" s="46" t="s">
        <v>111</v>
      </c>
      <c r="AR79" s="46" t="s">
        <v>111</v>
      </c>
      <c r="AS79" s="46" t="s">
        <v>111</v>
      </c>
      <c r="AT79" s="45">
        <v>13</v>
      </c>
      <c r="AU79" s="5">
        <v>65</v>
      </c>
      <c r="AV79" s="46" t="s">
        <v>111</v>
      </c>
      <c r="AW79" s="46" t="s">
        <v>111</v>
      </c>
      <c r="AX79" s="46" t="s">
        <v>111</v>
      </c>
      <c r="AY79" s="46" t="s">
        <v>111</v>
      </c>
    </row>
    <row r="80" spans="5:51">
      <c r="G80" s="5"/>
      <c r="H80" s="51"/>
      <c r="I80" s="5"/>
      <c r="J80" s="51" t="s">
        <v>182</v>
      </c>
      <c r="K80">
        <f>IF(Kostnadskalkyl!A69="Böjar",1,0)+IF(Kostnadskalkyl!A69="F-rör/byxrör/övergångsrör",2,0)+IF(Kostnadskalkyl!A69="Markventiler",3,0)+IF(Kostnadskalkyl!A69="T-rör",4,0)</f>
        <v>0</v>
      </c>
      <c r="L80">
        <f>IF(Kostnadskalkyl!C69="AQW enkel",1,0)+IF(Kostnadskalkyl!C69="AQW twin",2,0)+IF(Kostnadskalkyl!C69="PUR enkel",3,0)+IF(Kostnadskalkyl!C69="PUR twin",4,0)+IF(Kostnadskalkyl!C69="FLEX enkel",5,0)+IF(Kostnadskalkyl!C69="FLEX twin",6,0)</f>
        <v>0</v>
      </c>
      <c r="M80">
        <f>IF(Kostnadskalkyl!E69=18,2,0)+IF(Kostnadskalkyl!E69=20,3,0)+IF(Kostnadskalkyl!E69=22,4,0)+IF(Kostnadskalkyl!E69=25,5,0)+IF(Kostnadskalkyl!E69=28,6,0)+IF(Kostnadskalkyl!E69=32,7,0)+IF(Kostnadskalkyl!E69=35,8,0)+IF(Kostnadskalkyl!E69=40,9,0)+IF(Kostnadskalkyl!E69=42,10,0)+IF(Kostnadskalkyl!E69=50,11,0)+IF(Kostnadskalkyl!E69=54,12,0)+IF(Kostnadskalkyl!E69=65,13,0)+IF(Kostnadskalkyl!E69=70,14,0)+IF(Kostnadskalkyl!E69=80,15,0)+IF(Kostnadskalkyl!E69=100,16,0)+IF(Kostnadskalkyl!E69=125,17,0)+IF(Kostnadskalkyl!E69=150,18,0)+IF(Kostnadskalkyl!E69=200,19,0)+IF(Kostnadskalkyl!E69=250,20,0)+IF(Kostnadskalkyl!E69=300,21,0)+IF(Kostnadskalkyl!E69=400,22,0)+IF(Kostnadskalkyl!E69=500,23,0)+IF(Kostnadskalkyl!E69=600,24,0)+IF(Kostnadskalkyl!E69=700,25,0)+IF(Kostnadskalkyl!E69=800,26,0)+IF(Kostnadskalkyl!E69=900,27,0)+IF(Kostnadskalkyl!E69=1000,28,0)</f>
        <v>0</v>
      </c>
      <c r="N80" s="5">
        <f t="shared" si="2"/>
        <v>0</v>
      </c>
      <c r="O80" s="75"/>
      <c r="P80" s="45">
        <v>14</v>
      </c>
      <c r="Q80" s="5">
        <v>70</v>
      </c>
      <c r="R80" s="46">
        <v>2566</v>
      </c>
      <c r="S80" s="52">
        <v>914</v>
      </c>
      <c r="T80" s="52">
        <v>1965</v>
      </c>
      <c r="U80" s="52">
        <v>740</v>
      </c>
      <c r="V80" s="45">
        <v>14</v>
      </c>
      <c r="W80" s="5">
        <v>70</v>
      </c>
      <c r="X80" s="52" t="s">
        <v>111</v>
      </c>
      <c r="Y80" s="52" t="s">
        <v>111</v>
      </c>
      <c r="Z80" s="52" t="s">
        <v>111</v>
      </c>
      <c r="AA80" s="52" t="s">
        <v>111</v>
      </c>
      <c r="AB80" s="45">
        <v>14</v>
      </c>
      <c r="AC80" s="5">
        <v>70</v>
      </c>
      <c r="AD80" s="46" t="s">
        <v>111</v>
      </c>
      <c r="AE80" s="46" t="s">
        <v>111</v>
      </c>
      <c r="AF80" s="46" t="s">
        <v>111</v>
      </c>
      <c r="AG80" s="47" t="s">
        <v>111</v>
      </c>
      <c r="AH80" s="45">
        <v>14</v>
      </c>
      <c r="AI80" s="5">
        <v>70</v>
      </c>
      <c r="AJ80" s="46" t="s">
        <v>111</v>
      </c>
      <c r="AK80" s="46" t="s">
        <v>111</v>
      </c>
      <c r="AL80" s="46" t="s">
        <v>111</v>
      </c>
      <c r="AM80" s="46" t="s">
        <v>111</v>
      </c>
      <c r="AN80" s="45">
        <v>14</v>
      </c>
      <c r="AO80" s="5">
        <v>70</v>
      </c>
      <c r="AP80" s="46" t="s">
        <v>111</v>
      </c>
      <c r="AQ80" s="46" t="s">
        <v>111</v>
      </c>
      <c r="AR80" s="46" t="s">
        <v>111</v>
      </c>
      <c r="AS80" s="46" t="s">
        <v>111</v>
      </c>
      <c r="AT80" s="45">
        <v>14</v>
      </c>
      <c r="AU80" s="5">
        <v>70</v>
      </c>
      <c r="AV80" s="46" t="s">
        <v>111</v>
      </c>
      <c r="AW80" s="46" t="s">
        <v>111</v>
      </c>
      <c r="AX80" s="46" t="s">
        <v>111</v>
      </c>
      <c r="AY80" s="46" t="s">
        <v>111</v>
      </c>
    </row>
    <row r="81" spans="9:51">
      <c r="I81" s="5"/>
      <c r="J81" s="51" t="s">
        <v>183</v>
      </c>
      <c r="K81">
        <f>IF(Kostnadskalkyl!A70="Böjar",1,0)+IF(Kostnadskalkyl!A70="F-rör/byxrör/övergångsrör",2,0)+IF(Kostnadskalkyl!A70="Markventiler",3,0)+IF(Kostnadskalkyl!A70="T-rör",4,0)</f>
        <v>0</v>
      </c>
      <c r="L81">
        <f>IF(Kostnadskalkyl!C70="AQW enkel",1,0)+IF(Kostnadskalkyl!C70="AQW twin",2,0)+IF(Kostnadskalkyl!C70="PUR enkel",3,0)+IF(Kostnadskalkyl!C70="PUR twin",4,0)+IF(Kostnadskalkyl!C70="FLEX enkel",5,0)+IF(Kostnadskalkyl!C70="FLEX twin",6,0)</f>
        <v>0</v>
      </c>
      <c r="M81">
        <f>IF(Kostnadskalkyl!E70=18,2,0)+IF(Kostnadskalkyl!E70=20,3,0)+IF(Kostnadskalkyl!E70=22,4,0)+IF(Kostnadskalkyl!E70=25,5,0)+IF(Kostnadskalkyl!E70=28,6,0)+IF(Kostnadskalkyl!E70=32,7,0)+IF(Kostnadskalkyl!E70=35,8,0)+IF(Kostnadskalkyl!E70=40,9,0)+IF(Kostnadskalkyl!E70=42,10,0)+IF(Kostnadskalkyl!E70=50,11,0)+IF(Kostnadskalkyl!E70=54,12,0)+IF(Kostnadskalkyl!E70=65,13,0)+IF(Kostnadskalkyl!E70=70,14,0)+IF(Kostnadskalkyl!E70=80,15,0)+IF(Kostnadskalkyl!E70=100,16,0)+IF(Kostnadskalkyl!E70=125,17,0)+IF(Kostnadskalkyl!E70=150,18,0)+IF(Kostnadskalkyl!E70=200,19,0)+IF(Kostnadskalkyl!E70=250,20,0)+IF(Kostnadskalkyl!E70=300,21,0)+IF(Kostnadskalkyl!E70=400,22,0)+IF(Kostnadskalkyl!E70=500,23,0)+IF(Kostnadskalkyl!E70=600,24,0)+IF(Kostnadskalkyl!E70=700,25,0)+IF(Kostnadskalkyl!E70=800,26,0)+IF(Kostnadskalkyl!E70=900,27,0)+IF(Kostnadskalkyl!E70=1000,28,0)</f>
        <v>0</v>
      </c>
      <c r="N81" s="5">
        <f t="shared" si="2"/>
        <v>0</v>
      </c>
      <c r="O81" s="75"/>
      <c r="P81" s="45">
        <v>15</v>
      </c>
      <c r="Q81" s="5">
        <v>80</v>
      </c>
      <c r="R81" s="46" t="s">
        <v>111</v>
      </c>
      <c r="S81" s="46" t="s">
        <v>111</v>
      </c>
      <c r="T81" s="46" t="s">
        <v>111</v>
      </c>
      <c r="U81" s="46" t="s">
        <v>111</v>
      </c>
      <c r="V81" s="45">
        <v>15</v>
      </c>
      <c r="W81" s="5">
        <v>80</v>
      </c>
      <c r="X81" s="46" t="s">
        <v>111</v>
      </c>
      <c r="Y81" s="46" t="s">
        <v>111</v>
      </c>
      <c r="Z81" s="46" t="s">
        <v>111</v>
      </c>
      <c r="AA81" s="46" t="s">
        <v>111</v>
      </c>
      <c r="AB81" s="45">
        <v>15</v>
      </c>
      <c r="AC81" s="5">
        <v>80</v>
      </c>
      <c r="AD81" s="3">
        <v>2110</v>
      </c>
      <c r="AE81" s="5">
        <v>793</v>
      </c>
      <c r="AF81" s="5">
        <v>2480</v>
      </c>
      <c r="AG81" s="48">
        <v>814</v>
      </c>
      <c r="AH81" s="45">
        <v>15</v>
      </c>
      <c r="AI81" s="5">
        <v>80</v>
      </c>
      <c r="AJ81" s="3">
        <v>2550</v>
      </c>
      <c r="AK81" s="5">
        <v>715</v>
      </c>
      <c r="AL81" s="5">
        <v>1429</v>
      </c>
      <c r="AM81" s="48">
        <v>719</v>
      </c>
      <c r="AN81" s="45">
        <v>15</v>
      </c>
      <c r="AO81" s="5">
        <v>80</v>
      </c>
      <c r="AP81" s="46" t="s">
        <v>111</v>
      </c>
      <c r="AQ81" s="46" t="s">
        <v>111</v>
      </c>
      <c r="AR81" s="46" t="s">
        <v>111</v>
      </c>
      <c r="AS81" s="46" t="s">
        <v>111</v>
      </c>
      <c r="AT81" s="45">
        <v>15</v>
      </c>
      <c r="AU81" s="5">
        <v>80</v>
      </c>
      <c r="AV81" s="46" t="s">
        <v>111</v>
      </c>
      <c r="AW81" s="46" t="s">
        <v>111</v>
      </c>
      <c r="AX81" s="46" t="s">
        <v>111</v>
      </c>
      <c r="AY81" s="46" t="s">
        <v>111</v>
      </c>
    </row>
    <row r="82" spans="9:51">
      <c r="I82" s="5"/>
      <c r="J82" s="51" t="s">
        <v>184</v>
      </c>
      <c r="K82">
        <f>IF(Kostnadskalkyl!A71="Böjar",1,0)+IF(Kostnadskalkyl!A71="F-rör/byxrör/övergångsrör",2,0)+IF(Kostnadskalkyl!A71="Markventiler",3,0)+IF(Kostnadskalkyl!A71="T-rör",4,0)</f>
        <v>0</v>
      </c>
      <c r="L82">
        <f>IF(Kostnadskalkyl!C71="AQW enkel",1,0)+IF(Kostnadskalkyl!C71="AQW twin",2,0)+IF(Kostnadskalkyl!C71="PUR enkel",3,0)+IF(Kostnadskalkyl!C71="PUR twin",4,0)+IF(Kostnadskalkyl!C71="FLEX enkel",5,0)+IF(Kostnadskalkyl!C71="FLEX twin",6,0)</f>
        <v>0</v>
      </c>
      <c r="M82">
        <f>IF(Kostnadskalkyl!E71=18,2,0)+IF(Kostnadskalkyl!E71=20,3,0)+IF(Kostnadskalkyl!E71=22,4,0)+IF(Kostnadskalkyl!E71=25,5,0)+IF(Kostnadskalkyl!E71=28,6,0)+IF(Kostnadskalkyl!E71=32,7,0)+IF(Kostnadskalkyl!E71=35,8,0)+IF(Kostnadskalkyl!E71=40,9,0)+IF(Kostnadskalkyl!E71=42,10,0)+IF(Kostnadskalkyl!E71=50,11,0)+IF(Kostnadskalkyl!E71=54,12,0)+IF(Kostnadskalkyl!E71=65,13,0)+IF(Kostnadskalkyl!E71=70,14,0)+IF(Kostnadskalkyl!E71=80,15,0)+IF(Kostnadskalkyl!E71=100,16,0)+IF(Kostnadskalkyl!E71=125,17,0)+IF(Kostnadskalkyl!E71=150,18,0)+IF(Kostnadskalkyl!E71=200,19,0)+IF(Kostnadskalkyl!E71=250,20,0)+IF(Kostnadskalkyl!E71=300,21,0)+IF(Kostnadskalkyl!E71=400,22,0)+IF(Kostnadskalkyl!E71=500,23,0)+IF(Kostnadskalkyl!E71=600,24,0)+IF(Kostnadskalkyl!E71=700,25,0)+IF(Kostnadskalkyl!E71=800,26,0)+IF(Kostnadskalkyl!E71=900,27,0)+IF(Kostnadskalkyl!E71=1000,28,0)</f>
        <v>0</v>
      </c>
      <c r="N82" s="5">
        <f t="shared" si="2"/>
        <v>0</v>
      </c>
      <c r="O82" s="75"/>
      <c r="P82" s="45">
        <v>16</v>
      </c>
      <c r="Q82" s="5">
        <v>100</v>
      </c>
      <c r="R82" s="46" t="s">
        <v>111</v>
      </c>
      <c r="S82" s="46" t="s">
        <v>111</v>
      </c>
      <c r="T82" s="46" t="s">
        <v>111</v>
      </c>
      <c r="U82" s="46" t="s">
        <v>111</v>
      </c>
      <c r="V82" s="45">
        <v>16</v>
      </c>
      <c r="W82" s="5">
        <v>100</v>
      </c>
      <c r="X82" s="46" t="s">
        <v>111</v>
      </c>
      <c r="Y82" s="46" t="s">
        <v>111</v>
      </c>
      <c r="Z82" s="46" t="s">
        <v>111</v>
      </c>
      <c r="AA82" s="46" t="s">
        <v>111</v>
      </c>
      <c r="AB82" s="45">
        <v>16</v>
      </c>
      <c r="AC82" s="5">
        <v>100</v>
      </c>
      <c r="AD82" s="5">
        <v>2848</v>
      </c>
      <c r="AE82" s="5">
        <v>944</v>
      </c>
      <c r="AF82" s="5">
        <v>3009</v>
      </c>
      <c r="AG82" s="48">
        <v>1050</v>
      </c>
      <c r="AH82" s="45">
        <v>16</v>
      </c>
      <c r="AI82" s="5">
        <v>100</v>
      </c>
      <c r="AJ82" s="51">
        <v>3326</v>
      </c>
      <c r="AK82" s="52">
        <v>854</v>
      </c>
      <c r="AL82" s="52">
        <v>1855</v>
      </c>
      <c r="AM82" s="65">
        <v>862</v>
      </c>
      <c r="AN82" s="45">
        <v>16</v>
      </c>
      <c r="AO82" s="5">
        <v>100</v>
      </c>
      <c r="AP82" s="46" t="s">
        <v>111</v>
      </c>
      <c r="AQ82" s="46" t="s">
        <v>111</v>
      </c>
      <c r="AR82" s="46" t="s">
        <v>111</v>
      </c>
      <c r="AS82" s="46" t="s">
        <v>111</v>
      </c>
      <c r="AT82" s="45">
        <v>16</v>
      </c>
      <c r="AU82" s="5">
        <v>100</v>
      </c>
      <c r="AV82" s="46" t="s">
        <v>111</v>
      </c>
      <c r="AW82" s="46" t="s">
        <v>111</v>
      </c>
      <c r="AX82" s="46" t="s">
        <v>111</v>
      </c>
      <c r="AY82" s="46" t="s">
        <v>111</v>
      </c>
    </row>
    <row r="83" spans="9:51">
      <c r="I83" s="5"/>
      <c r="J83" s="51" t="s">
        <v>185</v>
      </c>
      <c r="K83">
        <f>IF(Kostnadskalkyl!A72="Böjar",1,0)+IF(Kostnadskalkyl!A72="F-rör/byxrör/övergångsrör",2,0)+IF(Kostnadskalkyl!A72="Markventiler",3,0)+IF(Kostnadskalkyl!A72="T-rör",4,0)</f>
        <v>0</v>
      </c>
      <c r="L83">
        <f>IF(Kostnadskalkyl!C72="AQW enkel",1,0)+IF(Kostnadskalkyl!C72="AQW twin",2,0)+IF(Kostnadskalkyl!C72="PUR enkel",3,0)+IF(Kostnadskalkyl!C72="PUR twin",4,0)+IF(Kostnadskalkyl!C72="FLEX enkel",5,0)+IF(Kostnadskalkyl!C72="FLEX twin",6,0)</f>
        <v>0</v>
      </c>
      <c r="M83">
        <f>IF(Kostnadskalkyl!E72=18,2,0)+IF(Kostnadskalkyl!E72=20,3,0)+IF(Kostnadskalkyl!E72=22,4,0)+IF(Kostnadskalkyl!E72=25,5,0)+IF(Kostnadskalkyl!E72=28,6,0)+IF(Kostnadskalkyl!E72=32,7,0)+IF(Kostnadskalkyl!E72=35,8,0)+IF(Kostnadskalkyl!E72=40,9,0)+IF(Kostnadskalkyl!E72=42,10,0)+IF(Kostnadskalkyl!E72=50,11,0)+IF(Kostnadskalkyl!E72=54,12,0)+IF(Kostnadskalkyl!E72=65,13,0)+IF(Kostnadskalkyl!E72=70,14,0)+IF(Kostnadskalkyl!E72=80,15,0)+IF(Kostnadskalkyl!E72=100,16,0)+IF(Kostnadskalkyl!E72=125,17,0)+IF(Kostnadskalkyl!E72=150,18,0)+IF(Kostnadskalkyl!E72=200,19,0)+IF(Kostnadskalkyl!E72=250,20,0)+IF(Kostnadskalkyl!E72=300,21,0)+IF(Kostnadskalkyl!E72=400,22,0)+IF(Kostnadskalkyl!E72=500,23,0)+IF(Kostnadskalkyl!E72=600,24,0)+IF(Kostnadskalkyl!E72=700,25,0)+IF(Kostnadskalkyl!E72=800,26,0)+IF(Kostnadskalkyl!E72=900,27,0)+IF(Kostnadskalkyl!E72=1000,28,0)</f>
        <v>0</v>
      </c>
      <c r="N83" s="5">
        <f t="shared" si="2"/>
        <v>0</v>
      </c>
      <c r="O83" s="75"/>
      <c r="P83" s="45">
        <v>17</v>
      </c>
      <c r="Q83" s="5">
        <v>125</v>
      </c>
      <c r="R83" s="46" t="s">
        <v>111</v>
      </c>
      <c r="S83" s="46" t="s">
        <v>111</v>
      </c>
      <c r="T83" s="46" t="s">
        <v>111</v>
      </c>
      <c r="U83" s="46" t="s">
        <v>111</v>
      </c>
      <c r="V83" s="45">
        <v>17</v>
      </c>
      <c r="W83" s="5">
        <v>125</v>
      </c>
      <c r="X83" s="46" t="s">
        <v>111</v>
      </c>
      <c r="Y83" s="46" t="s">
        <v>111</v>
      </c>
      <c r="Z83" s="46" t="s">
        <v>111</v>
      </c>
      <c r="AA83" s="46" t="s">
        <v>111</v>
      </c>
      <c r="AB83" s="45">
        <v>17</v>
      </c>
      <c r="AC83" s="5">
        <v>125</v>
      </c>
      <c r="AD83" s="46" t="s">
        <v>111</v>
      </c>
      <c r="AE83" s="46" t="s">
        <v>111</v>
      </c>
      <c r="AF83" s="46" t="s">
        <v>111</v>
      </c>
      <c r="AG83" s="46" t="s">
        <v>111</v>
      </c>
      <c r="AH83" s="45">
        <v>17</v>
      </c>
      <c r="AI83" s="5">
        <v>125</v>
      </c>
      <c r="AJ83" s="46" t="s">
        <v>111</v>
      </c>
      <c r="AK83" s="46" t="s">
        <v>111</v>
      </c>
      <c r="AL83" s="46" t="s">
        <v>111</v>
      </c>
      <c r="AM83" s="46" t="s">
        <v>111</v>
      </c>
      <c r="AN83" s="45">
        <v>17</v>
      </c>
      <c r="AO83" s="5">
        <v>125</v>
      </c>
      <c r="AP83" s="46" t="s">
        <v>111</v>
      </c>
      <c r="AQ83" s="46" t="s">
        <v>111</v>
      </c>
      <c r="AR83" s="46" t="s">
        <v>111</v>
      </c>
      <c r="AS83" s="46" t="s">
        <v>111</v>
      </c>
      <c r="AT83" s="45">
        <v>17</v>
      </c>
      <c r="AU83" s="5">
        <v>125</v>
      </c>
      <c r="AV83" s="46" t="s">
        <v>111</v>
      </c>
      <c r="AW83" s="46" t="s">
        <v>111</v>
      </c>
      <c r="AX83" s="46" t="s">
        <v>111</v>
      </c>
      <c r="AY83" s="46" t="s">
        <v>111</v>
      </c>
    </row>
    <row r="84" spans="9:51">
      <c r="J84" s="51" t="s">
        <v>186</v>
      </c>
      <c r="K84">
        <f>IF(Kostnadskalkyl!A73="Böjar",1,0)+IF(Kostnadskalkyl!A73="F-rör/byxrör/övergångsrör",2,0)+IF(Kostnadskalkyl!A73="Markventiler",3,0)+IF(Kostnadskalkyl!A73="T-rör",4,0)</f>
        <v>0</v>
      </c>
      <c r="L84">
        <f>IF(Kostnadskalkyl!C73="AQW enkel",1,0)+IF(Kostnadskalkyl!C73="AQW twin",2,0)+IF(Kostnadskalkyl!C73="PUR enkel",3,0)+IF(Kostnadskalkyl!C73="PUR twin",4,0)+IF(Kostnadskalkyl!C73="FLEX enkel",5,0)+IF(Kostnadskalkyl!C73="FLEX twin",6,0)</f>
        <v>0</v>
      </c>
      <c r="M84">
        <f>IF(Kostnadskalkyl!E73=18,2,0)+IF(Kostnadskalkyl!E73=20,3,0)+IF(Kostnadskalkyl!E73=22,4,0)+IF(Kostnadskalkyl!E73=25,5,0)+IF(Kostnadskalkyl!E73=28,6,0)+IF(Kostnadskalkyl!E73=32,7,0)+IF(Kostnadskalkyl!E73=35,8,0)+IF(Kostnadskalkyl!E73=40,9,0)+IF(Kostnadskalkyl!E73=42,10,0)+IF(Kostnadskalkyl!E73=50,11,0)+IF(Kostnadskalkyl!E73=54,12,0)+IF(Kostnadskalkyl!E73=65,13,0)+IF(Kostnadskalkyl!E73=70,14,0)+IF(Kostnadskalkyl!E73=80,15,0)+IF(Kostnadskalkyl!E73=100,16,0)+IF(Kostnadskalkyl!E73=125,17,0)+IF(Kostnadskalkyl!E73=150,18,0)+IF(Kostnadskalkyl!E73=200,19,0)+IF(Kostnadskalkyl!E73=250,20,0)+IF(Kostnadskalkyl!E73=300,21,0)+IF(Kostnadskalkyl!E73=400,22,0)+IF(Kostnadskalkyl!E73=500,23,0)+IF(Kostnadskalkyl!E73=600,24,0)+IF(Kostnadskalkyl!E73=700,25,0)+IF(Kostnadskalkyl!E73=800,26,0)+IF(Kostnadskalkyl!E73=900,27,0)+IF(Kostnadskalkyl!E73=1000,28,0)</f>
        <v>0</v>
      </c>
      <c r="N84" s="5">
        <f t="shared" si="2"/>
        <v>0</v>
      </c>
      <c r="O84" s="75"/>
      <c r="P84" s="45">
        <v>18</v>
      </c>
      <c r="Q84" s="5">
        <v>150</v>
      </c>
      <c r="R84" s="46" t="s">
        <v>111</v>
      </c>
      <c r="S84" s="46" t="s">
        <v>111</v>
      </c>
      <c r="T84" s="46" t="s">
        <v>111</v>
      </c>
      <c r="U84" s="46" t="s">
        <v>111</v>
      </c>
      <c r="V84" s="45">
        <v>18</v>
      </c>
      <c r="W84" s="5">
        <v>150</v>
      </c>
      <c r="X84" s="46" t="s">
        <v>111</v>
      </c>
      <c r="Y84" s="46" t="s">
        <v>111</v>
      </c>
      <c r="Z84" s="46" t="s">
        <v>111</v>
      </c>
      <c r="AA84" s="46" t="s">
        <v>111</v>
      </c>
      <c r="AB84" s="45">
        <v>18</v>
      </c>
      <c r="AC84" s="5">
        <v>150</v>
      </c>
      <c r="AD84" s="46" t="s">
        <v>111</v>
      </c>
      <c r="AE84" s="46" t="s">
        <v>111</v>
      </c>
      <c r="AF84" s="46" t="s">
        <v>111</v>
      </c>
      <c r="AG84" s="46" t="s">
        <v>111</v>
      </c>
      <c r="AH84" s="45">
        <v>18</v>
      </c>
      <c r="AI84" s="5">
        <v>150</v>
      </c>
      <c r="AJ84" s="46" t="s">
        <v>111</v>
      </c>
      <c r="AK84" s="46" t="s">
        <v>111</v>
      </c>
      <c r="AL84" s="46" t="s">
        <v>111</v>
      </c>
      <c r="AM84" s="46" t="s">
        <v>111</v>
      </c>
      <c r="AN84" s="45">
        <v>18</v>
      </c>
      <c r="AO84" s="5">
        <v>150</v>
      </c>
      <c r="AP84" s="46" t="s">
        <v>111</v>
      </c>
      <c r="AQ84" s="46" t="s">
        <v>111</v>
      </c>
      <c r="AR84" s="46" t="s">
        <v>111</v>
      </c>
      <c r="AS84" s="46" t="s">
        <v>111</v>
      </c>
      <c r="AT84" s="45">
        <v>18</v>
      </c>
      <c r="AU84" s="5">
        <v>150</v>
      </c>
      <c r="AV84" s="46" t="s">
        <v>111</v>
      </c>
      <c r="AW84" s="46" t="s">
        <v>111</v>
      </c>
      <c r="AX84" s="46" t="s">
        <v>111</v>
      </c>
      <c r="AY84" s="46" t="s">
        <v>111</v>
      </c>
    </row>
    <row r="85" spans="9:51">
      <c r="J85" s="51" t="s">
        <v>187</v>
      </c>
      <c r="K85">
        <f>IF(Kostnadskalkyl!A74="Böjar",1,0)+IF(Kostnadskalkyl!A74="F-rör/byxrör/övergångsrör",2,0)+IF(Kostnadskalkyl!A74="Markventiler",3,0)+IF(Kostnadskalkyl!A74="T-rör",4,0)</f>
        <v>0</v>
      </c>
      <c r="L85">
        <f>IF(Kostnadskalkyl!C74="AQW enkel",1,0)+IF(Kostnadskalkyl!C74="AQW twin",2,0)+IF(Kostnadskalkyl!C74="PUR enkel",3,0)+IF(Kostnadskalkyl!C74="PUR twin",4,0)+IF(Kostnadskalkyl!C74="FLEX enkel",5,0)+IF(Kostnadskalkyl!C74="FLEX twin",6,0)</f>
        <v>0</v>
      </c>
      <c r="M85">
        <f>IF(Kostnadskalkyl!E74=18,2,0)+IF(Kostnadskalkyl!E74=20,3,0)+IF(Kostnadskalkyl!E74=22,4,0)+IF(Kostnadskalkyl!E74=25,5,0)+IF(Kostnadskalkyl!E74=28,6,0)+IF(Kostnadskalkyl!E74=32,7,0)+IF(Kostnadskalkyl!E74=35,8,0)+IF(Kostnadskalkyl!E74=40,9,0)+IF(Kostnadskalkyl!E74=42,10,0)+IF(Kostnadskalkyl!E74=50,11,0)+IF(Kostnadskalkyl!E74=54,12,0)+IF(Kostnadskalkyl!E74=65,13,0)+IF(Kostnadskalkyl!E74=70,14,0)+IF(Kostnadskalkyl!E74=80,15,0)+IF(Kostnadskalkyl!E74=100,16,0)+IF(Kostnadskalkyl!E74=125,17,0)+IF(Kostnadskalkyl!E74=150,18,0)+IF(Kostnadskalkyl!E74=200,19,0)+IF(Kostnadskalkyl!E74=250,20,0)+IF(Kostnadskalkyl!E74=300,21,0)+IF(Kostnadskalkyl!E74=400,22,0)+IF(Kostnadskalkyl!E74=500,23,0)+IF(Kostnadskalkyl!E74=600,24,0)+IF(Kostnadskalkyl!E74=700,25,0)+IF(Kostnadskalkyl!E74=800,26,0)+IF(Kostnadskalkyl!E74=900,27,0)+IF(Kostnadskalkyl!E74=1000,28,0)</f>
        <v>0</v>
      </c>
      <c r="N85" s="5">
        <f t="shared" si="2"/>
        <v>0</v>
      </c>
      <c r="O85" s="75"/>
      <c r="P85" s="45">
        <v>19</v>
      </c>
      <c r="Q85" s="5">
        <v>200</v>
      </c>
      <c r="R85" s="46" t="s">
        <v>111</v>
      </c>
      <c r="S85" s="46" t="s">
        <v>111</v>
      </c>
      <c r="T85" s="46" t="s">
        <v>111</v>
      </c>
      <c r="U85" s="46" t="s">
        <v>111</v>
      </c>
      <c r="V85" s="45">
        <v>19</v>
      </c>
      <c r="W85" s="5">
        <v>200</v>
      </c>
      <c r="X85" s="46" t="s">
        <v>111</v>
      </c>
      <c r="Y85" s="46" t="s">
        <v>111</v>
      </c>
      <c r="Z85" s="46" t="s">
        <v>111</v>
      </c>
      <c r="AA85" s="46" t="s">
        <v>111</v>
      </c>
      <c r="AB85" s="45">
        <v>19</v>
      </c>
      <c r="AC85" s="5">
        <v>200</v>
      </c>
      <c r="AD85" s="46" t="s">
        <v>111</v>
      </c>
      <c r="AE85" s="46" t="s">
        <v>111</v>
      </c>
      <c r="AF85" s="46" t="s">
        <v>111</v>
      </c>
      <c r="AG85" s="46" t="s">
        <v>111</v>
      </c>
      <c r="AH85" s="45">
        <v>19</v>
      </c>
      <c r="AI85" s="5">
        <v>200</v>
      </c>
      <c r="AJ85" s="46" t="s">
        <v>111</v>
      </c>
      <c r="AK85" s="46" t="s">
        <v>111</v>
      </c>
      <c r="AL85" s="46" t="s">
        <v>111</v>
      </c>
      <c r="AM85" s="46" t="s">
        <v>111</v>
      </c>
      <c r="AN85" s="45">
        <v>19</v>
      </c>
      <c r="AO85" s="5">
        <v>200</v>
      </c>
      <c r="AP85" s="46" t="s">
        <v>111</v>
      </c>
      <c r="AQ85" s="46" t="s">
        <v>111</v>
      </c>
      <c r="AR85" s="46" t="s">
        <v>111</v>
      </c>
      <c r="AS85" s="46" t="s">
        <v>111</v>
      </c>
      <c r="AT85" s="45">
        <v>19</v>
      </c>
      <c r="AU85" s="5">
        <v>200</v>
      </c>
      <c r="AV85" s="46" t="s">
        <v>111</v>
      </c>
      <c r="AW85" s="46" t="s">
        <v>111</v>
      </c>
      <c r="AX85" s="46" t="s">
        <v>111</v>
      </c>
      <c r="AY85" s="46" t="s">
        <v>111</v>
      </c>
    </row>
    <row r="86" spans="9:51">
      <c r="J86" s="51" t="s">
        <v>188</v>
      </c>
      <c r="K86">
        <f>IF(Kostnadskalkyl!A75="Böjar",1,0)+IF(Kostnadskalkyl!A75="F-rör/byxrör/övergångsrör",2,0)+IF(Kostnadskalkyl!A75="Markventiler",3,0)+IF(Kostnadskalkyl!A75="T-rör",4,0)</f>
        <v>0</v>
      </c>
      <c r="L86">
        <f>IF(Kostnadskalkyl!C75="AQW enkel",1,0)+IF(Kostnadskalkyl!C75="AQW twin",2,0)+IF(Kostnadskalkyl!C75="PUR enkel",3,0)+IF(Kostnadskalkyl!C75="PUR twin",4,0)+IF(Kostnadskalkyl!C75="FLEX enkel",5,0)+IF(Kostnadskalkyl!C75="FLEX twin",6,0)</f>
        <v>0</v>
      </c>
      <c r="M86">
        <f>IF(Kostnadskalkyl!E75=18,2,0)+IF(Kostnadskalkyl!E75=20,3,0)+IF(Kostnadskalkyl!E75=22,4,0)+IF(Kostnadskalkyl!E75=25,5,0)+IF(Kostnadskalkyl!E75=28,6,0)+IF(Kostnadskalkyl!E75=32,7,0)+IF(Kostnadskalkyl!E75=35,8,0)+IF(Kostnadskalkyl!E75=40,9,0)+IF(Kostnadskalkyl!E75=42,10,0)+IF(Kostnadskalkyl!E75=50,11,0)+IF(Kostnadskalkyl!E75=54,12,0)+IF(Kostnadskalkyl!E75=65,13,0)+IF(Kostnadskalkyl!E75=70,14,0)+IF(Kostnadskalkyl!E75=80,15,0)+IF(Kostnadskalkyl!E75=100,16,0)+IF(Kostnadskalkyl!E75=125,17,0)+IF(Kostnadskalkyl!E75=150,18,0)+IF(Kostnadskalkyl!E75=200,19,0)+IF(Kostnadskalkyl!E75=250,20,0)+IF(Kostnadskalkyl!E75=300,21,0)+IF(Kostnadskalkyl!E75=400,22,0)+IF(Kostnadskalkyl!E75=500,23,0)+IF(Kostnadskalkyl!E75=600,24,0)+IF(Kostnadskalkyl!E75=700,25,0)+IF(Kostnadskalkyl!E75=800,26,0)+IF(Kostnadskalkyl!E75=900,27,0)+IF(Kostnadskalkyl!E75=1000,28,0)</f>
        <v>0</v>
      </c>
      <c r="N86" s="5">
        <f t="shared" si="2"/>
        <v>0</v>
      </c>
      <c r="O86" s="75"/>
      <c r="P86" s="45">
        <v>20</v>
      </c>
      <c r="Q86" s="5">
        <v>250</v>
      </c>
      <c r="R86" s="46" t="s">
        <v>111</v>
      </c>
      <c r="S86" s="46" t="s">
        <v>111</v>
      </c>
      <c r="T86" s="46" t="s">
        <v>111</v>
      </c>
      <c r="U86" s="46" t="s">
        <v>111</v>
      </c>
      <c r="V86" s="45">
        <v>20</v>
      </c>
      <c r="W86" s="5">
        <v>250</v>
      </c>
      <c r="X86" s="46" t="s">
        <v>111</v>
      </c>
      <c r="Y86" s="46" t="s">
        <v>111</v>
      </c>
      <c r="Z86" s="46" t="s">
        <v>111</v>
      </c>
      <c r="AA86" s="46" t="s">
        <v>111</v>
      </c>
      <c r="AB86" s="45">
        <v>20</v>
      </c>
      <c r="AC86" s="5">
        <v>250</v>
      </c>
      <c r="AD86" s="46" t="s">
        <v>111</v>
      </c>
      <c r="AE86" s="46" t="s">
        <v>111</v>
      </c>
      <c r="AF86" s="46" t="s">
        <v>111</v>
      </c>
      <c r="AG86" s="46" t="s">
        <v>111</v>
      </c>
      <c r="AH86" s="45">
        <v>20</v>
      </c>
      <c r="AI86" s="5">
        <v>250</v>
      </c>
      <c r="AJ86" s="46" t="s">
        <v>111</v>
      </c>
      <c r="AK86" s="46" t="s">
        <v>111</v>
      </c>
      <c r="AL86" s="46" t="s">
        <v>111</v>
      </c>
      <c r="AM86" s="46" t="s">
        <v>111</v>
      </c>
      <c r="AN86" s="45">
        <v>20</v>
      </c>
      <c r="AO86" s="5">
        <v>250</v>
      </c>
      <c r="AP86" s="46" t="s">
        <v>111</v>
      </c>
      <c r="AQ86" s="46" t="s">
        <v>111</v>
      </c>
      <c r="AR86" s="46" t="s">
        <v>111</v>
      </c>
      <c r="AS86" s="46" t="s">
        <v>111</v>
      </c>
      <c r="AT86" s="45">
        <v>20</v>
      </c>
      <c r="AU86" s="5">
        <v>250</v>
      </c>
      <c r="AV86" s="46" t="s">
        <v>111</v>
      </c>
      <c r="AW86" s="46" t="s">
        <v>111</v>
      </c>
      <c r="AX86" s="46" t="s">
        <v>111</v>
      </c>
      <c r="AY86" s="46" t="s">
        <v>111</v>
      </c>
    </row>
    <row r="87" spans="9:51">
      <c r="J87" s="51" t="s">
        <v>189</v>
      </c>
      <c r="K87">
        <f>IF(Kostnadskalkyl!A76="Böjar",1,0)+IF(Kostnadskalkyl!A76="F-rör/byxrör/övergångsrör",2,0)+IF(Kostnadskalkyl!A76="Markventiler",3,0)+IF(Kostnadskalkyl!A76="T-rör",4,0)</f>
        <v>0</v>
      </c>
      <c r="L87">
        <f>IF(Kostnadskalkyl!C76="AQW enkel",1,0)+IF(Kostnadskalkyl!C76="AQW twin",2,0)+IF(Kostnadskalkyl!C76="PUR enkel",3,0)+IF(Kostnadskalkyl!C76="PUR twin",4,0)+IF(Kostnadskalkyl!C76="FLEX enkel",5,0)+IF(Kostnadskalkyl!C76="FLEX twin",6,0)</f>
        <v>0</v>
      </c>
      <c r="M87">
        <f>IF(Kostnadskalkyl!E76=18,2,0)+IF(Kostnadskalkyl!E76=20,3,0)+IF(Kostnadskalkyl!E76=22,4,0)+IF(Kostnadskalkyl!E76=25,5,0)+IF(Kostnadskalkyl!E76=28,6,0)+IF(Kostnadskalkyl!E76=32,7,0)+IF(Kostnadskalkyl!E76=35,8,0)+IF(Kostnadskalkyl!E76=40,9,0)+IF(Kostnadskalkyl!E76=42,10,0)+IF(Kostnadskalkyl!E76=50,11,0)+IF(Kostnadskalkyl!E76=54,12,0)+IF(Kostnadskalkyl!E76=65,13,0)+IF(Kostnadskalkyl!E76=70,14,0)+IF(Kostnadskalkyl!E76=80,15,0)+IF(Kostnadskalkyl!E76=100,16,0)+IF(Kostnadskalkyl!E76=125,17,0)+IF(Kostnadskalkyl!E76=150,18,0)+IF(Kostnadskalkyl!E76=200,19,0)+IF(Kostnadskalkyl!E76=250,20,0)+IF(Kostnadskalkyl!E76=300,21,0)+IF(Kostnadskalkyl!E76=400,22,0)+IF(Kostnadskalkyl!E76=500,23,0)+IF(Kostnadskalkyl!E76=600,24,0)+IF(Kostnadskalkyl!E76=700,25,0)+IF(Kostnadskalkyl!E76=800,26,0)+IF(Kostnadskalkyl!E76=900,27,0)+IF(Kostnadskalkyl!E76=1000,28,0)</f>
        <v>0</v>
      </c>
      <c r="N87" s="5">
        <f t="shared" si="2"/>
        <v>0</v>
      </c>
      <c r="O87" s="75"/>
      <c r="P87" s="45">
        <v>21</v>
      </c>
      <c r="Q87" s="5">
        <v>300</v>
      </c>
      <c r="R87" s="46" t="s">
        <v>111</v>
      </c>
      <c r="S87" s="46" t="s">
        <v>111</v>
      </c>
      <c r="T87" s="46" t="s">
        <v>111</v>
      </c>
      <c r="U87" s="46" t="s">
        <v>111</v>
      </c>
      <c r="V87" s="45">
        <v>21</v>
      </c>
      <c r="W87" s="5">
        <v>300</v>
      </c>
      <c r="X87" s="46" t="s">
        <v>111</v>
      </c>
      <c r="Y87" s="46" t="s">
        <v>111</v>
      </c>
      <c r="Z87" s="46" t="s">
        <v>111</v>
      </c>
      <c r="AA87" s="46" t="s">
        <v>111</v>
      </c>
      <c r="AB87" s="45">
        <v>21</v>
      </c>
      <c r="AC87" s="5">
        <v>300</v>
      </c>
      <c r="AD87" s="46" t="s">
        <v>111</v>
      </c>
      <c r="AE87" s="46" t="s">
        <v>111</v>
      </c>
      <c r="AF87" s="46" t="s">
        <v>111</v>
      </c>
      <c r="AG87" s="46" t="s">
        <v>111</v>
      </c>
      <c r="AH87" s="45">
        <v>21</v>
      </c>
      <c r="AI87" s="5">
        <v>300</v>
      </c>
      <c r="AJ87" s="46" t="s">
        <v>111</v>
      </c>
      <c r="AK87" s="46" t="s">
        <v>111</v>
      </c>
      <c r="AL87" s="46" t="s">
        <v>111</v>
      </c>
      <c r="AM87" s="46" t="s">
        <v>111</v>
      </c>
      <c r="AN87" s="45">
        <v>21</v>
      </c>
      <c r="AO87" s="5">
        <v>300</v>
      </c>
      <c r="AP87" s="46" t="s">
        <v>111</v>
      </c>
      <c r="AQ87" s="46" t="s">
        <v>111</v>
      </c>
      <c r="AR87" s="46" t="s">
        <v>111</v>
      </c>
      <c r="AS87" s="46" t="s">
        <v>111</v>
      </c>
      <c r="AT87" s="45">
        <v>21</v>
      </c>
      <c r="AU87" s="5">
        <v>300</v>
      </c>
      <c r="AV87" s="46" t="s">
        <v>111</v>
      </c>
      <c r="AW87" s="46" t="s">
        <v>111</v>
      </c>
      <c r="AX87" s="46" t="s">
        <v>111</v>
      </c>
      <c r="AY87" s="46" t="s">
        <v>111</v>
      </c>
    </row>
    <row r="88" spans="9:51">
      <c r="J88" s="51" t="s">
        <v>190</v>
      </c>
      <c r="K88">
        <f>IF(Kostnadskalkyl!A77="Böjar",1,0)+IF(Kostnadskalkyl!A77="F-rör/byxrör/övergångsrör",2,0)+IF(Kostnadskalkyl!A77="Markventiler",3,0)+IF(Kostnadskalkyl!A77="T-rör",4,0)</f>
        <v>0</v>
      </c>
      <c r="L88">
        <f>IF(Kostnadskalkyl!C77="AQW enkel",1,0)+IF(Kostnadskalkyl!C77="AQW twin",2,0)+IF(Kostnadskalkyl!C77="PUR enkel",3,0)+IF(Kostnadskalkyl!C77="PUR twin",4,0)+IF(Kostnadskalkyl!C77="FLEX enkel",5,0)+IF(Kostnadskalkyl!C77="FLEX twin",6,0)</f>
        <v>0</v>
      </c>
      <c r="M88">
        <f>IF(Kostnadskalkyl!E77=18,2,0)+IF(Kostnadskalkyl!E77=20,3,0)+IF(Kostnadskalkyl!E77=22,4,0)+IF(Kostnadskalkyl!E77=25,5,0)+IF(Kostnadskalkyl!E77=28,6,0)+IF(Kostnadskalkyl!E77=32,7,0)+IF(Kostnadskalkyl!E77=35,8,0)+IF(Kostnadskalkyl!E77=40,9,0)+IF(Kostnadskalkyl!E77=42,10,0)+IF(Kostnadskalkyl!E77=50,11,0)+IF(Kostnadskalkyl!E77=54,12,0)+IF(Kostnadskalkyl!E77=65,13,0)+IF(Kostnadskalkyl!E77=70,14,0)+IF(Kostnadskalkyl!E77=80,15,0)+IF(Kostnadskalkyl!E77=100,16,0)+IF(Kostnadskalkyl!E77=125,17,0)+IF(Kostnadskalkyl!E77=150,18,0)+IF(Kostnadskalkyl!E77=200,19,0)+IF(Kostnadskalkyl!E77=250,20,0)+IF(Kostnadskalkyl!E77=300,21,0)+IF(Kostnadskalkyl!E77=400,22,0)+IF(Kostnadskalkyl!E77=500,23,0)+IF(Kostnadskalkyl!E77=600,24,0)+IF(Kostnadskalkyl!E77=700,25,0)+IF(Kostnadskalkyl!E77=800,26,0)+IF(Kostnadskalkyl!E77=900,27,0)+IF(Kostnadskalkyl!E77=1000,28,0)</f>
        <v>0</v>
      </c>
      <c r="N88" s="5">
        <f t="shared" si="2"/>
        <v>0</v>
      </c>
      <c r="O88" s="75"/>
      <c r="P88" s="45">
        <v>22</v>
      </c>
      <c r="Q88" s="5">
        <v>400</v>
      </c>
      <c r="R88" s="46" t="s">
        <v>111</v>
      </c>
      <c r="S88" s="46" t="s">
        <v>111</v>
      </c>
      <c r="T88" s="46" t="s">
        <v>111</v>
      </c>
      <c r="U88" s="46" t="s">
        <v>111</v>
      </c>
      <c r="V88" s="45">
        <v>22</v>
      </c>
      <c r="W88" s="5">
        <v>400</v>
      </c>
      <c r="X88" s="46" t="s">
        <v>111</v>
      </c>
      <c r="Y88" s="46" t="s">
        <v>111</v>
      </c>
      <c r="Z88" s="46" t="s">
        <v>111</v>
      </c>
      <c r="AA88" s="46" t="s">
        <v>111</v>
      </c>
      <c r="AB88" s="45">
        <v>22</v>
      </c>
      <c r="AC88" s="5">
        <v>400</v>
      </c>
      <c r="AD88" s="46" t="s">
        <v>111</v>
      </c>
      <c r="AE88" s="46" t="s">
        <v>111</v>
      </c>
      <c r="AF88" s="46" t="s">
        <v>111</v>
      </c>
      <c r="AG88" s="46" t="s">
        <v>111</v>
      </c>
      <c r="AH88" s="45">
        <v>22</v>
      </c>
      <c r="AI88" s="5">
        <v>400</v>
      </c>
      <c r="AJ88" s="46" t="s">
        <v>111</v>
      </c>
      <c r="AK88" s="46" t="s">
        <v>111</v>
      </c>
      <c r="AL88" s="46" t="s">
        <v>111</v>
      </c>
      <c r="AM88" s="46" t="s">
        <v>111</v>
      </c>
      <c r="AN88" s="45">
        <v>22</v>
      </c>
      <c r="AO88" s="5">
        <v>400</v>
      </c>
      <c r="AP88" s="46" t="s">
        <v>111</v>
      </c>
      <c r="AQ88" s="46" t="s">
        <v>111</v>
      </c>
      <c r="AR88" s="46" t="s">
        <v>111</v>
      </c>
      <c r="AS88" s="46" t="s">
        <v>111</v>
      </c>
      <c r="AT88" s="45">
        <v>22</v>
      </c>
      <c r="AU88" s="5">
        <v>400</v>
      </c>
      <c r="AV88" s="46" t="s">
        <v>111</v>
      </c>
      <c r="AW88" s="46" t="s">
        <v>111</v>
      </c>
      <c r="AX88" s="46" t="s">
        <v>111</v>
      </c>
      <c r="AY88" s="46" t="s">
        <v>111</v>
      </c>
    </row>
    <row r="89" spans="9:51">
      <c r="J89" s="51" t="s">
        <v>191</v>
      </c>
      <c r="K89">
        <f>IF(Kostnadskalkyl!A78="Böjar",1,0)+IF(Kostnadskalkyl!A78="F-rör/byxrör/övergångsrör",2,0)+IF(Kostnadskalkyl!A78="Markventiler",3,0)+IF(Kostnadskalkyl!A78="T-rör",4,0)</f>
        <v>0</v>
      </c>
      <c r="L89">
        <f>IF(Kostnadskalkyl!C78="AQW enkel",1,0)+IF(Kostnadskalkyl!C78="AQW twin",2,0)+IF(Kostnadskalkyl!C78="PUR enkel",3,0)+IF(Kostnadskalkyl!C78="PUR twin",4,0)+IF(Kostnadskalkyl!C78="FLEX enkel",5,0)+IF(Kostnadskalkyl!C78="FLEX twin",6,0)</f>
        <v>0</v>
      </c>
      <c r="M89">
        <f>IF(Kostnadskalkyl!E78=18,2,0)+IF(Kostnadskalkyl!E78=20,3,0)+IF(Kostnadskalkyl!E78=22,4,0)+IF(Kostnadskalkyl!E78=25,5,0)+IF(Kostnadskalkyl!E78=28,6,0)+IF(Kostnadskalkyl!E78=32,7,0)+IF(Kostnadskalkyl!E78=35,8,0)+IF(Kostnadskalkyl!E78=40,9,0)+IF(Kostnadskalkyl!E78=42,10,0)+IF(Kostnadskalkyl!E78=50,11,0)+IF(Kostnadskalkyl!E78=54,12,0)+IF(Kostnadskalkyl!E78=65,13,0)+IF(Kostnadskalkyl!E78=70,14,0)+IF(Kostnadskalkyl!E78=80,15,0)+IF(Kostnadskalkyl!E78=100,16,0)+IF(Kostnadskalkyl!E78=125,17,0)+IF(Kostnadskalkyl!E78=150,18,0)+IF(Kostnadskalkyl!E78=200,19,0)+IF(Kostnadskalkyl!E78=250,20,0)+IF(Kostnadskalkyl!E78=300,21,0)+IF(Kostnadskalkyl!E78=400,22,0)+IF(Kostnadskalkyl!E78=500,23,0)+IF(Kostnadskalkyl!E78=600,24,0)+IF(Kostnadskalkyl!E78=700,25,0)+IF(Kostnadskalkyl!E78=800,26,0)+IF(Kostnadskalkyl!E78=900,27,0)+IF(Kostnadskalkyl!E78=1000,28,0)</f>
        <v>0</v>
      </c>
      <c r="N89" s="5">
        <f t="shared" si="2"/>
        <v>0</v>
      </c>
      <c r="O89" s="75"/>
      <c r="P89" s="45">
        <v>23</v>
      </c>
      <c r="Q89" s="5">
        <v>500</v>
      </c>
      <c r="R89" s="46" t="s">
        <v>111</v>
      </c>
      <c r="S89" s="46" t="s">
        <v>111</v>
      </c>
      <c r="T89" s="46" t="s">
        <v>111</v>
      </c>
      <c r="U89" s="46" t="s">
        <v>111</v>
      </c>
      <c r="V89" s="45">
        <v>23</v>
      </c>
      <c r="W89" s="5">
        <v>500</v>
      </c>
      <c r="X89" s="46" t="s">
        <v>111</v>
      </c>
      <c r="Y89" s="46" t="s">
        <v>111</v>
      </c>
      <c r="Z89" s="46" t="s">
        <v>111</v>
      </c>
      <c r="AA89" s="46" t="s">
        <v>111</v>
      </c>
      <c r="AB89" s="45">
        <v>23</v>
      </c>
      <c r="AC89" s="5">
        <v>500</v>
      </c>
      <c r="AD89" s="46" t="s">
        <v>111</v>
      </c>
      <c r="AE89" s="46" t="s">
        <v>111</v>
      </c>
      <c r="AF89" s="46" t="s">
        <v>111</v>
      </c>
      <c r="AG89" s="46" t="s">
        <v>111</v>
      </c>
      <c r="AH89" s="45">
        <v>23</v>
      </c>
      <c r="AI89" s="5">
        <v>500</v>
      </c>
      <c r="AJ89" s="46" t="s">
        <v>111</v>
      </c>
      <c r="AK89" s="46" t="s">
        <v>111</v>
      </c>
      <c r="AL89" s="46" t="s">
        <v>111</v>
      </c>
      <c r="AM89" s="46" t="s">
        <v>111</v>
      </c>
      <c r="AN89" s="45">
        <v>23</v>
      </c>
      <c r="AO89" s="5">
        <v>500</v>
      </c>
      <c r="AP89" s="46" t="s">
        <v>111</v>
      </c>
      <c r="AQ89" s="46" t="s">
        <v>111</v>
      </c>
      <c r="AR89" s="46" t="s">
        <v>111</v>
      </c>
      <c r="AS89" s="46" t="s">
        <v>111</v>
      </c>
      <c r="AT89" s="45">
        <v>23</v>
      </c>
      <c r="AU89" s="5">
        <v>500</v>
      </c>
      <c r="AV89" s="46" t="s">
        <v>111</v>
      </c>
      <c r="AW89" s="46" t="s">
        <v>111</v>
      </c>
      <c r="AX89" s="46" t="s">
        <v>111</v>
      </c>
      <c r="AY89" s="46" t="s">
        <v>111</v>
      </c>
    </row>
    <row r="90" spans="9:51">
      <c r="J90" s="51" t="s">
        <v>192</v>
      </c>
      <c r="K90">
        <f>IF(Kostnadskalkyl!A79="Böjar",1,0)+IF(Kostnadskalkyl!A79="F-rör/byxrör/övergångsrör",2,0)+IF(Kostnadskalkyl!A79="Markventiler",3,0)+IF(Kostnadskalkyl!A79="T-rör",4,0)</f>
        <v>0</v>
      </c>
      <c r="L90">
        <f>IF(Kostnadskalkyl!C79="AQW enkel",1,0)+IF(Kostnadskalkyl!C79="AQW twin",2,0)+IF(Kostnadskalkyl!C79="PUR enkel",3,0)+IF(Kostnadskalkyl!C79="PUR twin",4,0)+IF(Kostnadskalkyl!C79="FLEX enkel",5,0)+IF(Kostnadskalkyl!C79="FLEX twin",6,0)</f>
        <v>0</v>
      </c>
      <c r="M90">
        <f>IF(Kostnadskalkyl!E79=18,2,0)+IF(Kostnadskalkyl!E79=20,3,0)+IF(Kostnadskalkyl!E79=22,4,0)+IF(Kostnadskalkyl!E79=25,5,0)+IF(Kostnadskalkyl!E79=28,6,0)+IF(Kostnadskalkyl!E79=32,7,0)+IF(Kostnadskalkyl!E79=35,8,0)+IF(Kostnadskalkyl!E79=40,9,0)+IF(Kostnadskalkyl!E79=42,10,0)+IF(Kostnadskalkyl!E79=50,11,0)+IF(Kostnadskalkyl!E79=54,12,0)+IF(Kostnadskalkyl!E79=65,13,0)+IF(Kostnadskalkyl!E79=70,14,0)+IF(Kostnadskalkyl!E79=80,15,0)+IF(Kostnadskalkyl!E79=100,16,0)+IF(Kostnadskalkyl!E79=125,17,0)+IF(Kostnadskalkyl!E79=150,18,0)+IF(Kostnadskalkyl!E79=200,19,0)+IF(Kostnadskalkyl!E79=250,20,0)+IF(Kostnadskalkyl!E79=300,21,0)+IF(Kostnadskalkyl!E79=400,22,0)+IF(Kostnadskalkyl!E79=500,23,0)+IF(Kostnadskalkyl!E79=600,24,0)+IF(Kostnadskalkyl!E79=700,25,0)+IF(Kostnadskalkyl!E79=800,26,0)+IF(Kostnadskalkyl!E79=900,27,0)+IF(Kostnadskalkyl!E79=1000,28,0)</f>
        <v>0</v>
      </c>
      <c r="N90" s="5">
        <f t="shared" si="2"/>
        <v>0</v>
      </c>
      <c r="O90" s="75"/>
      <c r="P90" s="45">
        <v>24</v>
      </c>
      <c r="Q90" s="5">
        <v>600</v>
      </c>
      <c r="R90" s="46" t="s">
        <v>111</v>
      </c>
      <c r="S90" s="46" t="s">
        <v>111</v>
      </c>
      <c r="T90" s="46" t="s">
        <v>111</v>
      </c>
      <c r="U90" s="46" t="s">
        <v>111</v>
      </c>
      <c r="V90" s="45">
        <v>24</v>
      </c>
      <c r="W90" s="5">
        <v>600</v>
      </c>
      <c r="X90" s="46" t="s">
        <v>111</v>
      </c>
      <c r="Y90" s="46" t="s">
        <v>111</v>
      </c>
      <c r="Z90" s="46" t="s">
        <v>111</v>
      </c>
      <c r="AA90" s="46" t="s">
        <v>111</v>
      </c>
      <c r="AB90" s="45">
        <v>24</v>
      </c>
      <c r="AC90" s="5">
        <v>600</v>
      </c>
      <c r="AD90" s="46" t="s">
        <v>111</v>
      </c>
      <c r="AE90" s="46" t="s">
        <v>111</v>
      </c>
      <c r="AF90" s="46" t="s">
        <v>111</v>
      </c>
      <c r="AG90" s="46" t="s">
        <v>111</v>
      </c>
      <c r="AH90" s="45">
        <v>24</v>
      </c>
      <c r="AI90" s="5">
        <v>600</v>
      </c>
      <c r="AJ90" s="46" t="s">
        <v>111</v>
      </c>
      <c r="AK90" s="46" t="s">
        <v>111</v>
      </c>
      <c r="AL90" s="46" t="s">
        <v>111</v>
      </c>
      <c r="AM90" s="46" t="s">
        <v>111</v>
      </c>
      <c r="AN90" s="45">
        <v>24</v>
      </c>
      <c r="AO90" s="5">
        <v>600</v>
      </c>
      <c r="AP90" s="46" t="s">
        <v>111</v>
      </c>
      <c r="AQ90" s="46" t="s">
        <v>111</v>
      </c>
      <c r="AR90" s="46" t="s">
        <v>111</v>
      </c>
      <c r="AS90" s="46" t="s">
        <v>111</v>
      </c>
      <c r="AT90" s="45">
        <v>24</v>
      </c>
      <c r="AU90" s="5">
        <v>600</v>
      </c>
      <c r="AV90" s="46" t="s">
        <v>111</v>
      </c>
      <c r="AW90" s="46" t="s">
        <v>111</v>
      </c>
      <c r="AX90" s="46" t="s">
        <v>111</v>
      </c>
      <c r="AY90" s="46" t="s">
        <v>111</v>
      </c>
    </row>
    <row r="91" spans="9:51">
      <c r="J91" s="51" t="s">
        <v>193</v>
      </c>
      <c r="K91">
        <f>IF(Kostnadskalkyl!A80="Böjar",1,0)+IF(Kostnadskalkyl!A80="F-rör/byxrör/övergångsrör",2,0)+IF(Kostnadskalkyl!A80="Markventiler",3,0)+IF(Kostnadskalkyl!A80="T-rör",4,0)</f>
        <v>0</v>
      </c>
      <c r="L91">
        <f>IF(Kostnadskalkyl!C80="AQW enkel",1,0)+IF(Kostnadskalkyl!C80="AQW twin",2,0)+IF(Kostnadskalkyl!C80="PUR enkel",3,0)+IF(Kostnadskalkyl!C80="PUR twin",4,0)+IF(Kostnadskalkyl!C80="FLEX enkel",5,0)+IF(Kostnadskalkyl!C80="FLEX twin",6,0)</f>
        <v>0</v>
      </c>
      <c r="M91">
        <f>IF(Kostnadskalkyl!E80=18,2,0)+IF(Kostnadskalkyl!E80=20,3,0)+IF(Kostnadskalkyl!E80=22,4,0)+IF(Kostnadskalkyl!E80=25,5,0)+IF(Kostnadskalkyl!E80=28,6,0)+IF(Kostnadskalkyl!E80=32,7,0)+IF(Kostnadskalkyl!E80=35,8,0)+IF(Kostnadskalkyl!E80=40,9,0)+IF(Kostnadskalkyl!E80=42,10,0)+IF(Kostnadskalkyl!E80=50,11,0)+IF(Kostnadskalkyl!E80=54,12,0)+IF(Kostnadskalkyl!E80=65,13,0)+IF(Kostnadskalkyl!E80=70,14,0)+IF(Kostnadskalkyl!E80=80,15,0)+IF(Kostnadskalkyl!E80=100,16,0)+IF(Kostnadskalkyl!E80=125,17,0)+IF(Kostnadskalkyl!E80=150,18,0)+IF(Kostnadskalkyl!E80=200,19,0)+IF(Kostnadskalkyl!E80=250,20,0)+IF(Kostnadskalkyl!E80=300,21,0)+IF(Kostnadskalkyl!E80=400,22,0)+IF(Kostnadskalkyl!E80=500,23,0)+IF(Kostnadskalkyl!E80=600,24,0)+IF(Kostnadskalkyl!E80=700,25,0)+IF(Kostnadskalkyl!E80=800,26,0)+IF(Kostnadskalkyl!E80=900,27,0)+IF(Kostnadskalkyl!E80=1000,28,0)</f>
        <v>0</v>
      </c>
      <c r="N91" s="5">
        <f t="shared" si="2"/>
        <v>0</v>
      </c>
      <c r="O91" s="75"/>
      <c r="P91" s="45">
        <v>25</v>
      </c>
      <c r="Q91" s="5">
        <v>700</v>
      </c>
      <c r="R91" s="46" t="s">
        <v>111</v>
      </c>
      <c r="S91" s="46" t="s">
        <v>111</v>
      </c>
      <c r="T91" s="46" t="s">
        <v>111</v>
      </c>
      <c r="U91" s="46" t="s">
        <v>111</v>
      </c>
      <c r="V91" s="45">
        <v>25</v>
      </c>
      <c r="W91" s="5">
        <v>700</v>
      </c>
      <c r="X91" s="46" t="s">
        <v>111</v>
      </c>
      <c r="Y91" s="46" t="s">
        <v>111</v>
      </c>
      <c r="Z91" s="46" t="s">
        <v>111</v>
      </c>
      <c r="AA91" s="46" t="s">
        <v>111</v>
      </c>
      <c r="AB91" s="45">
        <v>25</v>
      </c>
      <c r="AC91" s="5">
        <v>700</v>
      </c>
      <c r="AD91" s="46" t="s">
        <v>111</v>
      </c>
      <c r="AE91" s="46" t="s">
        <v>111</v>
      </c>
      <c r="AF91" s="46" t="s">
        <v>111</v>
      </c>
      <c r="AG91" s="46" t="s">
        <v>111</v>
      </c>
      <c r="AH91" s="45">
        <v>25</v>
      </c>
      <c r="AI91" s="5">
        <v>700</v>
      </c>
      <c r="AJ91" s="46" t="s">
        <v>111</v>
      </c>
      <c r="AK91" s="46" t="s">
        <v>111</v>
      </c>
      <c r="AL91" s="46" t="s">
        <v>111</v>
      </c>
      <c r="AM91" s="46" t="s">
        <v>111</v>
      </c>
      <c r="AN91" s="45">
        <v>25</v>
      </c>
      <c r="AO91" s="5">
        <v>700</v>
      </c>
      <c r="AP91" s="46" t="s">
        <v>111</v>
      </c>
      <c r="AQ91" s="46" t="s">
        <v>111</v>
      </c>
      <c r="AR91" s="46" t="s">
        <v>111</v>
      </c>
      <c r="AS91" s="46" t="s">
        <v>111</v>
      </c>
      <c r="AT91" s="45">
        <v>25</v>
      </c>
      <c r="AU91" s="5">
        <v>700</v>
      </c>
      <c r="AV91" s="46" t="s">
        <v>111</v>
      </c>
      <c r="AW91" s="46" t="s">
        <v>111</v>
      </c>
      <c r="AX91" s="46" t="s">
        <v>111</v>
      </c>
      <c r="AY91" s="46" t="s">
        <v>111</v>
      </c>
    </row>
    <row r="92" spans="9:51">
      <c r="J92" s="51" t="s">
        <v>194</v>
      </c>
      <c r="K92">
        <f>IF(Kostnadskalkyl!A81="Böjar",1,0)+IF(Kostnadskalkyl!A81="F-rör/byxrör/övergångsrör",2,0)+IF(Kostnadskalkyl!A81="Markventiler",3,0)+IF(Kostnadskalkyl!A81="T-rör",4,0)</f>
        <v>0</v>
      </c>
      <c r="L92">
        <f>IF(Kostnadskalkyl!C81="AQW enkel",1,0)+IF(Kostnadskalkyl!C81="AQW twin",2,0)+IF(Kostnadskalkyl!C81="PUR enkel",3,0)+IF(Kostnadskalkyl!C81="PUR twin",4,0)+IF(Kostnadskalkyl!C81="FLEX enkel",5,0)+IF(Kostnadskalkyl!C81="FLEX twin",6,0)</f>
        <v>0</v>
      </c>
      <c r="M92">
        <f>IF(Kostnadskalkyl!E81=18,2,0)+IF(Kostnadskalkyl!E81=20,3,0)+IF(Kostnadskalkyl!E81=22,4,0)+IF(Kostnadskalkyl!E81=25,5,0)+IF(Kostnadskalkyl!E81=28,6,0)+IF(Kostnadskalkyl!E81=32,7,0)+IF(Kostnadskalkyl!E81=35,8,0)+IF(Kostnadskalkyl!E81=40,9,0)+IF(Kostnadskalkyl!E81=42,10,0)+IF(Kostnadskalkyl!E81=50,11,0)+IF(Kostnadskalkyl!E81=54,12,0)+IF(Kostnadskalkyl!E81=65,13,0)+IF(Kostnadskalkyl!E81=70,14,0)+IF(Kostnadskalkyl!E81=80,15,0)+IF(Kostnadskalkyl!E81=100,16,0)+IF(Kostnadskalkyl!E81=125,17,0)+IF(Kostnadskalkyl!E81=150,18,0)+IF(Kostnadskalkyl!E81=200,19,0)+IF(Kostnadskalkyl!E81=250,20,0)+IF(Kostnadskalkyl!E81=300,21,0)+IF(Kostnadskalkyl!E81=400,22,0)+IF(Kostnadskalkyl!E81=500,23,0)+IF(Kostnadskalkyl!E81=600,24,0)+IF(Kostnadskalkyl!E81=700,25,0)+IF(Kostnadskalkyl!E81=800,26,0)+IF(Kostnadskalkyl!E81=900,27,0)+IF(Kostnadskalkyl!E81=1000,28,0)</f>
        <v>0</v>
      </c>
      <c r="N92" s="5">
        <f t="shared" si="2"/>
        <v>0</v>
      </c>
      <c r="O92" s="75"/>
      <c r="P92" s="45">
        <v>26</v>
      </c>
      <c r="Q92" s="5">
        <v>800</v>
      </c>
      <c r="R92" s="46" t="s">
        <v>111</v>
      </c>
      <c r="S92" s="46" t="s">
        <v>111</v>
      </c>
      <c r="T92" s="46" t="s">
        <v>111</v>
      </c>
      <c r="U92" s="46" t="s">
        <v>111</v>
      </c>
      <c r="V92" s="45">
        <v>26</v>
      </c>
      <c r="W92" s="5">
        <v>800</v>
      </c>
      <c r="X92" s="46" t="s">
        <v>111</v>
      </c>
      <c r="Y92" s="46" t="s">
        <v>111</v>
      </c>
      <c r="Z92" s="46" t="s">
        <v>111</v>
      </c>
      <c r="AA92" s="46" t="s">
        <v>111</v>
      </c>
      <c r="AB92" s="45">
        <v>26</v>
      </c>
      <c r="AC92" s="5">
        <v>800</v>
      </c>
      <c r="AD92" s="46" t="s">
        <v>111</v>
      </c>
      <c r="AE92" s="46" t="s">
        <v>111</v>
      </c>
      <c r="AF92" s="46" t="s">
        <v>111</v>
      </c>
      <c r="AG92" s="46" t="s">
        <v>111</v>
      </c>
      <c r="AH92" s="45">
        <v>26</v>
      </c>
      <c r="AI92" s="5">
        <v>800</v>
      </c>
      <c r="AJ92" s="46" t="s">
        <v>111</v>
      </c>
      <c r="AK92" s="46" t="s">
        <v>111</v>
      </c>
      <c r="AL92" s="46" t="s">
        <v>111</v>
      </c>
      <c r="AM92" s="46" t="s">
        <v>111</v>
      </c>
      <c r="AN92" s="45">
        <v>26</v>
      </c>
      <c r="AO92" s="5">
        <v>800</v>
      </c>
      <c r="AP92" s="46" t="s">
        <v>111</v>
      </c>
      <c r="AQ92" s="46" t="s">
        <v>111</v>
      </c>
      <c r="AR92" s="46" t="s">
        <v>111</v>
      </c>
      <c r="AS92" s="46" t="s">
        <v>111</v>
      </c>
      <c r="AT92" s="45">
        <v>26</v>
      </c>
      <c r="AU92" s="5">
        <v>800</v>
      </c>
      <c r="AV92" s="46" t="s">
        <v>111</v>
      </c>
      <c r="AW92" s="46" t="s">
        <v>111</v>
      </c>
      <c r="AX92" s="46" t="s">
        <v>111</v>
      </c>
      <c r="AY92" s="46" t="s">
        <v>111</v>
      </c>
    </row>
    <row r="93" spans="9:51">
      <c r="J93" s="51" t="s">
        <v>195</v>
      </c>
      <c r="K93">
        <f>IF(Kostnadskalkyl!A82="Böjar",1,0)+IF(Kostnadskalkyl!A82="F-rör/byxrör/övergångsrör",2,0)+IF(Kostnadskalkyl!A82="Markventiler",3,0)+IF(Kostnadskalkyl!A82="T-rör",4,0)</f>
        <v>0</v>
      </c>
      <c r="L93">
        <f>IF(Kostnadskalkyl!C82="AQW enkel",1,0)+IF(Kostnadskalkyl!C82="AQW twin",2,0)+IF(Kostnadskalkyl!C82="PUR enkel",3,0)+IF(Kostnadskalkyl!C82="PUR twin",4,0)+IF(Kostnadskalkyl!C82="FLEX enkel",5,0)+IF(Kostnadskalkyl!C82="FLEX twin",6,0)</f>
        <v>0</v>
      </c>
      <c r="M93">
        <f>IF(Kostnadskalkyl!E82=18,2,0)+IF(Kostnadskalkyl!E82=20,3,0)+IF(Kostnadskalkyl!E82=22,4,0)+IF(Kostnadskalkyl!E82=25,5,0)+IF(Kostnadskalkyl!E82=28,6,0)+IF(Kostnadskalkyl!E82=32,7,0)+IF(Kostnadskalkyl!E82=35,8,0)+IF(Kostnadskalkyl!E82=40,9,0)+IF(Kostnadskalkyl!E82=42,10,0)+IF(Kostnadskalkyl!E82=50,11,0)+IF(Kostnadskalkyl!E82=54,12,0)+IF(Kostnadskalkyl!E82=65,13,0)+IF(Kostnadskalkyl!E82=70,14,0)+IF(Kostnadskalkyl!E82=80,15,0)+IF(Kostnadskalkyl!E82=100,16,0)+IF(Kostnadskalkyl!E82=125,17,0)+IF(Kostnadskalkyl!E82=150,18,0)+IF(Kostnadskalkyl!E82=200,19,0)+IF(Kostnadskalkyl!E82=250,20,0)+IF(Kostnadskalkyl!E82=300,21,0)+IF(Kostnadskalkyl!E82=400,22,0)+IF(Kostnadskalkyl!E82=500,23,0)+IF(Kostnadskalkyl!E82=600,24,0)+IF(Kostnadskalkyl!E82=700,25,0)+IF(Kostnadskalkyl!E82=800,26,0)+IF(Kostnadskalkyl!E82=900,27,0)+IF(Kostnadskalkyl!E82=1000,28,0)</f>
        <v>0</v>
      </c>
      <c r="N93" s="5">
        <f t="shared" si="2"/>
        <v>0</v>
      </c>
      <c r="O93" s="75"/>
      <c r="P93" s="45">
        <v>27</v>
      </c>
      <c r="Q93" s="5">
        <v>900</v>
      </c>
      <c r="R93" s="46" t="s">
        <v>111</v>
      </c>
      <c r="S93" s="46" t="s">
        <v>111</v>
      </c>
      <c r="T93" s="46" t="s">
        <v>111</v>
      </c>
      <c r="U93" s="46" t="s">
        <v>111</v>
      </c>
      <c r="V93" s="45">
        <v>27</v>
      </c>
      <c r="W93" s="5">
        <v>900</v>
      </c>
      <c r="X93" s="46" t="s">
        <v>111</v>
      </c>
      <c r="Y93" s="46" t="s">
        <v>111</v>
      </c>
      <c r="Z93" s="46" t="s">
        <v>111</v>
      </c>
      <c r="AA93" s="46" t="s">
        <v>111</v>
      </c>
      <c r="AB93" s="45">
        <v>27</v>
      </c>
      <c r="AC93" s="5">
        <v>900</v>
      </c>
      <c r="AD93" s="46" t="s">
        <v>111</v>
      </c>
      <c r="AE93" s="46" t="s">
        <v>111</v>
      </c>
      <c r="AF93" s="46" t="s">
        <v>111</v>
      </c>
      <c r="AG93" s="46" t="s">
        <v>111</v>
      </c>
      <c r="AH93" s="45">
        <v>27</v>
      </c>
      <c r="AI93" s="5">
        <v>900</v>
      </c>
      <c r="AJ93" s="46" t="s">
        <v>111</v>
      </c>
      <c r="AK93" s="46" t="s">
        <v>111</v>
      </c>
      <c r="AL93" s="46" t="s">
        <v>111</v>
      </c>
      <c r="AM93" s="46" t="s">
        <v>111</v>
      </c>
      <c r="AN93" s="45">
        <v>27</v>
      </c>
      <c r="AO93" s="5">
        <v>900</v>
      </c>
      <c r="AP93" s="46" t="s">
        <v>111</v>
      </c>
      <c r="AQ93" s="46" t="s">
        <v>111</v>
      </c>
      <c r="AR93" s="46" t="s">
        <v>111</v>
      </c>
      <c r="AS93" s="46" t="s">
        <v>111</v>
      </c>
      <c r="AT93" s="45">
        <v>27</v>
      </c>
      <c r="AU93" s="5">
        <v>900</v>
      </c>
      <c r="AV93" s="46" t="s">
        <v>111</v>
      </c>
      <c r="AW93" s="46" t="s">
        <v>111</v>
      </c>
      <c r="AX93" s="46" t="s">
        <v>111</v>
      </c>
      <c r="AY93" s="46" t="s">
        <v>111</v>
      </c>
    </row>
    <row r="94" spans="9:51">
      <c r="J94" s="51" t="s">
        <v>196</v>
      </c>
      <c r="K94">
        <f>IF(Kostnadskalkyl!A83="Böjar",1,0)+IF(Kostnadskalkyl!A83="F-rör/byxrör/övergångsrör",2,0)+IF(Kostnadskalkyl!A83="Markventiler",3,0)+IF(Kostnadskalkyl!A83="T-rör",4,0)</f>
        <v>0</v>
      </c>
      <c r="L94">
        <f>IF(Kostnadskalkyl!C83="AQW enkel",1,0)+IF(Kostnadskalkyl!C83="AQW twin",2,0)+IF(Kostnadskalkyl!C83="PUR enkel",3,0)+IF(Kostnadskalkyl!C83="PUR twin",4,0)+IF(Kostnadskalkyl!C83="FLEX enkel",5,0)+IF(Kostnadskalkyl!C83="FLEX twin",6,0)</f>
        <v>0</v>
      </c>
      <c r="M94">
        <f>IF(Kostnadskalkyl!E83=18,2,0)+IF(Kostnadskalkyl!E83=20,3,0)+IF(Kostnadskalkyl!E83=22,4,0)+IF(Kostnadskalkyl!E83=25,5,0)+IF(Kostnadskalkyl!E83=28,6,0)+IF(Kostnadskalkyl!E83=32,7,0)+IF(Kostnadskalkyl!E83=35,8,0)+IF(Kostnadskalkyl!E83=40,9,0)+IF(Kostnadskalkyl!E83=42,10,0)+IF(Kostnadskalkyl!E83=50,11,0)+IF(Kostnadskalkyl!E83=54,12,0)+IF(Kostnadskalkyl!E83=65,13,0)+IF(Kostnadskalkyl!E83=70,14,0)+IF(Kostnadskalkyl!E83=80,15,0)+IF(Kostnadskalkyl!E83=100,16,0)+IF(Kostnadskalkyl!E83=125,17,0)+IF(Kostnadskalkyl!E83=150,18,0)+IF(Kostnadskalkyl!E83=200,19,0)+IF(Kostnadskalkyl!E83=250,20,0)+IF(Kostnadskalkyl!E83=300,21,0)+IF(Kostnadskalkyl!E83=400,22,0)+IF(Kostnadskalkyl!E83=500,23,0)+IF(Kostnadskalkyl!E83=600,24,0)+IF(Kostnadskalkyl!E83=700,25,0)+IF(Kostnadskalkyl!E83=800,26,0)+IF(Kostnadskalkyl!E83=900,27,0)+IF(Kostnadskalkyl!E83=1000,28,0)</f>
        <v>0</v>
      </c>
      <c r="N94" s="5">
        <f t="shared" si="2"/>
        <v>0</v>
      </c>
      <c r="O94" s="75"/>
      <c r="P94" s="49">
        <v>28</v>
      </c>
      <c r="Q94" s="50">
        <v>1000</v>
      </c>
      <c r="R94" s="46" t="s">
        <v>111</v>
      </c>
      <c r="S94" s="46" t="s">
        <v>111</v>
      </c>
      <c r="T94" s="46" t="s">
        <v>111</v>
      </c>
      <c r="U94" s="46" t="s">
        <v>111</v>
      </c>
      <c r="V94" s="49">
        <v>28</v>
      </c>
      <c r="W94" s="50">
        <v>1000</v>
      </c>
      <c r="X94" s="46" t="s">
        <v>111</v>
      </c>
      <c r="Y94" s="46" t="s">
        <v>111</v>
      </c>
      <c r="Z94" s="46" t="s">
        <v>111</v>
      </c>
      <c r="AA94" s="46" t="s">
        <v>111</v>
      </c>
      <c r="AB94" s="49">
        <v>28</v>
      </c>
      <c r="AC94" s="50">
        <v>1000</v>
      </c>
      <c r="AD94" s="46" t="s">
        <v>111</v>
      </c>
      <c r="AE94" s="46" t="s">
        <v>111</v>
      </c>
      <c r="AF94" s="46" t="s">
        <v>111</v>
      </c>
      <c r="AG94" s="46" t="s">
        <v>111</v>
      </c>
      <c r="AH94" s="49">
        <v>28</v>
      </c>
      <c r="AI94" s="50">
        <v>1000</v>
      </c>
      <c r="AJ94" s="46" t="s">
        <v>111</v>
      </c>
      <c r="AK94" s="46" t="s">
        <v>111</v>
      </c>
      <c r="AL94" s="46" t="s">
        <v>111</v>
      </c>
      <c r="AM94" s="46" t="s">
        <v>111</v>
      </c>
      <c r="AN94" s="49">
        <v>28</v>
      </c>
      <c r="AO94" s="50">
        <v>1000</v>
      </c>
      <c r="AP94" s="46" t="s">
        <v>111</v>
      </c>
      <c r="AQ94" s="46" t="s">
        <v>111</v>
      </c>
      <c r="AR94" s="46" t="s">
        <v>111</v>
      </c>
      <c r="AS94" s="46" t="s">
        <v>111</v>
      </c>
      <c r="AT94" s="49">
        <v>28</v>
      </c>
      <c r="AU94" s="50">
        <v>1000</v>
      </c>
      <c r="AV94" s="46" t="s">
        <v>111</v>
      </c>
      <c r="AW94" s="46" t="s">
        <v>111</v>
      </c>
      <c r="AX94" s="46" t="s">
        <v>111</v>
      </c>
      <c r="AY94" s="46" t="s">
        <v>111</v>
      </c>
    </row>
    <row r="95" spans="9:51">
      <c r="O95" s="75" t="s">
        <v>56</v>
      </c>
      <c r="P95" s="76" t="s">
        <v>108</v>
      </c>
      <c r="Q95" s="77"/>
      <c r="R95" s="77"/>
      <c r="S95" s="77"/>
      <c r="T95" s="77"/>
      <c r="U95" s="78"/>
      <c r="V95" s="76" t="s">
        <v>124</v>
      </c>
      <c r="W95" s="77"/>
      <c r="X95" s="77"/>
      <c r="Y95" s="77"/>
      <c r="Z95" s="77"/>
      <c r="AA95" s="78"/>
      <c r="AB95" s="76" t="s">
        <v>123</v>
      </c>
      <c r="AC95" s="77"/>
      <c r="AD95" s="77"/>
      <c r="AE95" s="77"/>
      <c r="AF95" s="77"/>
      <c r="AG95" s="78"/>
      <c r="AH95" s="76" t="s">
        <v>122</v>
      </c>
      <c r="AI95" s="77"/>
      <c r="AJ95" s="77"/>
      <c r="AK95" s="77"/>
      <c r="AL95" s="77"/>
      <c r="AM95" s="78"/>
      <c r="AN95" s="76" t="s">
        <v>121</v>
      </c>
      <c r="AO95" s="77"/>
      <c r="AP95" s="77"/>
      <c r="AQ95" s="77"/>
      <c r="AR95" s="77"/>
      <c r="AS95" s="78"/>
      <c r="AT95" s="76" t="s">
        <v>120</v>
      </c>
      <c r="AU95" s="77"/>
      <c r="AV95" s="77"/>
      <c r="AW95" s="77"/>
      <c r="AX95" s="77"/>
      <c r="AY95" s="78"/>
    </row>
    <row r="96" spans="9:51">
      <c r="J96" t="s">
        <v>114</v>
      </c>
      <c r="O96" s="75"/>
      <c r="P96" s="79"/>
      <c r="Q96" s="80"/>
      <c r="R96" s="80"/>
      <c r="S96" s="80"/>
      <c r="T96" s="80"/>
      <c r="U96" s="81"/>
      <c r="V96" s="79"/>
      <c r="W96" s="80"/>
      <c r="X96" s="80"/>
      <c r="Y96" s="80"/>
      <c r="Z96" s="80"/>
      <c r="AA96" s="81"/>
      <c r="AB96" s="79"/>
      <c r="AC96" s="80"/>
      <c r="AD96" s="80"/>
      <c r="AE96" s="80"/>
      <c r="AF96" s="80"/>
      <c r="AG96" s="81"/>
      <c r="AH96" s="79"/>
      <c r="AI96" s="80"/>
      <c r="AJ96" s="80"/>
      <c r="AK96" s="80"/>
      <c r="AL96" s="80"/>
      <c r="AM96" s="81"/>
      <c r="AN96" s="79"/>
      <c r="AO96" s="80"/>
      <c r="AP96" s="80"/>
      <c r="AQ96" s="80"/>
      <c r="AR96" s="80"/>
      <c r="AS96" s="81"/>
      <c r="AT96" s="79"/>
      <c r="AU96" s="80"/>
      <c r="AV96" s="80"/>
      <c r="AW96" s="80"/>
      <c r="AX96" s="80"/>
      <c r="AY96" s="81"/>
    </row>
    <row r="97" spans="10:51">
      <c r="K97" s="52" t="s">
        <v>105</v>
      </c>
      <c r="L97" s="16" t="s">
        <v>103</v>
      </c>
      <c r="M97" s="51" t="s">
        <v>102</v>
      </c>
      <c r="N97" s="51" t="s">
        <v>101</v>
      </c>
      <c r="O97" s="75"/>
      <c r="P97" s="45"/>
      <c r="Q97" s="3"/>
      <c r="R97" s="46" t="s">
        <v>90</v>
      </c>
      <c r="S97" s="46" t="s">
        <v>3</v>
      </c>
      <c r="T97" s="46" t="s">
        <v>91</v>
      </c>
      <c r="U97" s="47" t="s">
        <v>20</v>
      </c>
      <c r="V97" s="45"/>
      <c r="W97" s="3"/>
      <c r="X97" s="46" t="s">
        <v>90</v>
      </c>
      <c r="Y97" s="46" t="s">
        <v>3</v>
      </c>
      <c r="Z97" s="46" t="s">
        <v>91</v>
      </c>
      <c r="AA97" s="47" t="s">
        <v>20</v>
      </c>
      <c r="AB97" s="45"/>
      <c r="AC97" s="3"/>
      <c r="AD97" s="46" t="s">
        <v>90</v>
      </c>
      <c r="AE97" s="46" t="s">
        <v>3</v>
      </c>
      <c r="AF97" s="46" t="s">
        <v>91</v>
      </c>
      <c r="AG97" s="47" t="s">
        <v>20</v>
      </c>
      <c r="AH97" s="45"/>
      <c r="AI97" s="3"/>
      <c r="AJ97" s="46" t="s">
        <v>90</v>
      </c>
      <c r="AK97" s="46" t="s">
        <v>3</v>
      </c>
      <c r="AL97" s="46" t="s">
        <v>91</v>
      </c>
      <c r="AM97" s="47" t="s">
        <v>20</v>
      </c>
      <c r="AN97" s="45"/>
      <c r="AO97" s="3"/>
      <c r="AP97" s="46" t="s">
        <v>90</v>
      </c>
      <c r="AQ97" s="46" t="s">
        <v>3</v>
      </c>
      <c r="AR97" s="46" t="s">
        <v>91</v>
      </c>
      <c r="AS97" s="47" t="s">
        <v>20</v>
      </c>
      <c r="AT97" s="45"/>
      <c r="AU97" s="3"/>
      <c r="AV97" s="46" t="s">
        <v>90</v>
      </c>
      <c r="AW97" s="46" t="s">
        <v>3</v>
      </c>
      <c r="AX97" s="46" t="s">
        <v>91</v>
      </c>
      <c r="AY97" s="47" t="s">
        <v>20</v>
      </c>
    </row>
    <row r="98" spans="10:51">
      <c r="J98" s="51" t="s">
        <v>92</v>
      </c>
      <c r="K98">
        <f>IF(Uppföljning!A13="Böjar",1,0)+IF(Uppföljning!A13="F-rör/byxrör/övergångsrör",2,0)+IF(Uppföljning!A13="Markventiler",3,0)+IF(Uppföljning!A13="T-rör",4,0)</f>
        <v>0</v>
      </c>
      <c r="L98">
        <f>IF(Uppföljning!C13="AQW enkel",1,0)+IF(Uppföljning!C13="AQW twin",2,0)+IF(Uppföljning!C13="PUR enkel",3,0)+IF(Uppföljning!C13="PUR twin",4,0)+IF(Uppföljning!C13="FLEX enkel",5,0)+IF(Uppföljning!C13="FLEX twin",6,0)</f>
        <v>0</v>
      </c>
      <c r="M98">
        <f>IF(Uppföljning!E13=18,2,0)+IF(Uppföljning!E13=20,3,0)+IF(Uppföljning!E13=22,4,0)+IF(Uppföljning!E13=25,5,0)+IF(Uppföljning!E13=28,6,0)+IF(Uppföljning!E13=32,7,0)+IF(Uppföljning!E13=35,8,0)+IF(Uppföljning!E13=40,9,0)+IF(Uppföljning!E13=42,10,0)+IF(Uppföljning!E13=50,11,0)+IF(Uppföljning!E13=54,12,0)+IF(Uppföljning!E13=65,13,0)+IF(Uppföljning!E13=70,14,0)+IF(Uppföljning!E13=80,15,0)+IF(Uppföljning!E13=100,16,0)+IF(Uppföljning!E13=125,17,0)+IF(Uppföljning!E13=150,18,0)+IF(Uppföljning!E13=200,19,0)+IF(Uppföljning!E13=250,20,0)+IF(Uppföljning!E13=300,21,0)+IF(Uppföljning!E13=400,22,0)+IF(Uppföljning!E13=500,23,0)+IF(Uppföljning!E13=600,24,0)+IF(Uppföljning!E13=700,25,0)+IF(Uppföljning!E13=800,26,0)+IF(Uppföljning!E13=900,27,0)+IF(Uppföljning!E13=1000,28,0)</f>
        <v>0</v>
      </c>
      <c r="N98" s="5">
        <f>K98*10+L98</f>
        <v>0</v>
      </c>
      <c r="O98" s="75"/>
      <c r="P98" s="45">
        <v>1</v>
      </c>
      <c r="Q98" s="5">
        <v>0</v>
      </c>
      <c r="R98" s="3"/>
      <c r="S98" s="3"/>
      <c r="T98" s="3"/>
      <c r="U98" s="48"/>
      <c r="V98" s="45">
        <v>1</v>
      </c>
      <c r="W98" s="5">
        <v>0</v>
      </c>
      <c r="X98" s="3"/>
      <c r="Y98" s="3"/>
      <c r="Z98" s="3"/>
      <c r="AA98" s="48"/>
      <c r="AB98" s="45">
        <v>1</v>
      </c>
      <c r="AC98" s="5">
        <v>0</v>
      </c>
      <c r="AD98" s="3"/>
      <c r="AE98" s="3"/>
      <c r="AF98" s="3"/>
      <c r="AG98" s="48"/>
      <c r="AH98" s="45">
        <v>1</v>
      </c>
      <c r="AI98" s="5">
        <v>0</v>
      </c>
      <c r="AJ98" s="3"/>
      <c r="AK98" s="3"/>
      <c r="AL98" s="3"/>
      <c r="AM98" s="48"/>
      <c r="AN98" s="45">
        <v>1</v>
      </c>
      <c r="AO98" s="5">
        <v>0</v>
      </c>
      <c r="AP98" s="3"/>
      <c r="AQ98" s="3"/>
      <c r="AR98" s="3"/>
      <c r="AS98" s="48"/>
      <c r="AT98" s="45">
        <v>1</v>
      </c>
      <c r="AU98" s="5">
        <v>0</v>
      </c>
      <c r="AV98" s="3"/>
      <c r="AW98" s="3"/>
      <c r="AX98" s="3"/>
      <c r="AY98" s="48"/>
    </row>
    <row r="99" spans="10:51">
      <c r="J99" s="51" t="s">
        <v>93</v>
      </c>
      <c r="K99">
        <f>IF(Uppföljning!A14="Böjar",1,0)+IF(Uppföljning!A14="F-rör/byxrör/övergångsrör",2,0)+IF(Uppföljning!A14="Markventiler",3,0)+IF(Uppföljning!A14="T-rör",4,0)</f>
        <v>0</v>
      </c>
      <c r="L99">
        <f>IF(Uppföljning!C14="AQW enkel",1,0)+IF(Uppföljning!C14="AQW twin",2,0)+IF(Uppföljning!C14="PUR enkel",3,0)+IF(Uppföljning!C14="PUR twin",4,0)+IF(Uppföljning!C14="FLEX enkel",5,0)+IF(Uppföljning!C14="FLEX twin",6,0)</f>
        <v>0</v>
      </c>
      <c r="M99">
        <f>IF(Uppföljning!E14=18,2,0)+IF(Uppföljning!E14=20,3,0)+IF(Uppföljning!E14=22,4,0)+IF(Uppföljning!E14=25,5,0)+IF(Uppföljning!E14=28,6,0)+IF(Uppföljning!E14=32,7,0)+IF(Uppföljning!E14=35,8,0)+IF(Uppföljning!E14=40,9,0)+IF(Uppföljning!E14=42,10,0)+IF(Uppföljning!E14=50,11,0)+IF(Uppföljning!E14=54,12,0)+IF(Uppföljning!E14=65,13,0)+IF(Uppföljning!E14=70,14,0)+IF(Uppföljning!E14=80,15,0)+IF(Uppföljning!E14=100,16,0)+IF(Uppföljning!E14=125,17,0)+IF(Uppföljning!E14=150,18,0)+IF(Uppföljning!E14=200,19,0)+IF(Uppföljning!E14=250,20,0)+IF(Uppföljning!E14=300,21,0)+IF(Uppföljning!E14=400,22,0)+IF(Uppföljning!E14=500,23,0)+IF(Uppföljning!E14=600,24,0)+IF(Uppföljning!E14=700,25,0)+IF(Uppföljning!E14=800,26,0)+IF(Uppföljning!E14=900,27,0)+IF(Uppföljning!E14=1000,28,0)</f>
        <v>0</v>
      </c>
      <c r="N99" s="5">
        <f t="shared" ref="N99:N105" si="3">K99*10+L99</f>
        <v>0</v>
      </c>
      <c r="O99" s="75"/>
      <c r="P99" s="45">
        <v>2</v>
      </c>
      <c r="Q99" s="5">
        <v>18</v>
      </c>
      <c r="R99" s="46" t="s">
        <v>111</v>
      </c>
      <c r="S99" s="46" t="s">
        <v>111</v>
      </c>
      <c r="T99" s="46" t="s">
        <v>111</v>
      </c>
      <c r="U99" s="46" t="s">
        <v>111</v>
      </c>
      <c r="V99" s="45">
        <v>2</v>
      </c>
      <c r="W99" s="5">
        <v>18</v>
      </c>
      <c r="X99" s="3">
        <v>2015</v>
      </c>
      <c r="Y99" s="5">
        <v>445</v>
      </c>
      <c r="Z99" s="5">
        <v>1360</v>
      </c>
      <c r="AA99" s="48">
        <v>4521</v>
      </c>
      <c r="AB99" s="45">
        <v>2</v>
      </c>
      <c r="AC99" s="5">
        <v>18</v>
      </c>
      <c r="AD99" s="46" t="s">
        <v>111</v>
      </c>
      <c r="AE99" s="46" t="s">
        <v>111</v>
      </c>
      <c r="AF99" s="46" t="s">
        <v>111</v>
      </c>
      <c r="AG99" s="47" t="s">
        <v>111</v>
      </c>
      <c r="AH99" s="45">
        <v>2</v>
      </c>
      <c r="AI99" s="5">
        <v>18</v>
      </c>
      <c r="AJ99" s="46" t="s">
        <v>111</v>
      </c>
      <c r="AK99" s="46" t="s">
        <v>111</v>
      </c>
      <c r="AL99" s="46" t="s">
        <v>111</v>
      </c>
      <c r="AM99" s="47" t="s">
        <v>111</v>
      </c>
      <c r="AN99" s="45">
        <v>2</v>
      </c>
      <c r="AO99" s="5">
        <v>18</v>
      </c>
      <c r="AP99" s="46" t="s">
        <v>111</v>
      </c>
      <c r="AQ99" s="46" t="s">
        <v>111</v>
      </c>
      <c r="AR99" s="46" t="s">
        <v>111</v>
      </c>
      <c r="AS99" s="47" t="s">
        <v>111</v>
      </c>
      <c r="AT99" s="45">
        <v>2</v>
      </c>
      <c r="AU99" s="5">
        <v>18</v>
      </c>
      <c r="AV99" s="3">
        <v>2015</v>
      </c>
      <c r="AW99" s="5">
        <v>445</v>
      </c>
      <c r="AX99" s="5">
        <v>1360</v>
      </c>
      <c r="AY99" s="48">
        <v>4521</v>
      </c>
    </row>
    <row r="100" spans="10:51">
      <c r="J100" s="51" t="s">
        <v>94</v>
      </c>
      <c r="K100">
        <f>IF(Uppföljning!A15="Böjar",1,0)+IF(Uppföljning!A15="F-rör/byxrör/övergångsrör",2,0)+IF(Uppföljning!A15="Markventiler",3,0)+IF(Uppföljning!A15="T-rör",4,0)</f>
        <v>0</v>
      </c>
      <c r="L100">
        <f>IF(Uppföljning!C15="AQW enkel",1,0)+IF(Uppföljning!C15="AQW twin",2,0)+IF(Uppföljning!C15="PUR enkel",3,0)+IF(Uppföljning!C15="PUR twin",4,0)+IF(Uppföljning!C15="FLEX enkel",5,0)+IF(Uppföljning!C15="FLEX twin",6,0)</f>
        <v>0</v>
      </c>
      <c r="M100">
        <f>IF(Uppföljning!E15=18,2,0)+IF(Uppföljning!E15=20,3,0)+IF(Uppföljning!E15=22,4,0)+IF(Uppföljning!E15=25,5,0)+IF(Uppföljning!E15=28,6,0)+IF(Uppföljning!E15=32,7,0)+IF(Uppföljning!E15=35,8,0)+IF(Uppföljning!E15=40,9,0)+IF(Uppföljning!E15=42,10,0)+IF(Uppföljning!E15=50,11,0)+IF(Uppföljning!E15=54,12,0)+IF(Uppföljning!E15=65,13,0)+IF(Uppföljning!E15=70,14,0)+IF(Uppföljning!E15=80,15,0)+IF(Uppföljning!E15=100,16,0)+IF(Uppföljning!E15=125,17,0)+IF(Uppföljning!E15=150,18,0)+IF(Uppföljning!E15=200,19,0)+IF(Uppföljning!E15=250,20,0)+IF(Uppföljning!E15=300,21,0)+IF(Uppföljning!E15=400,22,0)+IF(Uppföljning!E15=500,23,0)+IF(Uppföljning!E15=600,24,0)+IF(Uppföljning!E15=700,25,0)+IF(Uppföljning!E15=800,26,0)+IF(Uppföljning!E15=900,27,0)+IF(Uppföljning!E15=1000,28,0)</f>
        <v>0</v>
      </c>
      <c r="N100" s="5">
        <f t="shared" si="3"/>
        <v>0</v>
      </c>
      <c r="O100" s="75"/>
      <c r="P100" s="45">
        <v>3</v>
      </c>
      <c r="Q100" s="5">
        <v>20</v>
      </c>
      <c r="R100" s="46" t="s">
        <v>111</v>
      </c>
      <c r="S100" s="46" t="s">
        <v>111</v>
      </c>
      <c r="T100" s="46" t="s">
        <v>111</v>
      </c>
      <c r="U100" s="46" t="s">
        <v>111</v>
      </c>
      <c r="V100" s="45">
        <v>3</v>
      </c>
      <c r="W100" s="5">
        <v>20</v>
      </c>
      <c r="X100" s="46" t="s">
        <v>111</v>
      </c>
      <c r="Y100" s="46" t="s">
        <v>111</v>
      </c>
      <c r="Z100" s="46" t="s">
        <v>111</v>
      </c>
      <c r="AA100" s="46" t="s">
        <v>111</v>
      </c>
      <c r="AB100" s="45">
        <v>3</v>
      </c>
      <c r="AC100" s="5">
        <v>20</v>
      </c>
      <c r="AD100" s="46" t="s">
        <v>111</v>
      </c>
      <c r="AE100" s="46" t="s">
        <v>111</v>
      </c>
      <c r="AF100" s="46" t="s">
        <v>111</v>
      </c>
      <c r="AG100" s="46" t="s">
        <v>111</v>
      </c>
      <c r="AH100" s="45">
        <v>3</v>
      </c>
      <c r="AI100" s="5">
        <v>20</v>
      </c>
      <c r="AJ100" s="3">
        <v>2415</v>
      </c>
      <c r="AK100" s="5">
        <v>678</v>
      </c>
      <c r="AL100" s="5">
        <v>1459</v>
      </c>
      <c r="AM100" s="48">
        <v>4521</v>
      </c>
      <c r="AN100" s="45">
        <v>3</v>
      </c>
      <c r="AO100" s="5">
        <v>20</v>
      </c>
      <c r="AP100" s="46" t="s">
        <v>111</v>
      </c>
      <c r="AQ100" s="46" t="s">
        <v>111</v>
      </c>
      <c r="AR100" s="46" t="s">
        <v>111</v>
      </c>
      <c r="AS100" s="46" t="s">
        <v>111</v>
      </c>
      <c r="AT100" s="45">
        <v>3</v>
      </c>
      <c r="AU100" s="5">
        <v>20</v>
      </c>
      <c r="AV100" s="3">
        <v>2415</v>
      </c>
      <c r="AW100" s="5">
        <v>678</v>
      </c>
      <c r="AX100" s="5">
        <v>1459</v>
      </c>
      <c r="AY100" s="48">
        <v>4521</v>
      </c>
    </row>
    <row r="101" spans="10:51">
      <c r="J101" s="51" t="s">
        <v>95</v>
      </c>
      <c r="K101">
        <f>IF(Uppföljning!A16="Böjar",1,0)+IF(Uppföljning!A16="F-rör/byxrör/övergångsrör",2,0)+IF(Uppföljning!A16="Markventiler",3,0)+IF(Uppföljning!A16="T-rör",4,0)</f>
        <v>0</v>
      </c>
      <c r="L101">
        <f>IF(Uppföljning!C16="AQW enkel",1,0)+IF(Uppföljning!C16="AQW twin",2,0)+IF(Uppföljning!C16="PUR enkel",3,0)+IF(Uppföljning!C16="PUR twin",4,0)+IF(Uppföljning!C16="FLEX enkel",5,0)+IF(Uppföljning!C16="FLEX twin",6,0)</f>
        <v>0</v>
      </c>
      <c r="M101">
        <f>IF(Uppföljning!E16=18,2,0)+IF(Uppföljning!E16=20,3,0)+IF(Uppföljning!E16=22,4,0)+IF(Uppföljning!E16=25,5,0)+IF(Uppföljning!E16=28,6,0)+IF(Uppföljning!E16=32,7,0)+IF(Uppföljning!E16=35,8,0)+IF(Uppföljning!E16=40,9,0)+IF(Uppföljning!E16=42,10,0)+IF(Uppföljning!E16=50,11,0)+IF(Uppföljning!E16=54,12,0)+IF(Uppföljning!E16=65,13,0)+IF(Uppföljning!E16=70,14,0)+IF(Uppföljning!E16=80,15,0)+IF(Uppföljning!E16=100,16,0)+IF(Uppföljning!E16=125,17,0)+IF(Uppföljning!E16=150,18,0)+IF(Uppföljning!E16=200,19,0)+IF(Uppföljning!E16=250,20,0)+IF(Uppföljning!E16=300,21,0)+IF(Uppföljning!E16=400,22,0)+IF(Uppföljning!E16=500,23,0)+IF(Uppföljning!E16=600,24,0)+IF(Uppföljning!E16=700,25,0)+IF(Uppföljning!E16=800,26,0)+IF(Uppföljning!E16=900,27,0)+IF(Uppföljning!E16=1000,28,0)</f>
        <v>0</v>
      </c>
      <c r="N101" s="5">
        <f t="shared" si="3"/>
        <v>0</v>
      </c>
      <c r="O101" s="75"/>
      <c r="P101" s="45">
        <v>4</v>
      </c>
      <c r="Q101" s="5">
        <v>22</v>
      </c>
      <c r="R101" s="46" t="s">
        <v>111</v>
      </c>
      <c r="S101" s="46" t="s">
        <v>111</v>
      </c>
      <c r="T101" s="46" t="s">
        <v>111</v>
      </c>
      <c r="U101" s="46" t="s">
        <v>111</v>
      </c>
      <c r="V101" s="45">
        <v>4</v>
      </c>
      <c r="W101" s="5">
        <v>22</v>
      </c>
      <c r="X101" s="3">
        <v>2124</v>
      </c>
      <c r="Y101" s="5">
        <v>580</v>
      </c>
      <c r="Z101" s="5">
        <v>1360</v>
      </c>
      <c r="AA101" s="48">
        <v>4521</v>
      </c>
      <c r="AB101" s="45">
        <v>4</v>
      </c>
      <c r="AC101" s="5">
        <v>22</v>
      </c>
      <c r="AD101" s="46" t="s">
        <v>111</v>
      </c>
      <c r="AE101" s="46" t="s">
        <v>111</v>
      </c>
      <c r="AF101" s="46" t="s">
        <v>111</v>
      </c>
      <c r="AG101" s="46" t="s">
        <v>111</v>
      </c>
      <c r="AH101" s="45">
        <v>4</v>
      </c>
      <c r="AI101" s="5">
        <v>22</v>
      </c>
      <c r="AJ101" s="46" t="s">
        <v>111</v>
      </c>
      <c r="AK101" s="46" t="s">
        <v>111</v>
      </c>
      <c r="AL101" s="46" t="s">
        <v>111</v>
      </c>
      <c r="AM101" s="47" t="s">
        <v>111</v>
      </c>
      <c r="AN101" s="45">
        <v>4</v>
      </c>
      <c r="AO101" s="5">
        <v>22</v>
      </c>
      <c r="AP101" s="46" t="s">
        <v>111</v>
      </c>
      <c r="AQ101" s="46" t="s">
        <v>111</v>
      </c>
      <c r="AR101" s="46" t="s">
        <v>111</v>
      </c>
      <c r="AS101" s="46" t="s">
        <v>111</v>
      </c>
      <c r="AT101" s="45">
        <v>4</v>
      </c>
      <c r="AU101" s="5">
        <v>22</v>
      </c>
      <c r="AV101" s="3">
        <v>2124</v>
      </c>
      <c r="AW101" s="5">
        <v>580</v>
      </c>
      <c r="AX101" s="5">
        <v>1360</v>
      </c>
      <c r="AY101" s="48">
        <v>4521</v>
      </c>
    </row>
    <row r="102" spans="10:51">
      <c r="J102" s="51" t="s">
        <v>96</v>
      </c>
      <c r="K102">
        <f>IF(Uppföljning!A17="Böjar",1,0)+IF(Uppföljning!A17="F-rör/byxrör/övergångsrör",2,0)+IF(Uppföljning!A17="Markventiler",3,0)+IF(Uppföljning!A17="T-rör",4,0)</f>
        <v>0</v>
      </c>
      <c r="L102">
        <f>IF(Uppföljning!C17="AQW enkel",1,0)+IF(Uppföljning!C17="AQW twin",2,0)+IF(Uppföljning!C17="PUR enkel",3,0)+IF(Uppföljning!C17="PUR twin",4,0)+IF(Uppföljning!C17="FLEX enkel",5,0)+IF(Uppföljning!C17="FLEX twin",6,0)</f>
        <v>0</v>
      </c>
      <c r="M102">
        <f>IF(Uppföljning!E17=18,2,0)+IF(Uppföljning!E17=20,3,0)+IF(Uppföljning!E17=22,4,0)+IF(Uppföljning!E17=25,5,0)+IF(Uppföljning!E17=28,6,0)+IF(Uppföljning!E17=32,7,0)+IF(Uppföljning!E17=35,8,0)+IF(Uppföljning!E17=40,9,0)+IF(Uppföljning!E17=42,10,0)+IF(Uppföljning!E17=50,11,0)+IF(Uppföljning!E17=54,12,0)+IF(Uppföljning!E17=65,13,0)+IF(Uppföljning!E17=70,14,0)+IF(Uppföljning!E17=80,15,0)+IF(Uppföljning!E17=100,16,0)+IF(Uppföljning!E17=125,17,0)+IF(Uppföljning!E17=150,18,0)+IF(Uppföljning!E17=200,19,0)+IF(Uppföljning!E17=250,20,0)+IF(Uppföljning!E17=300,21,0)+IF(Uppföljning!E17=400,22,0)+IF(Uppföljning!E17=500,23,0)+IF(Uppföljning!E17=600,24,0)+IF(Uppföljning!E17=700,25,0)+IF(Uppföljning!E17=800,26,0)+IF(Uppföljning!E17=900,27,0)+IF(Uppföljning!E17=1000,28,0)</f>
        <v>0</v>
      </c>
      <c r="N102" s="5">
        <f t="shared" si="3"/>
        <v>0</v>
      </c>
      <c r="O102" s="75"/>
      <c r="P102" s="45">
        <v>5</v>
      </c>
      <c r="Q102" s="5">
        <v>25</v>
      </c>
      <c r="R102" s="46" t="s">
        <v>111</v>
      </c>
      <c r="S102" s="46" t="s">
        <v>111</v>
      </c>
      <c r="T102" s="46" t="s">
        <v>111</v>
      </c>
      <c r="U102" s="46" t="s">
        <v>111</v>
      </c>
      <c r="V102" s="45">
        <v>5</v>
      </c>
      <c r="W102" s="5">
        <v>25</v>
      </c>
      <c r="X102" s="46" t="s">
        <v>111</v>
      </c>
      <c r="Y102" s="46" t="s">
        <v>111</v>
      </c>
      <c r="Z102" s="46" t="s">
        <v>111</v>
      </c>
      <c r="AA102" s="46" t="s">
        <v>111</v>
      </c>
      <c r="AB102" s="45">
        <v>5</v>
      </c>
      <c r="AC102" s="5">
        <v>25</v>
      </c>
      <c r="AD102" s="46" t="s">
        <v>111</v>
      </c>
      <c r="AE102" s="46" t="s">
        <v>111</v>
      </c>
      <c r="AF102" s="46" t="s">
        <v>111</v>
      </c>
      <c r="AG102" s="46" t="s">
        <v>111</v>
      </c>
      <c r="AH102" s="45">
        <v>5</v>
      </c>
      <c r="AI102" s="5">
        <v>25</v>
      </c>
      <c r="AJ102" s="3">
        <v>3437</v>
      </c>
      <c r="AK102" s="5">
        <v>792</v>
      </c>
      <c r="AL102" s="5">
        <v>1459</v>
      </c>
      <c r="AM102" s="48">
        <v>5124</v>
      </c>
      <c r="AN102" s="45">
        <v>5</v>
      </c>
      <c r="AO102" s="5">
        <v>25</v>
      </c>
      <c r="AP102" s="46" t="s">
        <v>111</v>
      </c>
      <c r="AQ102" s="46" t="s">
        <v>111</v>
      </c>
      <c r="AR102" s="46" t="s">
        <v>111</v>
      </c>
      <c r="AS102" s="46" t="s">
        <v>111</v>
      </c>
      <c r="AT102" s="45">
        <v>5</v>
      </c>
      <c r="AU102" s="5">
        <v>25</v>
      </c>
      <c r="AV102" s="3">
        <v>3437</v>
      </c>
      <c r="AW102" s="5">
        <v>792</v>
      </c>
      <c r="AX102" s="5">
        <v>1459</v>
      </c>
      <c r="AY102" s="48">
        <v>5124</v>
      </c>
    </row>
    <row r="103" spans="10:51">
      <c r="J103" s="51" t="s">
        <v>97</v>
      </c>
      <c r="K103">
        <f>IF(Uppföljning!A18="Böjar",1,0)+IF(Uppföljning!A18="F-rör/byxrör/övergångsrör",2,0)+IF(Uppföljning!A18="Markventiler",3,0)+IF(Uppföljning!A18="T-rör",4,0)</f>
        <v>0</v>
      </c>
      <c r="L103">
        <f>IF(Uppföljning!C18="AQW enkel",1,0)+IF(Uppföljning!C18="AQW twin",2,0)+IF(Uppföljning!C18="PUR enkel",3,0)+IF(Uppföljning!C18="PUR twin",4,0)+IF(Uppföljning!C18="FLEX enkel",5,0)+IF(Uppföljning!C18="FLEX twin",6,0)</f>
        <v>0</v>
      </c>
      <c r="M103">
        <f>IF(Uppföljning!E18=18,2,0)+IF(Uppföljning!E18=20,3,0)+IF(Uppföljning!E18=22,4,0)+IF(Uppföljning!E18=25,5,0)+IF(Uppföljning!E18=28,6,0)+IF(Uppföljning!E18=32,7,0)+IF(Uppföljning!E18=35,8,0)+IF(Uppföljning!E18=40,9,0)+IF(Uppföljning!E18=42,10,0)+IF(Uppföljning!E18=50,11,0)+IF(Uppföljning!E18=54,12,0)+IF(Uppföljning!E18=65,13,0)+IF(Uppföljning!E18=70,14,0)+IF(Uppföljning!E18=80,15,0)+IF(Uppföljning!E18=100,16,0)+IF(Uppföljning!E18=125,17,0)+IF(Uppföljning!E18=150,18,0)+IF(Uppföljning!E18=200,19,0)+IF(Uppföljning!E18=250,20,0)+IF(Uppföljning!E18=300,21,0)+IF(Uppföljning!E18=400,22,0)+IF(Uppföljning!E18=500,23,0)+IF(Uppföljning!E18=600,24,0)+IF(Uppföljning!E18=700,25,0)+IF(Uppföljning!E18=800,26,0)+IF(Uppföljning!E18=900,27,0)+IF(Uppföljning!E18=1000,28,0)</f>
        <v>0</v>
      </c>
      <c r="N103" s="5">
        <f t="shared" si="3"/>
        <v>0</v>
      </c>
      <c r="O103" s="75"/>
      <c r="P103" s="45">
        <v>6</v>
      </c>
      <c r="Q103" s="5">
        <v>28</v>
      </c>
      <c r="R103" s="46" t="s">
        <v>111</v>
      </c>
      <c r="S103" s="46" t="s">
        <v>111</v>
      </c>
      <c r="T103" s="46" t="s">
        <v>111</v>
      </c>
      <c r="U103" s="46" t="s">
        <v>111</v>
      </c>
      <c r="V103" s="45">
        <v>6</v>
      </c>
      <c r="W103" s="5">
        <v>28</v>
      </c>
      <c r="X103" s="3">
        <v>2649</v>
      </c>
      <c r="Y103" s="5">
        <v>744</v>
      </c>
      <c r="Z103" s="5">
        <v>1486</v>
      </c>
      <c r="AA103" s="48">
        <v>5600</v>
      </c>
      <c r="AB103" s="45">
        <v>6</v>
      </c>
      <c r="AC103" s="5">
        <v>28</v>
      </c>
      <c r="AD103" s="46" t="s">
        <v>111</v>
      </c>
      <c r="AE103" s="46" t="s">
        <v>111</v>
      </c>
      <c r="AF103" s="46" t="s">
        <v>111</v>
      </c>
      <c r="AG103" s="46" t="s">
        <v>111</v>
      </c>
      <c r="AH103" s="45">
        <v>6</v>
      </c>
      <c r="AI103" s="5">
        <v>28</v>
      </c>
      <c r="AJ103" s="46" t="s">
        <v>111</v>
      </c>
      <c r="AK103" s="46" t="s">
        <v>111</v>
      </c>
      <c r="AL103" s="46" t="s">
        <v>111</v>
      </c>
      <c r="AM103" s="47" t="s">
        <v>111</v>
      </c>
      <c r="AN103" s="45">
        <v>6</v>
      </c>
      <c r="AO103" s="5">
        <v>28</v>
      </c>
      <c r="AP103" s="46" t="s">
        <v>111</v>
      </c>
      <c r="AQ103" s="46" t="s">
        <v>111</v>
      </c>
      <c r="AR103" s="46" t="s">
        <v>111</v>
      </c>
      <c r="AS103" s="46" t="s">
        <v>111</v>
      </c>
      <c r="AT103" s="45">
        <v>6</v>
      </c>
      <c r="AU103" s="5">
        <v>28</v>
      </c>
      <c r="AV103" s="3">
        <v>2649</v>
      </c>
      <c r="AW103" s="5">
        <v>744</v>
      </c>
      <c r="AX103" s="5">
        <v>1486</v>
      </c>
      <c r="AY103" s="48">
        <v>5600</v>
      </c>
    </row>
    <row r="104" spans="10:51">
      <c r="J104" s="51" t="s">
        <v>98</v>
      </c>
      <c r="K104">
        <f>IF(Uppföljning!A19="Böjar",1,0)+IF(Uppföljning!A19="F-rör/byxrör/övergångsrör",2,0)+IF(Uppföljning!A19="Markventiler",3,0)+IF(Uppföljning!A19="T-rör",4,0)</f>
        <v>0</v>
      </c>
      <c r="L104">
        <f>IF(Uppföljning!C19="AQW enkel",1,0)+IF(Uppföljning!C19="AQW twin",2,0)+IF(Uppföljning!C19="PUR enkel",3,0)+IF(Uppföljning!C19="PUR twin",4,0)+IF(Uppföljning!C19="FLEX enkel",5,0)+IF(Uppföljning!C19="FLEX twin",6,0)</f>
        <v>0</v>
      </c>
      <c r="M104">
        <f>IF(Uppföljning!E19=18,2,0)+IF(Uppföljning!E19=20,3,0)+IF(Uppföljning!E19=22,4,0)+IF(Uppföljning!E19=25,5,0)+IF(Uppföljning!E19=28,6,0)+IF(Uppföljning!E19=32,7,0)+IF(Uppföljning!E19=35,8,0)+IF(Uppföljning!E19=40,9,0)+IF(Uppföljning!E19=42,10,0)+IF(Uppföljning!E19=50,11,0)+IF(Uppföljning!E19=54,12,0)+IF(Uppföljning!E19=65,13,0)+IF(Uppföljning!E19=70,14,0)+IF(Uppföljning!E19=80,15,0)+IF(Uppföljning!E19=100,16,0)+IF(Uppföljning!E19=125,17,0)+IF(Uppföljning!E19=150,18,0)+IF(Uppföljning!E19=200,19,0)+IF(Uppföljning!E19=250,20,0)+IF(Uppföljning!E19=300,21,0)+IF(Uppföljning!E19=400,22,0)+IF(Uppföljning!E19=500,23,0)+IF(Uppföljning!E19=600,24,0)+IF(Uppföljning!E19=700,25,0)+IF(Uppföljning!E19=800,26,0)+IF(Uppföljning!E19=900,27,0)+IF(Uppföljning!E19=1000,28,0)</f>
        <v>0</v>
      </c>
      <c r="N104" s="5">
        <f t="shared" si="3"/>
        <v>0</v>
      </c>
      <c r="O104" s="75"/>
      <c r="P104" s="45">
        <v>7</v>
      </c>
      <c r="Q104" s="5">
        <v>32</v>
      </c>
      <c r="R104" s="46" t="s">
        <v>111</v>
      </c>
      <c r="S104" s="46" t="s">
        <v>111</v>
      </c>
      <c r="T104" s="46" t="s">
        <v>111</v>
      </c>
      <c r="U104" s="46" t="s">
        <v>111</v>
      </c>
      <c r="V104" s="45">
        <v>7</v>
      </c>
      <c r="W104" s="5">
        <v>32</v>
      </c>
      <c r="X104" s="46" t="s">
        <v>111</v>
      </c>
      <c r="Y104" s="46" t="s">
        <v>111</v>
      </c>
      <c r="Z104" s="46" t="s">
        <v>111</v>
      </c>
      <c r="AA104" s="46" t="s">
        <v>111</v>
      </c>
      <c r="AB104" s="45">
        <v>7</v>
      </c>
      <c r="AC104" s="5">
        <v>32</v>
      </c>
      <c r="AD104" s="46" t="s">
        <v>111</v>
      </c>
      <c r="AE104" s="46" t="s">
        <v>111</v>
      </c>
      <c r="AF104" s="46" t="s">
        <v>111</v>
      </c>
      <c r="AG104" s="46" t="s">
        <v>111</v>
      </c>
      <c r="AH104" s="45">
        <v>7</v>
      </c>
      <c r="AI104" s="5">
        <v>32</v>
      </c>
      <c r="AJ104" s="3">
        <v>3614</v>
      </c>
      <c r="AK104" s="5">
        <v>921</v>
      </c>
      <c r="AL104" s="5">
        <v>1600</v>
      </c>
      <c r="AM104" s="48">
        <v>5923</v>
      </c>
      <c r="AN104" s="45">
        <v>7</v>
      </c>
      <c r="AO104" s="5">
        <v>32</v>
      </c>
      <c r="AP104" s="46" t="s">
        <v>111</v>
      </c>
      <c r="AQ104" s="46" t="s">
        <v>111</v>
      </c>
      <c r="AR104" s="46" t="s">
        <v>111</v>
      </c>
      <c r="AS104" s="46" t="s">
        <v>111</v>
      </c>
      <c r="AT104" s="45">
        <v>7</v>
      </c>
      <c r="AU104" s="5">
        <v>32</v>
      </c>
      <c r="AV104" s="3">
        <v>3614</v>
      </c>
      <c r="AW104" s="5">
        <v>921</v>
      </c>
      <c r="AX104" s="5">
        <v>1600</v>
      </c>
      <c r="AY104" s="48">
        <v>5923</v>
      </c>
    </row>
    <row r="105" spans="10:51">
      <c r="J105" s="51" t="s">
        <v>99</v>
      </c>
      <c r="K105">
        <f>IF(Uppföljning!A20="Böjar",1,0)+IF(Uppföljning!A20="F-rör/byxrör/övergångsrör",2,0)+IF(Uppföljning!A20="Markventiler",3,0)+IF(Uppföljning!A20="T-rör",4,0)</f>
        <v>0</v>
      </c>
      <c r="L105">
        <f>IF(Uppföljning!C20="AQW enkel",1,0)+IF(Uppföljning!C20="AQW twin",2,0)+IF(Uppföljning!C20="PUR enkel",3,0)+IF(Uppföljning!C20="PUR twin",4,0)+IF(Uppföljning!C20="FLEX enkel",5,0)+IF(Uppföljning!C20="FLEX twin",6,0)</f>
        <v>0</v>
      </c>
      <c r="M105">
        <f>IF(Uppföljning!E20=18,2,0)+IF(Uppföljning!E20=20,3,0)+IF(Uppföljning!E20=22,4,0)+IF(Uppföljning!E20=25,5,0)+IF(Uppföljning!E20=28,6,0)+IF(Uppföljning!E20=32,7,0)+IF(Uppföljning!E20=35,8,0)+IF(Uppföljning!E20=40,9,0)+IF(Uppföljning!E20=42,10,0)+IF(Uppföljning!E20=50,11,0)+IF(Uppföljning!E20=54,12,0)+IF(Uppföljning!E20=65,13,0)+IF(Uppföljning!E20=70,14,0)+IF(Uppföljning!E20=80,15,0)+IF(Uppföljning!E20=100,16,0)+IF(Uppföljning!E20=125,17,0)+IF(Uppföljning!E20=150,18,0)+IF(Uppföljning!E20=200,19,0)+IF(Uppföljning!E20=250,20,0)+IF(Uppföljning!E20=300,21,0)+IF(Uppföljning!E20=400,22,0)+IF(Uppföljning!E20=500,23,0)+IF(Uppföljning!E20=600,24,0)+IF(Uppföljning!E20=700,25,0)+IF(Uppföljning!E20=800,26,0)+IF(Uppföljning!E20=900,27,0)+IF(Uppföljning!E20=1000,28,0)</f>
        <v>0</v>
      </c>
      <c r="N105" s="5">
        <f t="shared" si="3"/>
        <v>0</v>
      </c>
      <c r="O105" s="75"/>
      <c r="P105" s="45">
        <v>8</v>
      </c>
      <c r="Q105" s="5">
        <v>35</v>
      </c>
      <c r="R105" s="46" t="s">
        <v>111</v>
      </c>
      <c r="S105" s="46" t="s">
        <v>111</v>
      </c>
      <c r="T105" s="46" t="s">
        <v>111</v>
      </c>
      <c r="U105" s="46" t="s">
        <v>111</v>
      </c>
      <c r="V105" s="45">
        <v>8</v>
      </c>
      <c r="W105" s="5">
        <v>35</v>
      </c>
      <c r="X105" s="3">
        <v>3780</v>
      </c>
      <c r="Y105" s="5">
        <v>946</v>
      </c>
      <c r="Z105" s="5">
        <v>1601</v>
      </c>
      <c r="AA105" s="48">
        <v>6459</v>
      </c>
      <c r="AB105" s="45">
        <v>8</v>
      </c>
      <c r="AC105" s="5">
        <v>35</v>
      </c>
      <c r="AD105" s="46" t="s">
        <v>111</v>
      </c>
      <c r="AE105" s="46" t="s">
        <v>111</v>
      </c>
      <c r="AF105" s="46" t="s">
        <v>111</v>
      </c>
      <c r="AG105" s="46" t="s">
        <v>111</v>
      </c>
      <c r="AH105" s="45">
        <v>8</v>
      </c>
      <c r="AI105" s="5">
        <v>35</v>
      </c>
      <c r="AJ105" s="46" t="s">
        <v>111</v>
      </c>
      <c r="AK105" s="46" t="s">
        <v>111</v>
      </c>
      <c r="AL105" s="46" t="s">
        <v>111</v>
      </c>
      <c r="AM105" s="47" t="s">
        <v>111</v>
      </c>
      <c r="AN105" s="45">
        <v>8</v>
      </c>
      <c r="AO105" s="5">
        <v>35</v>
      </c>
      <c r="AP105" s="46" t="s">
        <v>111</v>
      </c>
      <c r="AQ105" s="46" t="s">
        <v>111</v>
      </c>
      <c r="AR105" s="46" t="s">
        <v>111</v>
      </c>
      <c r="AS105" s="46" t="s">
        <v>111</v>
      </c>
      <c r="AT105" s="45">
        <v>8</v>
      </c>
      <c r="AU105" s="5">
        <v>35</v>
      </c>
      <c r="AV105" s="3">
        <v>3780</v>
      </c>
      <c r="AW105" s="5">
        <v>946</v>
      </c>
      <c r="AX105" s="5">
        <v>1601</v>
      </c>
      <c r="AY105" s="48">
        <v>6459</v>
      </c>
    </row>
    <row r="106" spans="10:51">
      <c r="O106" s="75"/>
      <c r="P106" s="45">
        <v>9</v>
      </c>
      <c r="Q106" s="5">
        <v>40</v>
      </c>
      <c r="R106" s="46" t="s">
        <v>111</v>
      </c>
      <c r="S106" s="46" t="s">
        <v>111</v>
      </c>
      <c r="T106" s="46" t="s">
        <v>111</v>
      </c>
      <c r="U106" s="46" t="s">
        <v>111</v>
      </c>
      <c r="V106" s="45">
        <v>9</v>
      </c>
      <c r="W106" s="5">
        <v>40</v>
      </c>
      <c r="X106" s="46" t="s">
        <v>111</v>
      </c>
      <c r="Y106" s="46" t="s">
        <v>111</v>
      </c>
      <c r="Z106" s="46" t="s">
        <v>111</v>
      </c>
      <c r="AA106" s="46" t="s">
        <v>111</v>
      </c>
      <c r="AB106" s="45">
        <v>9</v>
      </c>
      <c r="AC106" s="5">
        <v>40</v>
      </c>
      <c r="AD106" s="46" t="s">
        <v>111</v>
      </c>
      <c r="AE106" s="46" t="s">
        <v>111</v>
      </c>
      <c r="AF106" s="46" t="s">
        <v>111</v>
      </c>
      <c r="AG106" s="46" t="s">
        <v>111</v>
      </c>
      <c r="AH106" s="45">
        <v>9</v>
      </c>
      <c r="AI106" s="5">
        <v>40</v>
      </c>
      <c r="AJ106" s="3">
        <v>3667</v>
      </c>
      <c r="AK106" s="5">
        <v>1052</v>
      </c>
      <c r="AL106" s="5">
        <v>1879</v>
      </c>
      <c r="AM106" s="48">
        <v>6921</v>
      </c>
      <c r="AN106" s="45">
        <v>9</v>
      </c>
      <c r="AO106" s="5">
        <v>40</v>
      </c>
      <c r="AP106" s="46" t="s">
        <v>111</v>
      </c>
      <c r="AQ106" s="46" t="s">
        <v>111</v>
      </c>
      <c r="AR106" s="46" t="s">
        <v>111</v>
      </c>
      <c r="AS106" s="46" t="s">
        <v>111</v>
      </c>
      <c r="AT106" s="45">
        <v>9</v>
      </c>
      <c r="AU106" s="5">
        <v>40</v>
      </c>
      <c r="AV106" s="3">
        <v>3667</v>
      </c>
      <c r="AW106" s="5">
        <v>1052</v>
      </c>
      <c r="AX106" s="5">
        <v>1879</v>
      </c>
      <c r="AY106" s="48">
        <v>6921</v>
      </c>
    </row>
    <row r="107" spans="10:51">
      <c r="O107" s="75"/>
      <c r="P107" s="45">
        <v>10</v>
      </c>
      <c r="Q107" s="5">
        <v>42</v>
      </c>
      <c r="R107" s="46" t="s">
        <v>111</v>
      </c>
      <c r="S107" s="46" t="s">
        <v>111</v>
      </c>
      <c r="T107" s="46" t="s">
        <v>111</v>
      </c>
      <c r="U107" s="46" t="s">
        <v>111</v>
      </c>
      <c r="V107" s="45">
        <v>10</v>
      </c>
      <c r="W107" s="5">
        <v>42</v>
      </c>
      <c r="X107" s="3">
        <v>3780</v>
      </c>
      <c r="Y107" s="5">
        <v>1189</v>
      </c>
      <c r="Z107" s="5">
        <v>1889</v>
      </c>
      <c r="AA107" s="48">
        <v>7566</v>
      </c>
      <c r="AB107" s="45">
        <v>10</v>
      </c>
      <c r="AC107" s="5">
        <v>42</v>
      </c>
      <c r="AD107" s="46" t="s">
        <v>111</v>
      </c>
      <c r="AE107" s="46" t="s">
        <v>111</v>
      </c>
      <c r="AF107" s="46" t="s">
        <v>111</v>
      </c>
      <c r="AG107" s="46" t="s">
        <v>111</v>
      </c>
      <c r="AH107" s="45">
        <v>10</v>
      </c>
      <c r="AI107" s="5">
        <v>42</v>
      </c>
      <c r="AJ107" s="46" t="s">
        <v>111</v>
      </c>
      <c r="AK107" s="46" t="s">
        <v>111</v>
      </c>
      <c r="AL107" s="46" t="s">
        <v>111</v>
      </c>
      <c r="AM107" s="47" t="s">
        <v>111</v>
      </c>
      <c r="AN107" s="45">
        <v>10</v>
      </c>
      <c r="AO107" s="5">
        <v>42</v>
      </c>
      <c r="AP107" s="46" t="s">
        <v>111</v>
      </c>
      <c r="AQ107" s="46" t="s">
        <v>111</v>
      </c>
      <c r="AR107" s="46" t="s">
        <v>111</v>
      </c>
      <c r="AS107" s="46" t="s">
        <v>111</v>
      </c>
      <c r="AT107" s="45">
        <v>10</v>
      </c>
      <c r="AU107" s="5">
        <v>42</v>
      </c>
      <c r="AV107" s="3">
        <v>3780</v>
      </c>
      <c r="AW107" s="5">
        <v>1189</v>
      </c>
      <c r="AX107" s="5">
        <v>1889</v>
      </c>
      <c r="AY107" s="48">
        <v>7566</v>
      </c>
    </row>
    <row r="108" spans="10:51">
      <c r="O108" s="75"/>
      <c r="P108" s="45">
        <v>11</v>
      </c>
      <c r="Q108" s="5">
        <v>50</v>
      </c>
      <c r="R108" s="46" t="s">
        <v>111</v>
      </c>
      <c r="S108" s="46" t="s">
        <v>111</v>
      </c>
      <c r="T108" s="46" t="s">
        <v>111</v>
      </c>
      <c r="U108" s="46" t="s">
        <v>111</v>
      </c>
      <c r="V108" s="45">
        <v>11</v>
      </c>
      <c r="W108" s="5">
        <v>50</v>
      </c>
      <c r="X108" s="46" t="s">
        <v>111</v>
      </c>
      <c r="Y108" s="46" t="s">
        <v>111</v>
      </c>
      <c r="Z108" s="46" t="s">
        <v>111</v>
      </c>
      <c r="AA108" s="46" t="s">
        <v>111</v>
      </c>
      <c r="AB108" s="45">
        <v>11</v>
      </c>
      <c r="AC108" s="5">
        <v>50</v>
      </c>
      <c r="AD108" s="46" t="s">
        <v>111</v>
      </c>
      <c r="AE108" s="46" t="s">
        <v>111</v>
      </c>
      <c r="AF108" s="46" t="s">
        <v>111</v>
      </c>
      <c r="AG108" s="46" t="s">
        <v>111</v>
      </c>
      <c r="AH108" s="45">
        <v>11</v>
      </c>
      <c r="AI108" s="5">
        <v>50</v>
      </c>
      <c r="AJ108" s="3">
        <v>4328</v>
      </c>
      <c r="AK108" s="5">
        <v>1324</v>
      </c>
      <c r="AL108" s="5">
        <v>2105</v>
      </c>
      <c r="AM108" s="48">
        <v>8245</v>
      </c>
      <c r="AN108" s="45">
        <v>11</v>
      </c>
      <c r="AO108" s="5">
        <v>50</v>
      </c>
      <c r="AP108" s="46" t="s">
        <v>111</v>
      </c>
      <c r="AQ108" s="46" t="s">
        <v>111</v>
      </c>
      <c r="AR108" s="46" t="s">
        <v>111</v>
      </c>
      <c r="AS108" s="46" t="s">
        <v>111</v>
      </c>
      <c r="AT108" s="45">
        <v>11</v>
      </c>
      <c r="AU108" s="5">
        <v>50</v>
      </c>
      <c r="AV108" s="3">
        <v>4328</v>
      </c>
      <c r="AW108" s="5">
        <v>1324</v>
      </c>
      <c r="AX108" s="5">
        <v>2105</v>
      </c>
      <c r="AY108" s="48">
        <v>8245</v>
      </c>
    </row>
    <row r="109" spans="10:51">
      <c r="O109" s="75"/>
      <c r="P109" s="45">
        <v>12</v>
      </c>
      <c r="Q109" s="5">
        <v>54</v>
      </c>
      <c r="R109" s="46" t="s">
        <v>111</v>
      </c>
      <c r="S109" s="46" t="s">
        <v>111</v>
      </c>
      <c r="T109" s="46" t="s">
        <v>111</v>
      </c>
      <c r="U109" s="46" t="s">
        <v>111</v>
      </c>
      <c r="V109" s="45">
        <v>12</v>
      </c>
      <c r="W109" s="5">
        <v>54</v>
      </c>
      <c r="X109" s="3">
        <v>4098</v>
      </c>
      <c r="Y109" s="5">
        <v>1376</v>
      </c>
      <c r="Z109" s="5">
        <v>2100</v>
      </c>
      <c r="AA109" s="48">
        <v>8999</v>
      </c>
      <c r="AB109" s="45">
        <v>12</v>
      </c>
      <c r="AC109" s="5">
        <v>54</v>
      </c>
      <c r="AD109" s="46" t="s">
        <v>111</v>
      </c>
      <c r="AE109" s="46" t="s">
        <v>111</v>
      </c>
      <c r="AF109" s="46" t="s">
        <v>111</v>
      </c>
      <c r="AG109" s="46" t="s">
        <v>111</v>
      </c>
      <c r="AH109" s="45">
        <v>12</v>
      </c>
      <c r="AI109" s="5">
        <v>54</v>
      </c>
      <c r="AJ109" s="46" t="s">
        <v>111</v>
      </c>
      <c r="AK109" s="46" t="s">
        <v>111</v>
      </c>
      <c r="AL109" s="46" t="s">
        <v>111</v>
      </c>
      <c r="AM109" s="47" t="s">
        <v>111</v>
      </c>
      <c r="AN109" s="45">
        <v>12</v>
      </c>
      <c r="AO109" s="5">
        <v>54</v>
      </c>
      <c r="AP109" s="46" t="s">
        <v>111</v>
      </c>
      <c r="AQ109" s="46" t="s">
        <v>111</v>
      </c>
      <c r="AR109" s="46" t="s">
        <v>111</v>
      </c>
      <c r="AS109" s="46" t="s">
        <v>111</v>
      </c>
      <c r="AT109" s="45">
        <v>12</v>
      </c>
      <c r="AU109" s="5">
        <v>54</v>
      </c>
      <c r="AV109" s="3">
        <v>4098</v>
      </c>
      <c r="AW109" s="5">
        <v>1376</v>
      </c>
      <c r="AX109" s="3">
        <v>2100</v>
      </c>
      <c r="AY109" s="48">
        <v>8999</v>
      </c>
    </row>
    <row r="110" spans="10:51">
      <c r="O110" s="75"/>
      <c r="P110" s="45">
        <v>13</v>
      </c>
      <c r="Q110" s="5">
        <v>65</v>
      </c>
      <c r="R110" s="46" t="s">
        <v>111</v>
      </c>
      <c r="S110" s="46" t="s">
        <v>111</v>
      </c>
      <c r="T110" s="46" t="s">
        <v>111</v>
      </c>
      <c r="U110" s="46" t="s">
        <v>111</v>
      </c>
      <c r="V110" s="45">
        <v>13</v>
      </c>
      <c r="W110" s="5">
        <v>65</v>
      </c>
      <c r="X110" s="46" t="s">
        <v>111</v>
      </c>
      <c r="Y110" s="46" t="s">
        <v>111</v>
      </c>
      <c r="Z110" s="46" t="s">
        <v>111</v>
      </c>
      <c r="AA110" s="46" t="s">
        <v>111</v>
      </c>
      <c r="AB110" s="45">
        <v>13</v>
      </c>
      <c r="AC110" s="5">
        <v>65</v>
      </c>
      <c r="AD110" s="46" t="s">
        <v>111</v>
      </c>
      <c r="AE110" s="46" t="s">
        <v>111</v>
      </c>
      <c r="AF110" s="46" t="s">
        <v>111</v>
      </c>
      <c r="AG110" s="46" t="s">
        <v>111</v>
      </c>
      <c r="AH110" s="45">
        <v>13</v>
      </c>
      <c r="AI110" s="5">
        <v>65</v>
      </c>
      <c r="AJ110" s="3">
        <v>5515</v>
      </c>
      <c r="AK110" s="5">
        <v>1828</v>
      </c>
      <c r="AL110" s="5">
        <v>2589</v>
      </c>
      <c r="AM110" s="48">
        <v>9550</v>
      </c>
      <c r="AN110" s="45">
        <v>13</v>
      </c>
      <c r="AO110" s="5">
        <v>65</v>
      </c>
      <c r="AP110" s="46" t="s">
        <v>111</v>
      </c>
      <c r="AQ110" s="46" t="s">
        <v>111</v>
      </c>
      <c r="AR110" s="46" t="s">
        <v>111</v>
      </c>
      <c r="AS110" s="46" t="s">
        <v>111</v>
      </c>
      <c r="AT110" s="45">
        <v>13</v>
      </c>
      <c r="AU110" s="5">
        <v>65</v>
      </c>
      <c r="AV110" s="3">
        <v>5515</v>
      </c>
      <c r="AW110" s="5">
        <v>1828</v>
      </c>
      <c r="AX110" s="5">
        <v>2589</v>
      </c>
      <c r="AY110" s="48">
        <v>9550</v>
      </c>
    </row>
    <row r="111" spans="10:51">
      <c r="O111" s="75"/>
      <c r="P111" s="45">
        <v>14</v>
      </c>
      <c r="Q111" s="5">
        <v>70</v>
      </c>
      <c r="R111" s="46" t="s">
        <v>111</v>
      </c>
      <c r="S111" s="46" t="s">
        <v>111</v>
      </c>
      <c r="T111" s="46" t="s">
        <v>111</v>
      </c>
      <c r="U111" s="46" t="s">
        <v>111</v>
      </c>
      <c r="V111" s="45">
        <v>14</v>
      </c>
      <c r="W111" s="5">
        <v>70</v>
      </c>
      <c r="X111" s="51" t="s">
        <v>111</v>
      </c>
      <c r="Y111" s="51" t="s">
        <v>111</v>
      </c>
      <c r="Z111" s="51" t="s">
        <v>111</v>
      </c>
      <c r="AA111" s="51" t="s">
        <v>111</v>
      </c>
      <c r="AB111" s="45">
        <v>14</v>
      </c>
      <c r="AC111" s="5">
        <v>70</v>
      </c>
      <c r="AD111" s="46" t="s">
        <v>111</v>
      </c>
      <c r="AE111" s="46" t="s">
        <v>111</v>
      </c>
      <c r="AF111" s="46" t="s">
        <v>111</v>
      </c>
      <c r="AG111" s="46" t="s">
        <v>111</v>
      </c>
      <c r="AH111" s="45">
        <v>14</v>
      </c>
      <c r="AI111" s="5">
        <v>70</v>
      </c>
      <c r="AJ111" s="46" t="s">
        <v>111</v>
      </c>
      <c r="AK111" s="46" t="s">
        <v>111</v>
      </c>
      <c r="AL111" s="46" t="s">
        <v>111</v>
      </c>
      <c r="AM111" s="47" t="s">
        <v>111</v>
      </c>
      <c r="AN111" s="45">
        <v>14</v>
      </c>
      <c r="AO111" s="5">
        <v>70</v>
      </c>
      <c r="AP111" s="46" t="s">
        <v>111</v>
      </c>
      <c r="AQ111" s="46" t="s">
        <v>111</v>
      </c>
      <c r="AR111" s="46" t="s">
        <v>111</v>
      </c>
      <c r="AS111" s="46" t="s">
        <v>111</v>
      </c>
      <c r="AT111" s="45">
        <v>14</v>
      </c>
      <c r="AU111" s="5">
        <v>70</v>
      </c>
      <c r="AV111" s="51" t="s">
        <v>111</v>
      </c>
      <c r="AW111" s="51" t="s">
        <v>111</v>
      </c>
      <c r="AX111" s="51" t="s">
        <v>111</v>
      </c>
      <c r="AY111" s="47" t="s">
        <v>111</v>
      </c>
    </row>
    <row r="112" spans="10:51">
      <c r="O112" s="75"/>
      <c r="P112" s="45">
        <v>15</v>
      </c>
      <c r="Q112" s="5">
        <v>80</v>
      </c>
      <c r="R112" s="46" t="s">
        <v>111</v>
      </c>
      <c r="S112" s="46" t="s">
        <v>111</v>
      </c>
      <c r="T112" s="46" t="s">
        <v>111</v>
      </c>
      <c r="U112" s="46" t="s">
        <v>111</v>
      </c>
      <c r="V112" s="45">
        <v>15</v>
      </c>
      <c r="W112" s="5">
        <v>80</v>
      </c>
      <c r="X112" s="46" t="s">
        <v>111</v>
      </c>
      <c r="Y112" s="46" t="s">
        <v>111</v>
      </c>
      <c r="Z112" s="46" t="s">
        <v>111</v>
      </c>
      <c r="AA112" s="46" t="s">
        <v>111</v>
      </c>
      <c r="AB112" s="45">
        <v>15</v>
      </c>
      <c r="AC112" s="5">
        <v>80</v>
      </c>
      <c r="AD112" s="46" t="s">
        <v>111</v>
      </c>
      <c r="AE112" s="46" t="s">
        <v>111</v>
      </c>
      <c r="AF112" s="46" t="s">
        <v>111</v>
      </c>
      <c r="AG112" s="46" t="s">
        <v>111</v>
      </c>
      <c r="AH112" s="45">
        <v>15</v>
      </c>
      <c r="AI112" s="5">
        <v>80</v>
      </c>
      <c r="AJ112" s="3">
        <v>6134</v>
      </c>
      <c r="AK112" s="5">
        <v>2546</v>
      </c>
      <c r="AL112" s="5">
        <v>2976</v>
      </c>
      <c r="AM112" s="48">
        <v>11236</v>
      </c>
      <c r="AN112" s="45">
        <v>15</v>
      </c>
      <c r="AO112" s="5">
        <v>80</v>
      </c>
      <c r="AP112" s="46" t="s">
        <v>111</v>
      </c>
      <c r="AQ112" s="46" t="s">
        <v>111</v>
      </c>
      <c r="AR112" s="46" t="s">
        <v>111</v>
      </c>
      <c r="AS112" s="46" t="s">
        <v>111</v>
      </c>
      <c r="AT112" s="45">
        <v>15</v>
      </c>
      <c r="AU112" s="5">
        <v>80</v>
      </c>
      <c r="AV112" s="3">
        <v>6134</v>
      </c>
      <c r="AW112" s="5">
        <v>2546</v>
      </c>
      <c r="AX112" s="5">
        <v>2976</v>
      </c>
      <c r="AY112" s="48">
        <v>11236</v>
      </c>
    </row>
    <row r="113" spans="15:51">
      <c r="O113" s="75"/>
      <c r="P113" s="45">
        <v>16</v>
      </c>
      <c r="Q113" s="5">
        <v>100</v>
      </c>
      <c r="R113" s="46" t="s">
        <v>111</v>
      </c>
      <c r="S113" s="46" t="s">
        <v>111</v>
      </c>
      <c r="T113" s="46" t="s">
        <v>111</v>
      </c>
      <c r="U113" s="46" t="s">
        <v>111</v>
      </c>
      <c r="V113" s="45">
        <v>16</v>
      </c>
      <c r="W113" s="5">
        <v>100</v>
      </c>
      <c r="X113" s="46" t="s">
        <v>111</v>
      </c>
      <c r="Y113" s="46" t="s">
        <v>111</v>
      </c>
      <c r="Z113" s="46" t="s">
        <v>111</v>
      </c>
      <c r="AA113" s="46" t="s">
        <v>111</v>
      </c>
      <c r="AB113" s="45">
        <v>16</v>
      </c>
      <c r="AC113" s="5">
        <v>100</v>
      </c>
      <c r="AD113" s="46" t="s">
        <v>111</v>
      </c>
      <c r="AE113" s="46" t="s">
        <v>111</v>
      </c>
      <c r="AF113" s="46" t="s">
        <v>111</v>
      </c>
      <c r="AG113" s="46" t="s">
        <v>111</v>
      </c>
      <c r="AH113" s="45">
        <v>16</v>
      </c>
      <c r="AI113" s="5">
        <v>100</v>
      </c>
      <c r="AJ113" s="5">
        <v>7225</v>
      </c>
      <c r="AK113" s="5">
        <v>3246</v>
      </c>
      <c r="AL113" s="5">
        <v>3564</v>
      </c>
      <c r="AM113" s="48">
        <v>13840</v>
      </c>
      <c r="AN113" s="45">
        <v>16</v>
      </c>
      <c r="AO113" s="5">
        <v>100</v>
      </c>
      <c r="AP113" s="46" t="s">
        <v>111</v>
      </c>
      <c r="AQ113" s="46" t="s">
        <v>111</v>
      </c>
      <c r="AR113" s="46" t="s">
        <v>111</v>
      </c>
      <c r="AS113" s="46" t="s">
        <v>111</v>
      </c>
      <c r="AT113" s="45">
        <v>16</v>
      </c>
      <c r="AU113" s="5">
        <v>100</v>
      </c>
      <c r="AV113" s="5">
        <v>7225</v>
      </c>
      <c r="AW113" s="5">
        <v>3246</v>
      </c>
      <c r="AX113" s="5">
        <v>3564</v>
      </c>
      <c r="AY113" s="48">
        <v>13840</v>
      </c>
    </row>
    <row r="114" spans="15:51">
      <c r="O114" s="75"/>
      <c r="P114" s="45">
        <v>17</v>
      </c>
      <c r="Q114" s="5">
        <v>125</v>
      </c>
      <c r="R114" s="46" t="s">
        <v>111</v>
      </c>
      <c r="S114" s="46" t="s">
        <v>111</v>
      </c>
      <c r="T114" s="46" t="s">
        <v>111</v>
      </c>
      <c r="U114" s="46" t="s">
        <v>111</v>
      </c>
      <c r="V114" s="45">
        <v>17</v>
      </c>
      <c r="W114" s="5">
        <v>125</v>
      </c>
      <c r="X114" s="46" t="s">
        <v>111</v>
      </c>
      <c r="Y114" s="46" t="s">
        <v>111</v>
      </c>
      <c r="Z114" s="46" t="s">
        <v>111</v>
      </c>
      <c r="AA114" s="46" t="s">
        <v>111</v>
      </c>
      <c r="AB114" s="45">
        <v>17</v>
      </c>
      <c r="AC114" s="5">
        <v>125</v>
      </c>
      <c r="AD114" s="46" t="s">
        <v>111</v>
      </c>
      <c r="AE114" s="46" t="s">
        <v>111</v>
      </c>
      <c r="AF114" s="46" t="s">
        <v>111</v>
      </c>
      <c r="AG114" s="46" t="s">
        <v>111</v>
      </c>
      <c r="AH114" s="45">
        <v>17</v>
      </c>
      <c r="AI114" s="5">
        <v>125</v>
      </c>
      <c r="AJ114" s="46" t="s">
        <v>111</v>
      </c>
      <c r="AK114" s="46" t="s">
        <v>111</v>
      </c>
      <c r="AL114" s="46" t="s">
        <v>111</v>
      </c>
      <c r="AM114" s="46" t="s">
        <v>111</v>
      </c>
      <c r="AN114" s="45">
        <v>17</v>
      </c>
      <c r="AO114" s="5">
        <v>125</v>
      </c>
      <c r="AP114" s="46" t="s">
        <v>111</v>
      </c>
      <c r="AQ114" s="46" t="s">
        <v>111</v>
      </c>
      <c r="AR114" s="46" t="s">
        <v>111</v>
      </c>
      <c r="AS114" s="46" t="s">
        <v>111</v>
      </c>
      <c r="AT114" s="45">
        <v>17</v>
      </c>
      <c r="AU114" s="5">
        <v>125</v>
      </c>
      <c r="AV114" s="46" t="s">
        <v>111</v>
      </c>
      <c r="AW114" s="46" t="s">
        <v>111</v>
      </c>
      <c r="AX114" s="46" t="s">
        <v>111</v>
      </c>
      <c r="AY114" s="47" t="s">
        <v>111</v>
      </c>
    </row>
    <row r="115" spans="15:51">
      <c r="O115" s="75"/>
      <c r="P115" s="45">
        <v>18</v>
      </c>
      <c r="Q115" s="5">
        <v>150</v>
      </c>
      <c r="R115" s="46" t="s">
        <v>111</v>
      </c>
      <c r="S115" s="46" t="s">
        <v>111</v>
      </c>
      <c r="T115" s="46" t="s">
        <v>111</v>
      </c>
      <c r="U115" s="46" t="s">
        <v>111</v>
      </c>
      <c r="V115" s="45">
        <v>18</v>
      </c>
      <c r="W115" s="5">
        <v>150</v>
      </c>
      <c r="X115" s="46" t="s">
        <v>111</v>
      </c>
      <c r="Y115" s="46" t="s">
        <v>111</v>
      </c>
      <c r="Z115" s="46" t="s">
        <v>111</v>
      </c>
      <c r="AA115" s="46" t="s">
        <v>111</v>
      </c>
      <c r="AB115" s="45">
        <v>18</v>
      </c>
      <c r="AC115" s="5">
        <v>150</v>
      </c>
      <c r="AD115" s="46" t="s">
        <v>111</v>
      </c>
      <c r="AE115" s="46" t="s">
        <v>111</v>
      </c>
      <c r="AF115" s="46" t="s">
        <v>111</v>
      </c>
      <c r="AG115" s="46" t="s">
        <v>111</v>
      </c>
      <c r="AH115" s="45">
        <v>18</v>
      </c>
      <c r="AI115" s="5">
        <v>150</v>
      </c>
      <c r="AJ115" s="46" t="s">
        <v>111</v>
      </c>
      <c r="AK115" s="46" t="s">
        <v>111</v>
      </c>
      <c r="AL115" s="46" t="s">
        <v>111</v>
      </c>
      <c r="AM115" s="46" t="s">
        <v>111</v>
      </c>
      <c r="AN115" s="45">
        <v>18</v>
      </c>
      <c r="AO115" s="5">
        <v>150</v>
      </c>
      <c r="AP115" s="46" t="s">
        <v>111</v>
      </c>
      <c r="AQ115" s="46" t="s">
        <v>111</v>
      </c>
      <c r="AR115" s="46" t="s">
        <v>111</v>
      </c>
      <c r="AS115" s="46" t="s">
        <v>111</v>
      </c>
      <c r="AT115" s="45">
        <v>18</v>
      </c>
      <c r="AU115" s="5">
        <v>150</v>
      </c>
      <c r="AV115" s="46" t="s">
        <v>111</v>
      </c>
      <c r="AW115" s="46" t="s">
        <v>111</v>
      </c>
      <c r="AX115" s="46" t="s">
        <v>111</v>
      </c>
      <c r="AY115" s="47" t="s">
        <v>111</v>
      </c>
    </row>
    <row r="116" spans="15:51">
      <c r="O116" s="75"/>
      <c r="P116" s="45">
        <v>19</v>
      </c>
      <c r="Q116" s="5">
        <v>200</v>
      </c>
      <c r="R116" s="46" t="s">
        <v>111</v>
      </c>
      <c r="S116" s="46" t="s">
        <v>111</v>
      </c>
      <c r="T116" s="46" t="s">
        <v>111</v>
      </c>
      <c r="U116" s="46" t="s">
        <v>111</v>
      </c>
      <c r="V116" s="45">
        <v>19</v>
      </c>
      <c r="W116" s="5">
        <v>200</v>
      </c>
      <c r="X116" s="46" t="s">
        <v>111</v>
      </c>
      <c r="Y116" s="46" t="s">
        <v>111</v>
      </c>
      <c r="Z116" s="46" t="s">
        <v>111</v>
      </c>
      <c r="AA116" s="46" t="s">
        <v>111</v>
      </c>
      <c r="AB116" s="45">
        <v>19</v>
      </c>
      <c r="AC116" s="5">
        <v>200</v>
      </c>
      <c r="AD116" s="46" t="s">
        <v>111</v>
      </c>
      <c r="AE116" s="46" t="s">
        <v>111</v>
      </c>
      <c r="AF116" s="46" t="s">
        <v>111</v>
      </c>
      <c r="AG116" s="46" t="s">
        <v>111</v>
      </c>
      <c r="AH116" s="45">
        <v>19</v>
      </c>
      <c r="AI116" s="5">
        <v>200</v>
      </c>
      <c r="AJ116" s="46" t="s">
        <v>111</v>
      </c>
      <c r="AK116" s="46" t="s">
        <v>111</v>
      </c>
      <c r="AL116" s="46" t="s">
        <v>111</v>
      </c>
      <c r="AM116" s="46" t="s">
        <v>111</v>
      </c>
      <c r="AN116" s="45">
        <v>19</v>
      </c>
      <c r="AO116" s="5">
        <v>200</v>
      </c>
      <c r="AP116" s="46" t="s">
        <v>111</v>
      </c>
      <c r="AQ116" s="46" t="s">
        <v>111</v>
      </c>
      <c r="AR116" s="46" t="s">
        <v>111</v>
      </c>
      <c r="AS116" s="46" t="s">
        <v>111</v>
      </c>
      <c r="AT116" s="45">
        <v>19</v>
      </c>
      <c r="AU116" s="5">
        <v>200</v>
      </c>
      <c r="AV116" s="46" t="s">
        <v>111</v>
      </c>
      <c r="AW116" s="46" t="s">
        <v>111</v>
      </c>
      <c r="AX116" s="46" t="s">
        <v>111</v>
      </c>
      <c r="AY116" s="47" t="s">
        <v>111</v>
      </c>
    </row>
    <row r="117" spans="15:51">
      <c r="O117" s="75"/>
      <c r="P117" s="45">
        <v>20</v>
      </c>
      <c r="Q117" s="5">
        <v>250</v>
      </c>
      <c r="R117" s="46" t="s">
        <v>111</v>
      </c>
      <c r="S117" s="46" t="s">
        <v>111</v>
      </c>
      <c r="T117" s="46" t="s">
        <v>111</v>
      </c>
      <c r="U117" s="46" t="s">
        <v>111</v>
      </c>
      <c r="V117" s="45">
        <v>20</v>
      </c>
      <c r="W117" s="5">
        <v>250</v>
      </c>
      <c r="X117" s="46" t="s">
        <v>111</v>
      </c>
      <c r="Y117" s="46" t="s">
        <v>111</v>
      </c>
      <c r="Z117" s="46" t="s">
        <v>111</v>
      </c>
      <c r="AA117" s="46" t="s">
        <v>111</v>
      </c>
      <c r="AB117" s="45">
        <v>20</v>
      </c>
      <c r="AC117" s="5">
        <v>250</v>
      </c>
      <c r="AD117" s="46" t="s">
        <v>111</v>
      </c>
      <c r="AE117" s="46" t="s">
        <v>111</v>
      </c>
      <c r="AF117" s="46" t="s">
        <v>111</v>
      </c>
      <c r="AG117" s="46" t="s">
        <v>111</v>
      </c>
      <c r="AH117" s="45">
        <v>20</v>
      </c>
      <c r="AI117" s="5">
        <v>250</v>
      </c>
      <c r="AJ117" s="46" t="s">
        <v>111</v>
      </c>
      <c r="AK117" s="46" t="s">
        <v>111</v>
      </c>
      <c r="AL117" s="46" t="s">
        <v>111</v>
      </c>
      <c r="AM117" s="46" t="s">
        <v>111</v>
      </c>
      <c r="AN117" s="45">
        <v>20</v>
      </c>
      <c r="AO117" s="5">
        <v>250</v>
      </c>
      <c r="AP117" s="46" t="s">
        <v>111</v>
      </c>
      <c r="AQ117" s="46" t="s">
        <v>111</v>
      </c>
      <c r="AR117" s="46" t="s">
        <v>111</v>
      </c>
      <c r="AS117" s="46" t="s">
        <v>111</v>
      </c>
      <c r="AT117" s="45">
        <v>20</v>
      </c>
      <c r="AU117" s="5">
        <v>250</v>
      </c>
      <c r="AV117" s="46" t="s">
        <v>111</v>
      </c>
      <c r="AW117" s="46" t="s">
        <v>111</v>
      </c>
      <c r="AX117" s="46" t="s">
        <v>111</v>
      </c>
      <c r="AY117" s="47" t="s">
        <v>111</v>
      </c>
    </row>
    <row r="118" spans="15:51">
      <c r="O118" s="75"/>
      <c r="P118" s="45">
        <v>21</v>
      </c>
      <c r="Q118" s="5">
        <v>300</v>
      </c>
      <c r="R118" s="46" t="s">
        <v>111</v>
      </c>
      <c r="S118" s="46" t="s">
        <v>111</v>
      </c>
      <c r="T118" s="46" t="s">
        <v>111</v>
      </c>
      <c r="U118" s="46" t="s">
        <v>111</v>
      </c>
      <c r="V118" s="45">
        <v>21</v>
      </c>
      <c r="W118" s="5">
        <v>300</v>
      </c>
      <c r="X118" s="46" t="s">
        <v>111</v>
      </c>
      <c r="Y118" s="46" t="s">
        <v>111</v>
      </c>
      <c r="Z118" s="46" t="s">
        <v>111</v>
      </c>
      <c r="AA118" s="46" t="s">
        <v>111</v>
      </c>
      <c r="AB118" s="45">
        <v>21</v>
      </c>
      <c r="AC118" s="5">
        <v>300</v>
      </c>
      <c r="AD118" s="46" t="s">
        <v>111</v>
      </c>
      <c r="AE118" s="46" t="s">
        <v>111</v>
      </c>
      <c r="AF118" s="46" t="s">
        <v>111</v>
      </c>
      <c r="AG118" s="46" t="s">
        <v>111</v>
      </c>
      <c r="AH118" s="45">
        <v>21</v>
      </c>
      <c r="AI118" s="5">
        <v>300</v>
      </c>
      <c r="AJ118" s="46" t="s">
        <v>111</v>
      </c>
      <c r="AK118" s="46" t="s">
        <v>111</v>
      </c>
      <c r="AL118" s="46" t="s">
        <v>111</v>
      </c>
      <c r="AM118" s="46" t="s">
        <v>111</v>
      </c>
      <c r="AN118" s="45">
        <v>21</v>
      </c>
      <c r="AO118" s="5">
        <v>300</v>
      </c>
      <c r="AP118" s="46" t="s">
        <v>111</v>
      </c>
      <c r="AQ118" s="46" t="s">
        <v>111</v>
      </c>
      <c r="AR118" s="46" t="s">
        <v>111</v>
      </c>
      <c r="AS118" s="46" t="s">
        <v>111</v>
      </c>
      <c r="AT118" s="45">
        <v>21</v>
      </c>
      <c r="AU118" s="5">
        <v>300</v>
      </c>
      <c r="AV118" s="46" t="s">
        <v>111</v>
      </c>
      <c r="AW118" s="46" t="s">
        <v>111</v>
      </c>
      <c r="AX118" s="46" t="s">
        <v>111</v>
      </c>
      <c r="AY118" s="47" t="s">
        <v>111</v>
      </c>
    </row>
    <row r="119" spans="15:51">
      <c r="O119" s="75"/>
      <c r="P119" s="45">
        <v>22</v>
      </c>
      <c r="Q119" s="5">
        <v>400</v>
      </c>
      <c r="R119" s="46" t="s">
        <v>111</v>
      </c>
      <c r="S119" s="46" t="s">
        <v>111</v>
      </c>
      <c r="T119" s="46" t="s">
        <v>111</v>
      </c>
      <c r="U119" s="46" t="s">
        <v>111</v>
      </c>
      <c r="V119" s="45">
        <v>22</v>
      </c>
      <c r="W119" s="5">
        <v>400</v>
      </c>
      <c r="X119" s="46" t="s">
        <v>111</v>
      </c>
      <c r="Y119" s="46" t="s">
        <v>111</v>
      </c>
      <c r="Z119" s="46" t="s">
        <v>111</v>
      </c>
      <c r="AA119" s="46" t="s">
        <v>111</v>
      </c>
      <c r="AB119" s="45">
        <v>22</v>
      </c>
      <c r="AC119" s="5">
        <v>400</v>
      </c>
      <c r="AD119" s="46" t="s">
        <v>111</v>
      </c>
      <c r="AE119" s="46" t="s">
        <v>111</v>
      </c>
      <c r="AF119" s="46" t="s">
        <v>111</v>
      </c>
      <c r="AG119" s="46" t="s">
        <v>111</v>
      </c>
      <c r="AH119" s="45">
        <v>22</v>
      </c>
      <c r="AI119" s="5">
        <v>400</v>
      </c>
      <c r="AJ119" s="46" t="s">
        <v>111</v>
      </c>
      <c r="AK119" s="46" t="s">
        <v>111</v>
      </c>
      <c r="AL119" s="46" t="s">
        <v>111</v>
      </c>
      <c r="AM119" s="46" t="s">
        <v>111</v>
      </c>
      <c r="AN119" s="45">
        <v>22</v>
      </c>
      <c r="AO119" s="5">
        <v>400</v>
      </c>
      <c r="AP119" s="46" t="s">
        <v>111</v>
      </c>
      <c r="AQ119" s="46" t="s">
        <v>111</v>
      </c>
      <c r="AR119" s="46" t="s">
        <v>111</v>
      </c>
      <c r="AS119" s="46" t="s">
        <v>111</v>
      </c>
      <c r="AT119" s="45">
        <v>22</v>
      </c>
      <c r="AU119" s="5">
        <v>400</v>
      </c>
      <c r="AV119" s="46" t="s">
        <v>111</v>
      </c>
      <c r="AW119" s="46" t="s">
        <v>111</v>
      </c>
      <c r="AX119" s="46" t="s">
        <v>111</v>
      </c>
      <c r="AY119" s="47" t="s">
        <v>111</v>
      </c>
    </row>
    <row r="120" spans="15:51">
      <c r="O120" s="75"/>
      <c r="P120" s="45">
        <v>23</v>
      </c>
      <c r="Q120" s="5">
        <v>500</v>
      </c>
      <c r="R120" s="46" t="s">
        <v>111</v>
      </c>
      <c r="S120" s="46" t="s">
        <v>111</v>
      </c>
      <c r="T120" s="46" t="s">
        <v>111</v>
      </c>
      <c r="U120" s="46" t="s">
        <v>111</v>
      </c>
      <c r="V120" s="45">
        <v>23</v>
      </c>
      <c r="W120" s="5">
        <v>500</v>
      </c>
      <c r="X120" s="46" t="s">
        <v>111</v>
      </c>
      <c r="Y120" s="46" t="s">
        <v>111</v>
      </c>
      <c r="Z120" s="46" t="s">
        <v>111</v>
      </c>
      <c r="AA120" s="46" t="s">
        <v>111</v>
      </c>
      <c r="AB120" s="45">
        <v>23</v>
      </c>
      <c r="AC120" s="5">
        <v>500</v>
      </c>
      <c r="AD120" s="46" t="s">
        <v>111</v>
      </c>
      <c r="AE120" s="46" t="s">
        <v>111</v>
      </c>
      <c r="AF120" s="46" t="s">
        <v>111</v>
      </c>
      <c r="AG120" s="46" t="s">
        <v>111</v>
      </c>
      <c r="AH120" s="45">
        <v>23</v>
      </c>
      <c r="AI120" s="5">
        <v>500</v>
      </c>
      <c r="AJ120" s="46" t="s">
        <v>111</v>
      </c>
      <c r="AK120" s="46" t="s">
        <v>111</v>
      </c>
      <c r="AL120" s="46" t="s">
        <v>111</v>
      </c>
      <c r="AM120" s="46" t="s">
        <v>111</v>
      </c>
      <c r="AN120" s="45">
        <v>23</v>
      </c>
      <c r="AO120" s="5">
        <v>500</v>
      </c>
      <c r="AP120" s="46" t="s">
        <v>111</v>
      </c>
      <c r="AQ120" s="46" t="s">
        <v>111</v>
      </c>
      <c r="AR120" s="46" t="s">
        <v>111</v>
      </c>
      <c r="AS120" s="46" t="s">
        <v>111</v>
      </c>
      <c r="AT120" s="45">
        <v>23</v>
      </c>
      <c r="AU120" s="5">
        <v>500</v>
      </c>
      <c r="AV120" s="46" t="s">
        <v>111</v>
      </c>
      <c r="AW120" s="46" t="s">
        <v>111</v>
      </c>
      <c r="AX120" s="46" t="s">
        <v>111</v>
      </c>
      <c r="AY120" s="47" t="s">
        <v>111</v>
      </c>
    </row>
    <row r="121" spans="15:51">
      <c r="O121" s="75"/>
      <c r="P121" s="45">
        <v>24</v>
      </c>
      <c r="Q121" s="5">
        <v>600</v>
      </c>
      <c r="R121" s="46" t="s">
        <v>111</v>
      </c>
      <c r="S121" s="46" t="s">
        <v>111</v>
      </c>
      <c r="T121" s="46" t="s">
        <v>111</v>
      </c>
      <c r="U121" s="46" t="s">
        <v>111</v>
      </c>
      <c r="V121" s="45">
        <v>24</v>
      </c>
      <c r="W121" s="5">
        <v>600</v>
      </c>
      <c r="X121" s="46" t="s">
        <v>111</v>
      </c>
      <c r="Y121" s="46" t="s">
        <v>111</v>
      </c>
      <c r="Z121" s="46" t="s">
        <v>111</v>
      </c>
      <c r="AA121" s="46" t="s">
        <v>111</v>
      </c>
      <c r="AB121" s="45">
        <v>24</v>
      </c>
      <c r="AC121" s="5">
        <v>600</v>
      </c>
      <c r="AD121" s="46" t="s">
        <v>111</v>
      </c>
      <c r="AE121" s="46" t="s">
        <v>111</v>
      </c>
      <c r="AF121" s="46" t="s">
        <v>111</v>
      </c>
      <c r="AG121" s="46" t="s">
        <v>111</v>
      </c>
      <c r="AH121" s="45">
        <v>24</v>
      </c>
      <c r="AI121" s="5">
        <v>600</v>
      </c>
      <c r="AJ121" s="46" t="s">
        <v>111</v>
      </c>
      <c r="AK121" s="46" t="s">
        <v>111</v>
      </c>
      <c r="AL121" s="46" t="s">
        <v>111</v>
      </c>
      <c r="AM121" s="46" t="s">
        <v>111</v>
      </c>
      <c r="AN121" s="45">
        <v>24</v>
      </c>
      <c r="AO121" s="5">
        <v>600</v>
      </c>
      <c r="AP121" s="46" t="s">
        <v>111</v>
      </c>
      <c r="AQ121" s="46" t="s">
        <v>111</v>
      </c>
      <c r="AR121" s="46" t="s">
        <v>111</v>
      </c>
      <c r="AS121" s="46" t="s">
        <v>111</v>
      </c>
      <c r="AT121" s="45">
        <v>24</v>
      </c>
      <c r="AU121" s="5">
        <v>600</v>
      </c>
      <c r="AV121" s="46" t="s">
        <v>111</v>
      </c>
      <c r="AW121" s="46" t="s">
        <v>111</v>
      </c>
      <c r="AX121" s="46" t="s">
        <v>111</v>
      </c>
      <c r="AY121" s="47" t="s">
        <v>111</v>
      </c>
    </row>
    <row r="122" spans="15:51">
      <c r="O122" s="75"/>
      <c r="P122" s="45">
        <v>25</v>
      </c>
      <c r="Q122" s="5">
        <v>700</v>
      </c>
      <c r="R122" s="46" t="s">
        <v>111</v>
      </c>
      <c r="S122" s="46" t="s">
        <v>111</v>
      </c>
      <c r="T122" s="46" t="s">
        <v>111</v>
      </c>
      <c r="U122" s="46" t="s">
        <v>111</v>
      </c>
      <c r="V122" s="45">
        <v>25</v>
      </c>
      <c r="W122" s="5">
        <v>700</v>
      </c>
      <c r="X122" s="46" t="s">
        <v>111</v>
      </c>
      <c r="Y122" s="46" t="s">
        <v>111</v>
      </c>
      <c r="Z122" s="46" t="s">
        <v>111</v>
      </c>
      <c r="AA122" s="46" t="s">
        <v>111</v>
      </c>
      <c r="AB122" s="45">
        <v>25</v>
      </c>
      <c r="AC122" s="5">
        <v>700</v>
      </c>
      <c r="AD122" s="46" t="s">
        <v>111</v>
      </c>
      <c r="AE122" s="46" t="s">
        <v>111</v>
      </c>
      <c r="AF122" s="46" t="s">
        <v>111</v>
      </c>
      <c r="AG122" s="46" t="s">
        <v>111</v>
      </c>
      <c r="AH122" s="45">
        <v>25</v>
      </c>
      <c r="AI122" s="5">
        <v>700</v>
      </c>
      <c r="AJ122" s="46" t="s">
        <v>111</v>
      </c>
      <c r="AK122" s="46" t="s">
        <v>111</v>
      </c>
      <c r="AL122" s="46" t="s">
        <v>111</v>
      </c>
      <c r="AM122" s="46" t="s">
        <v>111</v>
      </c>
      <c r="AN122" s="45">
        <v>25</v>
      </c>
      <c r="AO122" s="5">
        <v>700</v>
      </c>
      <c r="AP122" s="46" t="s">
        <v>111</v>
      </c>
      <c r="AQ122" s="46" t="s">
        <v>111</v>
      </c>
      <c r="AR122" s="46" t="s">
        <v>111</v>
      </c>
      <c r="AS122" s="46" t="s">
        <v>111</v>
      </c>
      <c r="AT122" s="45">
        <v>25</v>
      </c>
      <c r="AU122" s="5">
        <v>700</v>
      </c>
      <c r="AV122" s="46" t="s">
        <v>111</v>
      </c>
      <c r="AW122" s="46" t="s">
        <v>111</v>
      </c>
      <c r="AX122" s="46" t="s">
        <v>111</v>
      </c>
      <c r="AY122" s="47" t="s">
        <v>111</v>
      </c>
    </row>
    <row r="123" spans="15:51">
      <c r="O123" s="75"/>
      <c r="P123" s="45">
        <v>26</v>
      </c>
      <c r="Q123" s="5">
        <v>800</v>
      </c>
      <c r="R123" s="46" t="s">
        <v>111</v>
      </c>
      <c r="S123" s="46" t="s">
        <v>111</v>
      </c>
      <c r="T123" s="46" t="s">
        <v>111</v>
      </c>
      <c r="U123" s="46" t="s">
        <v>111</v>
      </c>
      <c r="V123" s="45">
        <v>26</v>
      </c>
      <c r="W123" s="5">
        <v>800</v>
      </c>
      <c r="X123" s="46" t="s">
        <v>111</v>
      </c>
      <c r="Y123" s="46" t="s">
        <v>111</v>
      </c>
      <c r="Z123" s="46" t="s">
        <v>111</v>
      </c>
      <c r="AA123" s="46" t="s">
        <v>111</v>
      </c>
      <c r="AB123" s="45">
        <v>26</v>
      </c>
      <c r="AC123" s="5">
        <v>800</v>
      </c>
      <c r="AD123" s="46" t="s">
        <v>111</v>
      </c>
      <c r="AE123" s="46" t="s">
        <v>111</v>
      </c>
      <c r="AF123" s="46" t="s">
        <v>111</v>
      </c>
      <c r="AG123" s="46" t="s">
        <v>111</v>
      </c>
      <c r="AH123" s="45">
        <v>26</v>
      </c>
      <c r="AI123" s="5">
        <v>800</v>
      </c>
      <c r="AJ123" s="46" t="s">
        <v>111</v>
      </c>
      <c r="AK123" s="46" t="s">
        <v>111</v>
      </c>
      <c r="AL123" s="46" t="s">
        <v>111</v>
      </c>
      <c r="AM123" s="46" t="s">
        <v>111</v>
      </c>
      <c r="AN123" s="45">
        <v>26</v>
      </c>
      <c r="AO123" s="5">
        <v>800</v>
      </c>
      <c r="AP123" s="46" t="s">
        <v>111</v>
      </c>
      <c r="AQ123" s="46" t="s">
        <v>111</v>
      </c>
      <c r="AR123" s="46" t="s">
        <v>111</v>
      </c>
      <c r="AS123" s="46" t="s">
        <v>111</v>
      </c>
      <c r="AT123" s="45">
        <v>26</v>
      </c>
      <c r="AU123" s="5">
        <v>800</v>
      </c>
      <c r="AV123" s="46" t="s">
        <v>111</v>
      </c>
      <c r="AW123" s="46" t="s">
        <v>111</v>
      </c>
      <c r="AX123" s="46" t="s">
        <v>111</v>
      </c>
      <c r="AY123" s="47" t="s">
        <v>111</v>
      </c>
    </row>
    <row r="124" spans="15:51">
      <c r="O124" s="75"/>
      <c r="P124" s="45">
        <v>27</v>
      </c>
      <c r="Q124" s="5">
        <v>900</v>
      </c>
      <c r="R124" s="46" t="s">
        <v>111</v>
      </c>
      <c r="S124" s="46" t="s">
        <v>111</v>
      </c>
      <c r="T124" s="46" t="s">
        <v>111</v>
      </c>
      <c r="U124" s="46" t="s">
        <v>111</v>
      </c>
      <c r="V124" s="45">
        <v>27</v>
      </c>
      <c r="W124" s="5">
        <v>900</v>
      </c>
      <c r="X124" s="46" t="s">
        <v>111</v>
      </c>
      <c r="Y124" s="46" t="s">
        <v>111</v>
      </c>
      <c r="Z124" s="46" t="s">
        <v>111</v>
      </c>
      <c r="AA124" s="46" t="s">
        <v>111</v>
      </c>
      <c r="AB124" s="45">
        <v>27</v>
      </c>
      <c r="AC124" s="5">
        <v>900</v>
      </c>
      <c r="AD124" s="46" t="s">
        <v>111</v>
      </c>
      <c r="AE124" s="46" t="s">
        <v>111</v>
      </c>
      <c r="AF124" s="46" t="s">
        <v>111</v>
      </c>
      <c r="AG124" s="46" t="s">
        <v>111</v>
      </c>
      <c r="AH124" s="45">
        <v>27</v>
      </c>
      <c r="AI124" s="5">
        <v>900</v>
      </c>
      <c r="AJ124" s="46" t="s">
        <v>111</v>
      </c>
      <c r="AK124" s="46" t="s">
        <v>111</v>
      </c>
      <c r="AL124" s="46" t="s">
        <v>111</v>
      </c>
      <c r="AM124" s="46" t="s">
        <v>111</v>
      </c>
      <c r="AN124" s="45">
        <v>27</v>
      </c>
      <c r="AO124" s="5">
        <v>900</v>
      </c>
      <c r="AP124" s="46" t="s">
        <v>111</v>
      </c>
      <c r="AQ124" s="46" t="s">
        <v>111</v>
      </c>
      <c r="AR124" s="46" t="s">
        <v>111</v>
      </c>
      <c r="AS124" s="46" t="s">
        <v>111</v>
      </c>
      <c r="AT124" s="45">
        <v>27</v>
      </c>
      <c r="AU124" s="5">
        <v>900</v>
      </c>
      <c r="AV124" s="46" t="s">
        <v>111</v>
      </c>
      <c r="AW124" s="46" t="s">
        <v>111</v>
      </c>
      <c r="AX124" s="46" t="s">
        <v>111</v>
      </c>
      <c r="AY124" s="47" t="s">
        <v>111</v>
      </c>
    </row>
    <row r="125" spans="15:51">
      <c r="O125" s="75"/>
      <c r="P125" s="49">
        <v>28</v>
      </c>
      <c r="Q125" s="50">
        <v>1000</v>
      </c>
      <c r="R125" s="46" t="s">
        <v>111</v>
      </c>
      <c r="S125" s="46" t="s">
        <v>111</v>
      </c>
      <c r="T125" s="46" t="s">
        <v>111</v>
      </c>
      <c r="U125" s="46" t="s">
        <v>111</v>
      </c>
      <c r="V125" s="49">
        <v>28</v>
      </c>
      <c r="W125" s="50">
        <v>1000</v>
      </c>
      <c r="X125" s="46" t="s">
        <v>111</v>
      </c>
      <c r="Y125" s="46" t="s">
        <v>111</v>
      </c>
      <c r="Z125" s="46" t="s">
        <v>111</v>
      </c>
      <c r="AA125" s="46" t="s">
        <v>111</v>
      </c>
      <c r="AB125" s="49">
        <v>28</v>
      </c>
      <c r="AC125" s="50">
        <v>1000</v>
      </c>
      <c r="AD125" s="46" t="s">
        <v>111</v>
      </c>
      <c r="AE125" s="46" t="s">
        <v>111</v>
      </c>
      <c r="AF125" s="46" t="s">
        <v>111</v>
      </c>
      <c r="AG125" s="46" t="s">
        <v>111</v>
      </c>
      <c r="AH125" s="49">
        <v>28</v>
      </c>
      <c r="AI125" s="50">
        <v>1000</v>
      </c>
      <c r="AJ125" s="46" t="s">
        <v>111</v>
      </c>
      <c r="AK125" s="46" t="s">
        <v>111</v>
      </c>
      <c r="AL125" s="46" t="s">
        <v>111</v>
      </c>
      <c r="AM125" s="46" t="s">
        <v>111</v>
      </c>
      <c r="AN125" s="49">
        <v>28</v>
      </c>
      <c r="AO125" s="50">
        <v>1000</v>
      </c>
      <c r="AP125" s="46" t="s">
        <v>111</v>
      </c>
      <c r="AQ125" s="46" t="s">
        <v>111</v>
      </c>
      <c r="AR125" s="46" t="s">
        <v>111</v>
      </c>
      <c r="AS125" s="46" t="s">
        <v>111</v>
      </c>
      <c r="AT125" s="49">
        <v>28</v>
      </c>
      <c r="AU125" s="50">
        <v>1000</v>
      </c>
      <c r="AV125" s="58" t="s">
        <v>111</v>
      </c>
      <c r="AW125" s="58" t="s">
        <v>111</v>
      </c>
      <c r="AX125" s="58" t="s">
        <v>111</v>
      </c>
      <c r="AY125" s="59" t="s">
        <v>111</v>
      </c>
    </row>
    <row r="126" spans="15:51">
      <c r="O126" s="75" t="s">
        <v>48</v>
      </c>
      <c r="P126" s="76" t="s">
        <v>109</v>
      </c>
      <c r="Q126" s="77"/>
      <c r="R126" s="77"/>
      <c r="S126" s="77"/>
      <c r="T126" s="77"/>
      <c r="U126" s="78"/>
      <c r="V126" s="76" t="s">
        <v>125</v>
      </c>
      <c r="W126" s="77"/>
      <c r="X126" s="77"/>
      <c r="Y126" s="77"/>
      <c r="Z126" s="77"/>
      <c r="AA126" s="78"/>
      <c r="AB126" s="76" t="s">
        <v>126</v>
      </c>
      <c r="AC126" s="77"/>
      <c r="AD126" s="77"/>
      <c r="AE126" s="77"/>
      <c r="AF126" s="77"/>
      <c r="AG126" s="78"/>
      <c r="AH126" s="76" t="s">
        <v>127</v>
      </c>
      <c r="AI126" s="77"/>
      <c r="AJ126" s="77"/>
      <c r="AK126" s="77"/>
      <c r="AL126" s="77"/>
      <c r="AM126" s="78"/>
      <c r="AN126" s="76" t="s">
        <v>128</v>
      </c>
      <c r="AO126" s="77"/>
      <c r="AP126" s="77"/>
      <c r="AQ126" s="77"/>
      <c r="AR126" s="77"/>
      <c r="AS126" s="78"/>
      <c r="AT126" s="76" t="s">
        <v>129</v>
      </c>
      <c r="AU126" s="77"/>
      <c r="AV126" s="77"/>
      <c r="AW126" s="77"/>
      <c r="AX126" s="77"/>
      <c r="AY126" s="78"/>
    </row>
    <row r="127" spans="15:51">
      <c r="O127" s="75"/>
      <c r="P127" s="79"/>
      <c r="Q127" s="80"/>
      <c r="R127" s="80"/>
      <c r="S127" s="80"/>
      <c r="T127" s="80"/>
      <c r="U127" s="81"/>
      <c r="V127" s="79"/>
      <c r="W127" s="80"/>
      <c r="X127" s="80"/>
      <c r="Y127" s="80"/>
      <c r="Z127" s="80"/>
      <c r="AA127" s="81"/>
      <c r="AB127" s="79"/>
      <c r="AC127" s="80"/>
      <c r="AD127" s="80"/>
      <c r="AE127" s="80"/>
      <c r="AF127" s="80"/>
      <c r="AG127" s="81"/>
      <c r="AH127" s="79"/>
      <c r="AI127" s="80"/>
      <c r="AJ127" s="80"/>
      <c r="AK127" s="80"/>
      <c r="AL127" s="80"/>
      <c r="AM127" s="81"/>
      <c r="AN127" s="79"/>
      <c r="AO127" s="80"/>
      <c r="AP127" s="80"/>
      <c r="AQ127" s="80"/>
      <c r="AR127" s="80"/>
      <c r="AS127" s="81"/>
      <c r="AT127" s="79"/>
      <c r="AU127" s="80"/>
      <c r="AV127" s="80"/>
      <c r="AW127" s="80"/>
      <c r="AX127" s="80"/>
      <c r="AY127" s="81"/>
    </row>
    <row r="128" spans="15:51">
      <c r="O128" s="75"/>
      <c r="P128" s="45"/>
      <c r="Q128" s="3"/>
      <c r="R128" s="46" t="s">
        <v>90</v>
      </c>
      <c r="S128" s="46" t="s">
        <v>3</v>
      </c>
      <c r="T128" s="46" t="s">
        <v>91</v>
      </c>
      <c r="U128" s="47" t="s">
        <v>20</v>
      </c>
      <c r="V128" s="45"/>
      <c r="W128" s="3"/>
      <c r="X128" s="46" t="s">
        <v>90</v>
      </c>
      <c r="Y128" s="46" t="s">
        <v>3</v>
      </c>
      <c r="Z128" s="46" t="s">
        <v>91</v>
      </c>
      <c r="AA128" s="47" t="s">
        <v>20</v>
      </c>
      <c r="AB128" s="45"/>
      <c r="AC128" s="3"/>
      <c r="AD128" s="46" t="s">
        <v>90</v>
      </c>
      <c r="AE128" s="46" t="s">
        <v>3</v>
      </c>
      <c r="AF128" s="46" t="s">
        <v>91</v>
      </c>
      <c r="AG128" s="47" t="s">
        <v>20</v>
      </c>
      <c r="AH128" s="45"/>
      <c r="AI128" s="3"/>
      <c r="AJ128" s="46" t="s">
        <v>90</v>
      </c>
      <c r="AK128" s="46" t="s">
        <v>3</v>
      </c>
      <c r="AL128" s="46" t="s">
        <v>91</v>
      </c>
      <c r="AM128" s="47" t="s">
        <v>20</v>
      </c>
      <c r="AN128" s="45"/>
      <c r="AO128" s="3"/>
      <c r="AP128" s="46" t="s">
        <v>90</v>
      </c>
      <c r="AQ128" s="46" t="s">
        <v>3</v>
      </c>
      <c r="AR128" s="46" t="s">
        <v>91</v>
      </c>
      <c r="AS128" s="47" t="s">
        <v>20</v>
      </c>
      <c r="AT128" s="45"/>
      <c r="AU128" s="3"/>
      <c r="AV128" s="46" t="s">
        <v>90</v>
      </c>
      <c r="AW128" s="46" t="s">
        <v>3</v>
      </c>
      <c r="AX128" s="46" t="s">
        <v>91</v>
      </c>
      <c r="AY128" s="47" t="s">
        <v>20</v>
      </c>
    </row>
    <row r="129" spans="15:51">
      <c r="O129" s="75"/>
      <c r="P129" s="45">
        <v>1</v>
      </c>
      <c r="Q129" s="5">
        <v>0</v>
      </c>
      <c r="R129" s="3"/>
      <c r="S129" s="3"/>
      <c r="T129" s="3"/>
      <c r="U129" s="48"/>
      <c r="V129" s="45">
        <v>1</v>
      </c>
      <c r="W129" s="5">
        <v>0</v>
      </c>
      <c r="X129" s="3"/>
      <c r="Y129" s="3"/>
      <c r="Z129" s="3"/>
      <c r="AA129" s="48"/>
      <c r="AB129" s="45">
        <v>1</v>
      </c>
      <c r="AC129" s="5">
        <v>0</v>
      </c>
      <c r="AD129" s="3"/>
      <c r="AE129" s="3"/>
      <c r="AF129" s="3"/>
      <c r="AG129" s="48"/>
      <c r="AH129" s="45">
        <v>1</v>
      </c>
      <c r="AI129" s="5">
        <v>0</v>
      </c>
      <c r="AJ129" s="3"/>
      <c r="AK129" s="3"/>
      <c r="AL129" s="3"/>
      <c r="AM129" s="48"/>
      <c r="AN129" s="45">
        <v>1</v>
      </c>
      <c r="AO129" s="5">
        <v>0</v>
      </c>
      <c r="AP129" s="3"/>
      <c r="AQ129" s="3"/>
      <c r="AR129" s="3"/>
      <c r="AS129" s="48"/>
      <c r="AT129" s="45">
        <v>1</v>
      </c>
      <c r="AU129" s="5">
        <v>0</v>
      </c>
      <c r="AV129" s="3"/>
      <c r="AW129" s="3"/>
      <c r="AX129" s="3"/>
      <c r="AY129" s="48"/>
    </row>
    <row r="130" spans="15:51">
      <c r="O130" s="75"/>
      <c r="P130" s="45">
        <v>2</v>
      </c>
      <c r="Q130" s="5">
        <v>18</v>
      </c>
      <c r="R130" s="3">
        <v>1796</v>
      </c>
      <c r="S130" s="5">
        <v>372</v>
      </c>
      <c r="T130" s="5">
        <v>1302</v>
      </c>
      <c r="U130" s="48">
        <v>4120</v>
      </c>
      <c r="V130" s="45">
        <v>2</v>
      </c>
      <c r="W130" s="5">
        <v>18</v>
      </c>
      <c r="X130" s="3">
        <v>3680</v>
      </c>
      <c r="Y130" s="5">
        <v>361</v>
      </c>
      <c r="Z130" s="5">
        <v>1212</v>
      </c>
      <c r="AA130" s="48">
        <v>3456</v>
      </c>
      <c r="AB130" s="45">
        <v>2</v>
      </c>
      <c r="AC130" s="5">
        <v>18</v>
      </c>
      <c r="AD130" s="46" t="s">
        <v>111</v>
      </c>
      <c r="AE130" s="46" t="s">
        <v>111</v>
      </c>
      <c r="AF130" s="46" t="s">
        <v>111</v>
      </c>
      <c r="AG130" s="47" t="s">
        <v>111</v>
      </c>
      <c r="AH130" s="45">
        <v>2</v>
      </c>
      <c r="AI130" s="5">
        <v>18</v>
      </c>
      <c r="AJ130" s="46" t="s">
        <v>111</v>
      </c>
      <c r="AK130" s="46" t="s">
        <v>111</v>
      </c>
      <c r="AL130" s="46" t="s">
        <v>111</v>
      </c>
      <c r="AM130" s="47" t="s">
        <v>111</v>
      </c>
      <c r="AN130" s="45">
        <v>2</v>
      </c>
      <c r="AO130" s="5">
        <v>18</v>
      </c>
      <c r="AP130" s="3">
        <v>1796</v>
      </c>
      <c r="AQ130" s="5">
        <v>372</v>
      </c>
      <c r="AR130" s="5">
        <v>1302</v>
      </c>
      <c r="AS130" s="48">
        <v>4120</v>
      </c>
      <c r="AT130" s="45">
        <v>2</v>
      </c>
      <c r="AU130" s="5">
        <v>18</v>
      </c>
      <c r="AV130" s="3">
        <v>3680</v>
      </c>
      <c r="AW130" s="5">
        <v>361</v>
      </c>
      <c r="AX130" s="5">
        <v>1212</v>
      </c>
      <c r="AY130" s="48">
        <v>3456</v>
      </c>
    </row>
    <row r="131" spans="15:51">
      <c r="O131" s="75"/>
      <c r="P131" s="45">
        <v>3</v>
      </c>
      <c r="Q131" s="5">
        <v>20</v>
      </c>
      <c r="R131" s="46" t="s">
        <v>111</v>
      </c>
      <c r="S131" s="46" t="s">
        <v>111</v>
      </c>
      <c r="T131" s="46" t="s">
        <v>111</v>
      </c>
      <c r="U131" s="46" t="s">
        <v>111</v>
      </c>
      <c r="V131" s="45">
        <v>3</v>
      </c>
      <c r="W131" s="5">
        <v>20</v>
      </c>
      <c r="X131" s="46" t="s">
        <v>111</v>
      </c>
      <c r="Y131" s="46" t="s">
        <v>111</v>
      </c>
      <c r="Z131" s="46" t="s">
        <v>111</v>
      </c>
      <c r="AA131" s="46" t="s">
        <v>111</v>
      </c>
      <c r="AB131" s="45">
        <v>3</v>
      </c>
      <c r="AC131" s="5">
        <v>20</v>
      </c>
      <c r="AD131" s="3">
        <v>1796</v>
      </c>
      <c r="AE131" s="5">
        <v>321</v>
      </c>
      <c r="AF131" s="5">
        <v>821</v>
      </c>
      <c r="AG131" s="48">
        <v>4120</v>
      </c>
      <c r="AH131" s="45">
        <v>3</v>
      </c>
      <c r="AI131" s="5">
        <v>20</v>
      </c>
      <c r="AJ131" s="3">
        <v>3680</v>
      </c>
      <c r="AK131" s="5">
        <v>325</v>
      </c>
      <c r="AL131" s="5">
        <v>757</v>
      </c>
      <c r="AM131" s="48">
        <v>3456</v>
      </c>
      <c r="AN131" s="45">
        <v>3</v>
      </c>
      <c r="AO131" s="5">
        <v>20</v>
      </c>
      <c r="AP131" s="3">
        <v>1796</v>
      </c>
      <c r="AQ131" s="5">
        <v>321</v>
      </c>
      <c r="AR131" s="5">
        <v>821</v>
      </c>
      <c r="AS131" s="48">
        <v>4120</v>
      </c>
      <c r="AT131" s="45">
        <v>3</v>
      </c>
      <c r="AU131" s="5">
        <v>20</v>
      </c>
      <c r="AV131" s="3">
        <v>3680</v>
      </c>
      <c r="AW131" s="5">
        <v>325</v>
      </c>
      <c r="AX131" s="5">
        <v>757</v>
      </c>
      <c r="AY131" s="48">
        <v>3456</v>
      </c>
    </row>
    <row r="132" spans="15:51">
      <c r="O132" s="75"/>
      <c r="P132" s="45">
        <v>4</v>
      </c>
      <c r="Q132" s="5">
        <v>22</v>
      </c>
      <c r="R132" s="3">
        <v>1796</v>
      </c>
      <c r="S132" s="5">
        <v>372</v>
      </c>
      <c r="T132" s="5">
        <v>1302</v>
      </c>
      <c r="U132" s="48">
        <v>4120</v>
      </c>
      <c r="V132" s="45">
        <v>4</v>
      </c>
      <c r="W132" s="5">
        <v>22</v>
      </c>
      <c r="X132" s="3">
        <v>3680</v>
      </c>
      <c r="Y132" s="5">
        <v>361</v>
      </c>
      <c r="Z132" s="5">
        <v>1212</v>
      </c>
      <c r="AA132" s="48">
        <v>3456</v>
      </c>
      <c r="AB132" s="45">
        <v>4</v>
      </c>
      <c r="AC132" s="5">
        <v>22</v>
      </c>
      <c r="AD132" s="46" t="s">
        <v>111</v>
      </c>
      <c r="AE132" s="46" t="s">
        <v>111</v>
      </c>
      <c r="AF132" s="46" t="s">
        <v>111</v>
      </c>
      <c r="AG132" s="47" t="s">
        <v>111</v>
      </c>
      <c r="AH132" s="45">
        <v>4</v>
      </c>
      <c r="AI132" s="5">
        <v>22</v>
      </c>
      <c r="AJ132" s="46" t="s">
        <v>111</v>
      </c>
      <c r="AK132" s="46" t="s">
        <v>111</v>
      </c>
      <c r="AL132" s="46" t="s">
        <v>111</v>
      </c>
      <c r="AM132" s="47" t="s">
        <v>111</v>
      </c>
      <c r="AN132" s="45">
        <v>4</v>
      </c>
      <c r="AO132" s="5">
        <v>22</v>
      </c>
      <c r="AP132" s="3">
        <v>1796</v>
      </c>
      <c r="AQ132" s="5">
        <v>372</v>
      </c>
      <c r="AR132" s="5">
        <v>1302</v>
      </c>
      <c r="AS132" s="48">
        <v>4120</v>
      </c>
      <c r="AT132" s="45">
        <v>4</v>
      </c>
      <c r="AU132" s="5">
        <v>22</v>
      </c>
      <c r="AV132" s="3">
        <v>3680</v>
      </c>
      <c r="AW132" s="5">
        <v>361</v>
      </c>
      <c r="AX132" s="5">
        <v>1212</v>
      </c>
      <c r="AY132" s="48">
        <v>3456</v>
      </c>
    </row>
    <row r="133" spans="15:51">
      <c r="O133" s="75"/>
      <c r="P133" s="45">
        <v>5</v>
      </c>
      <c r="Q133" s="5">
        <v>25</v>
      </c>
      <c r="R133" s="46" t="s">
        <v>111</v>
      </c>
      <c r="S133" s="46" t="s">
        <v>111</v>
      </c>
      <c r="T133" s="46" t="s">
        <v>111</v>
      </c>
      <c r="U133" s="46" t="s">
        <v>111</v>
      </c>
      <c r="V133" s="45">
        <v>5</v>
      </c>
      <c r="W133" s="5">
        <v>25</v>
      </c>
      <c r="X133" s="46" t="s">
        <v>111</v>
      </c>
      <c r="Y133" s="46" t="s">
        <v>111</v>
      </c>
      <c r="Z133" s="46" t="s">
        <v>111</v>
      </c>
      <c r="AA133" s="46" t="s">
        <v>111</v>
      </c>
      <c r="AB133" s="45">
        <v>5</v>
      </c>
      <c r="AC133" s="5">
        <v>25</v>
      </c>
      <c r="AD133" s="3">
        <v>1989</v>
      </c>
      <c r="AE133" s="5">
        <v>385</v>
      </c>
      <c r="AF133" s="5">
        <v>821</v>
      </c>
      <c r="AG133" s="48">
        <v>4120</v>
      </c>
      <c r="AH133" s="45">
        <v>5</v>
      </c>
      <c r="AI133" s="5">
        <v>25</v>
      </c>
      <c r="AJ133" s="3">
        <v>4229</v>
      </c>
      <c r="AK133" s="5">
        <v>396</v>
      </c>
      <c r="AL133" s="5">
        <v>757</v>
      </c>
      <c r="AM133" s="48">
        <v>3456</v>
      </c>
      <c r="AN133" s="45">
        <v>5</v>
      </c>
      <c r="AO133" s="5">
        <v>25</v>
      </c>
      <c r="AP133" s="3">
        <v>1989</v>
      </c>
      <c r="AQ133" s="5">
        <v>385</v>
      </c>
      <c r="AR133" s="5">
        <v>821</v>
      </c>
      <c r="AS133" s="48">
        <v>4120</v>
      </c>
      <c r="AT133" s="45">
        <v>5</v>
      </c>
      <c r="AU133" s="5">
        <v>25</v>
      </c>
      <c r="AV133" s="3">
        <v>4229</v>
      </c>
      <c r="AW133" s="5">
        <v>396</v>
      </c>
      <c r="AX133" s="5">
        <v>757</v>
      </c>
      <c r="AY133" s="48">
        <v>3456</v>
      </c>
    </row>
    <row r="134" spans="15:51">
      <c r="O134" s="75"/>
      <c r="P134" s="45">
        <v>6</v>
      </c>
      <c r="Q134" s="5">
        <v>28</v>
      </c>
      <c r="R134" s="3">
        <v>1989</v>
      </c>
      <c r="S134" s="5">
        <v>406</v>
      </c>
      <c r="T134" s="5">
        <v>1480</v>
      </c>
      <c r="U134" s="48">
        <v>4455</v>
      </c>
      <c r="V134" s="45">
        <v>6</v>
      </c>
      <c r="W134" s="5">
        <v>28</v>
      </c>
      <c r="X134" s="3">
        <v>4229</v>
      </c>
      <c r="Y134" s="5">
        <v>394</v>
      </c>
      <c r="Z134" s="5">
        <v>1321</v>
      </c>
      <c r="AA134" s="48">
        <v>3567</v>
      </c>
      <c r="AB134" s="45">
        <v>6</v>
      </c>
      <c r="AC134" s="5">
        <v>28</v>
      </c>
      <c r="AD134" s="46" t="s">
        <v>111</v>
      </c>
      <c r="AE134" s="46" t="s">
        <v>111</v>
      </c>
      <c r="AF134" s="46" t="s">
        <v>111</v>
      </c>
      <c r="AG134" s="47" t="s">
        <v>111</v>
      </c>
      <c r="AH134" s="45">
        <v>6</v>
      </c>
      <c r="AI134" s="5">
        <v>28</v>
      </c>
      <c r="AJ134" s="46" t="s">
        <v>111</v>
      </c>
      <c r="AK134" s="46" t="s">
        <v>111</v>
      </c>
      <c r="AL134" s="46" t="s">
        <v>111</v>
      </c>
      <c r="AM134" s="47" t="s">
        <v>111</v>
      </c>
      <c r="AN134" s="45">
        <v>6</v>
      </c>
      <c r="AO134" s="5">
        <v>28</v>
      </c>
      <c r="AP134" s="3">
        <v>1989</v>
      </c>
      <c r="AQ134" s="5">
        <v>406</v>
      </c>
      <c r="AR134" s="5">
        <v>1480</v>
      </c>
      <c r="AS134" s="48">
        <v>4455</v>
      </c>
      <c r="AT134" s="45">
        <v>6</v>
      </c>
      <c r="AU134" s="5">
        <v>28</v>
      </c>
      <c r="AV134" s="3">
        <v>4229</v>
      </c>
      <c r="AW134" s="5">
        <v>394</v>
      </c>
      <c r="AX134" s="5">
        <v>1321</v>
      </c>
      <c r="AY134" s="48">
        <v>3567</v>
      </c>
    </row>
    <row r="135" spans="15:51">
      <c r="O135" s="75"/>
      <c r="P135" s="45">
        <v>7</v>
      </c>
      <c r="Q135" s="5">
        <v>32</v>
      </c>
      <c r="R135" s="46" t="s">
        <v>111</v>
      </c>
      <c r="S135" s="46" t="s">
        <v>111</v>
      </c>
      <c r="T135" s="46" t="s">
        <v>111</v>
      </c>
      <c r="U135" s="46" t="s">
        <v>111</v>
      </c>
      <c r="V135" s="45">
        <v>7</v>
      </c>
      <c r="W135" s="5">
        <v>32</v>
      </c>
      <c r="X135" s="46" t="s">
        <v>111</v>
      </c>
      <c r="Y135" s="46" t="s">
        <v>111</v>
      </c>
      <c r="Z135" s="46" t="s">
        <v>111</v>
      </c>
      <c r="AA135" s="46" t="s">
        <v>111</v>
      </c>
      <c r="AB135" s="45">
        <v>7</v>
      </c>
      <c r="AC135" s="5">
        <v>32</v>
      </c>
      <c r="AD135" s="3">
        <v>2240</v>
      </c>
      <c r="AE135" s="5">
        <v>446</v>
      </c>
      <c r="AF135" s="5">
        <v>945</v>
      </c>
      <c r="AG135" s="48">
        <v>5121</v>
      </c>
      <c r="AH135" s="45">
        <v>7</v>
      </c>
      <c r="AI135" s="5">
        <v>32</v>
      </c>
      <c r="AJ135" s="3">
        <v>4725</v>
      </c>
      <c r="AK135" s="5">
        <v>444</v>
      </c>
      <c r="AL135" s="5">
        <v>794</v>
      </c>
      <c r="AM135" s="48">
        <v>3789</v>
      </c>
      <c r="AN135" s="45">
        <v>7</v>
      </c>
      <c r="AO135" s="5">
        <v>32</v>
      </c>
      <c r="AP135" s="3">
        <v>2240</v>
      </c>
      <c r="AQ135" s="5">
        <v>446</v>
      </c>
      <c r="AR135" s="5">
        <v>945</v>
      </c>
      <c r="AS135" s="48">
        <v>5121</v>
      </c>
      <c r="AT135" s="45">
        <v>7</v>
      </c>
      <c r="AU135" s="5">
        <v>32</v>
      </c>
      <c r="AV135" s="3">
        <v>4725</v>
      </c>
      <c r="AW135" s="5">
        <v>444</v>
      </c>
      <c r="AX135" s="5">
        <v>794</v>
      </c>
      <c r="AY135" s="48">
        <v>3789</v>
      </c>
    </row>
    <row r="136" spans="15:51">
      <c r="O136" s="75"/>
      <c r="P136" s="45">
        <v>8</v>
      </c>
      <c r="Q136" s="5">
        <v>35</v>
      </c>
      <c r="R136" s="3">
        <v>2240</v>
      </c>
      <c r="S136" s="5">
        <v>486</v>
      </c>
      <c r="T136" s="5">
        <v>1613</v>
      </c>
      <c r="U136" s="48">
        <v>5199</v>
      </c>
      <c r="V136" s="45">
        <v>8</v>
      </c>
      <c r="W136" s="5">
        <v>35</v>
      </c>
      <c r="X136" s="3">
        <v>4725</v>
      </c>
      <c r="Y136" s="5">
        <v>461</v>
      </c>
      <c r="Z136" s="5">
        <v>1499</v>
      </c>
      <c r="AA136" s="48">
        <v>3823</v>
      </c>
      <c r="AB136" s="45">
        <v>8</v>
      </c>
      <c r="AC136" s="5">
        <v>35</v>
      </c>
      <c r="AD136" s="46" t="s">
        <v>111</v>
      </c>
      <c r="AE136" s="46" t="s">
        <v>111</v>
      </c>
      <c r="AF136" s="46" t="s">
        <v>111</v>
      </c>
      <c r="AG136" s="47" t="s">
        <v>111</v>
      </c>
      <c r="AH136" s="45">
        <v>8</v>
      </c>
      <c r="AI136" s="5">
        <v>35</v>
      </c>
      <c r="AJ136" s="46" t="s">
        <v>111</v>
      </c>
      <c r="AK136" s="46" t="s">
        <v>111</v>
      </c>
      <c r="AL136" s="46" t="s">
        <v>111</v>
      </c>
      <c r="AM136" s="47" t="s">
        <v>111</v>
      </c>
      <c r="AN136" s="45">
        <v>8</v>
      </c>
      <c r="AO136" s="5">
        <v>35</v>
      </c>
      <c r="AP136" s="3">
        <v>2240</v>
      </c>
      <c r="AQ136" s="5">
        <v>486</v>
      </c>
      <c r="AR136" s="5">
        <v>1613</v>
      </c>
      <c r="AS136" s="48">
        <v>5199</v>
      </c>
      <c r="AT136" s="45">
        <v>8</v>
      </c>
      <c r="AU136" s="5">
        <v>35</v>
      </c>
      <c r="AV136" s="3">
        <v>4725</v>
      </c>
      <c r="AW136" s="5">
        <v>461</v>
      </c>
      <c r="AX136" s="5">
        <v>1499</v>
      </c>
      <c r="AY136" s="48">
        <v>3823</v>
      </c>
    </row>
    <row r="137" spans="15:51">
      <c r="O137" s="75"/>
      <c r="P137" s="45">
        <v>9</v>
      </c>
      <c r="Q137" s="5">
        <v>40</v>
      </c>
      <c r="R137" s="46" t="s">
        <v>111</v>
      </c>
      <c r="S137" s="46" t="s">
        <v>111</v>
      </c>
      <c r="T137" s="46" t="s">
        <v>111</v>
      </c>
      <c r="U137" s="46" t="s">
        <v>111</v>
      </c>
      <c r="V137" s="45">
        <v>9</v>
      </c>
      <c r="W137" s="5">
        <v>40</v>
      </c>
      <c r="X137" s="46" t="s">
        <v>111</v>
      </c>
      <c r="Y137" s="46" t="s">
        <v>111</v>
      </c>
      <c r="Z137" s="46" t="s">
        <v>111</v>
      </c>
      <c r="AA137" s="46" t="s">
        <v>111</v>
      </c>
      <c r="AB137" s="45">
        <v>9</v>
      </c>
      <c r="AC137" s="5">
        <v>40</v>
      </c>
      <c r="AD137" s="3">
        <v>2878</v>
      </c>
      <c r="AE137" s="5">
        <v>523</v>
      </c>
      <c r="AF137" s="5">
        <v>986</v>
      </c>
      <c r="AG137" s="48">
        <v>5234</v>
      </c>
      <c r="AH137" s="45">
        <v>9</v>
      </c>
      <c r="AI137" s="5">
        <v>40</v>
      </c>
      <c r="AJ137" s="3">
        <v>5412</v>
      </c>
      <c r="AK137" s="5">
        <v>512</v>
      </c>
      <c r="AL137" s="5">
        <v>821</v>
      </c>
      <c r="AM137" s="48">
        <v>3988</v>
      </c>
      <c r="AN137" s="45">
        <v>9</v>
      </c>
      <c r="AO137" s="5">
        <v>40</v>
      </c>
      <c r="AP137" s="3">
        <v>2878</v>
      </c>
      <c r="AQ137" s="5">
        <v>523</v>
      </c>
      <c r="AR137" s="5">
        <v>986</v>
      </c>
      <c r="AS137" s="48">
        <v>5234</v>
      </c>
      <c r="AT137" s="45">
        <v>9</v>
      </c>
      <c r="AU137" s="5">
        <v>40</v>
      </c>
      <c r="AV137" s="3">
        <v>5412</v>
      </c>
      <c r="AW137" s="5">
        <v>512</v>
      </c>
      <c r="AX137" s="5">
        <v>821</v>
      </c>
      <c r="AY137" s="48">
        <v>3988</v>
      </c>
    </row>
    <row r="138" spans="15:51">
      <c r="O138" s="75"/>
      <c r="P138" s="45">
        <v>10</v>
      </c>
      <c r="Q138" s="5">
        <v>42</v>
      </c>
      <c r="R138" s="3">
        <v>2878</v>
      </c>
      <c r="S138" s="5">
        <v>598</v>
      </c>
      <c r="T138" s="5">
        <v>1704</v>
      </c>
      <c r="U138" s="48">
        <v>5402</v>
      </c>
      <c r="V138" s="45">
        <v>10</v>
      </c>
      <c r="W138" s="5">
        <v>42</v>
      </c>
      <c r="X138" s="3">
        <v>5412</v>
      </c>
      <c r="Y138" s="5">
        <v>562</v>
      </c>
      <c r="Z138" s="5">
        <v>1598</v>
      </c>
      <c r="AA138" s="48">
        <v>4127</v>
      </c>
      <c r="AB138" s="45">
        <v>10</v>
      </c>
      <c r="AC138" s="5">
        <v>42</v>
      </c>
      <c r="AD138" s="46" t="s">
        <v>111</v>
      </c>
      <c r="AE138" s="46" t="s">
        <v>111</v>
      </c>
      <c r="AF138" s="46" t="s">
        <v>111</v>
      </c>
      <c r="AG138" s="47" t="s">
        <v>111</v>
      </c>
      <c r="AH138" s="45">
        <v>10</v>
      </c>
      <c r="AI138" s="5">
        <v>42</v>
      </c>
      <c r="AJ138" s="46" t="s">
        <v>111</v>
      </c>
      <c r="AK138" s="46" t="s">
        <v>111</v>
      </c>
      <c r="AL138" s="46" t="s">
        <v>111</v>
      </c>
      <c r="AM138" s="47" t="s">
        <v>111</v>
      </c>
      <c r="AN138" s="45">
        <v>10</v>
      </c>
      <c r="AO138" s="5">
        <v>42</v>
      </c>
      <c r="AP138" s="3">
        <v>2878</v>
      </c>
      <c r="AQ138" s="5">
        <v>598</v>
      </c>
      <c r="AR138" s="5">
        <v>1704</v>
      </c>
      <c r="AS138" s="48">
        <v>5402</v>
      </c>
      <c r="AT138" s="45">
        <v>10</v>
      </c>
      <c r="AU138" s="5">
        <v>42</v>
      </c>
      <c r="AV138" s="3">
        <v>5412</v>
      </c>
      <c r="AW138" s="5">
        <v>562</v>
      </c>
      <c r="AX138" s="5">
        <v>1598</v>
      </c>
      <c r="AY138" s="48">
        <v>4127</v>
      </c>
    </row>
    <row r="139" spans="15:51">
      <c r="O139" s="75"/>
      <c r="P139" s="45">
        <v>11</v>
      </c>
      <c r="Q139" s="5">
        <v>50</v>
      </c>
      <c r="R139" s="46" t="s">
        <v>111</v>
      </c>
      <c r="S139" s="46" t="s">
        <v>111</v>
      </c>
      <c r="T139" s="46" t="s">
        <v>111</v>
      </c>
      <c r="U139" s="46" t="s">
        <v>111</v>
      </c>
      <c r="V139" s="45">
        <v>11</v>
      </c>
      <c r="W139" s="5">
        <v>50</v>
      </c>
      <c r="X139" s="46" t="s">
        <v>111</v>
      </c>
      <c r="Y139" s="46" t="s">
        <v>111</v>
      </c>
      <c r="Z139" s="46" t="s">
        <v>111</v>
      </c>
      <c r="AA139" s="46" t="s">
        <v>111</v>
      </c>
      <c r="AB139" s="45">
        <v>11</v>
      </c>
      <c r="AC139" s="5">
        <v>50</v>
      </c>
      <c r="AD139" s="3">
        <v>3356</v>
      </c>
      <c r="AE139" s="5">
        <v>594</v>
      </c>
      <c r="AF139" s="5">
        <v>1054</v>
      </c>
      <c r="AG139" s="48">
        <v>5520</v>
      </c>
      <c r="AH139" s="45">
        <v>11</v>
      </c>
      <c r="AI139" s="5">
        <v>50</v>
      </c>
      <c r="AJ139" s="3">
        <v>6171</v>
      </c>
      <c r="AK139" s="5">
        <v>598</v>
      </c>
      <c r="AL139" s="5">
        <v>881</v>
      </c>
      <c r="AM139" s="48">
        <v>4356</v>
      </c>
      <c r="AN139" s="45">
        <v>11</v>
      </c>
      <c r="AO139" s="5">
        <v>50</v>
      </c>
      <c r="AP139" s="3">
        <v>3356</v>
      </c>
      <c r="AQ139" s="5">
        <v>594</v>
      </c>
      <c r="AR139" s="5">
        <v>1054</v>
      </c>
      <c r="AS139" s="48">
        <v>5520</v>
      </c>
      <c r="AT139" s="45">
        <v>11</v>
      </c>
      <c r="AU139" s="5">
        <v>50</v>
      </c>
      <c r="AV139" s="3">
        <v>6171</v>
      </c>
      <c r="AW139" s="5">
        <v>598</v>
      </c>
      <c r="AX139" s="5">
        <v>881</v>
      </c>
      <c r="AY139" s="48">
        <v>4356</v>
      </c>
    </row>
    <row r="140" spans="15:51">
      <c r="O140" s="75"/>
      <c r="P140" s="45">
        <v>12</v>
      </c>
      <c r="Q140" s="5">
        <v>54</v>
      </c>
      <c r="R140" s="3">
        <v>3356</v>
      </c>
      <c r="S140" s="5">
        <v>686</v>
      </c>
      <c r="T140" s="5">
        <v>1788</v>
      </c>
      <c r="U140" s="48">
        <v>5723</v>
      </c>
      <c r="V140" s="45">
        <v>12</v>
      </c>
      <c r="W140" s="5">
        <v>54</v>
      </c>
      <c r="X140" s="3">
        <v>6171</v>
      </c>
      <c r="Y140" s="5">
        <v>644</v>
      </c>
      <c r="Z140" s="5">
        <v>1686</v>
      </c>
      <c r="AA140" s="48">
        <v>4622</v>
      </c>
      <c r="AB140" s="45">
        <v>12</v>
      </c>
      <c r="AC140" s="5">
        <v>54</v>
      </c>
      <c r="AD140" s="46" t="s">
        <v>111</v>
      </c>
      <c r="AE140" s="46" t="s">
        <v>111</v>
      </c>
      <c r="AF140" s="46" t="s">
        <v>111</v>
      </c>
      <c r="AG140" s="47" t="s">
        <v>111</v>
      </c>
      <c r="AH140" s="45">
        <v>12</v>
      </c>
      <c r="AI140" s="5">
        <v>54</v>
      </c>
      <c r="AJ140" s="46" t="s">
        <v>111</v>
      </c>
      <c r="AK140" s="46" t="s">
        <v>111</v>
      </c>
      <c r="AL140" s="46" t="s">
        <v>111</v>
      </c>
      <c r="AM140" s="47" t="s">
        <v>111</v>
      </c>
      <c r="AN140" s="45">
        <v>12</v>
      </c>
      <c r="AO140" s="5">
        <v>54</v>
      </c>
      <c r="AP140" s="3">
        <v>3356</v>
      </c>
      <c r="AQ140" s="5">
        <v>686</v>
      </c>
      <c r="AR140" s="5">
        <v>1788</v>
      </c>
      <c r="AS140" s="48">
        <v>5723</v>
      </c>
      <c r="AT140" s="45">
        <v>12</v>
      </c>
      <c r="AU140" s="5">
        <v>54</v>
      </c>
      <c r="AV140" s="3">
        <v>6171</v>
      </c>
      <c r="AW140" s="5">
        <v>644</v>
      </c>
      <c r="AX140" s="5">
        <v>1686</v>
      </c>
      <c r="AY140" s="48">
        <v>4622</v>
      </c>
    </row>
    <row r="141" spans="15:51">
      <c r="O141" s="75"/>
      <c r="P141" s="45">
        <v>13</v>
      </c>
      <c r="Q141" s="5">
        <v>65</v>
      </c>
      <c r="R141" s="46" t="s">
        <v>111</v>
      </c>
      <c r="S141" s="46" t="s">
        <v>111</v>
      </c>
      <c r="T141" s="46" t="s">
        <v>111</v>
      </c>
      <c r="U141" s="46" t="s">
        <v>111</v>
      </c>
      <c r="V141" s="45">
        <v>13</v>
      </c>
      <c r="W141" s="5">
        <v>65</v>
      </c>
      <c r="X141" s="46" t="s">
        <v>111</v>
      </c>
      <c r="Y141" s="46" t="s">
        <v>111</v>
      </c>
      <c r="Z141" s="46" t="s">
        <v>111</v>
      </c>
      <c r="AA141" s="46" t="s">
        <v>111</v>
      </c>
      <c r="AB141" s="45">
        <v>13</v>
      </c>
      <c r="AC141" s="5">
        <v>65</v>
      </c>
      <c r="AD141" s="3">
        <v>4014</v>
      </c>
      <c r="AE141" s="5">
        <v>707</v>
      </c>
      <c r="AF141" s="5">
        <v>1185</v>
      </c>
      <c r="AG141" s="48">
        <v>5987</v>
      </c>
      <c r="AH141" s="45">
        <v>13</v>
      </c>
      <c r="AI141" s="5">
        <v>65</v>
      </c>
      <c r="AJ141" s="3">
        <v>7245</v>
      </c>
      <c r="AK141" s="5">
        <v>687</v>
      </c>
      <c r="AL141" s="5">
        <v>995</v>
      </c>
      <c r="AM141" s="48">
        <v>4818</v>
      </c>
      <c r="AN141" s="45">
        <v>13</v>
      </c>
      <c r="AO141" s="5">
        <v>65</v>
      </c>
      <c r="AP141" s="3">
        <v>4014</v>
      </c>
      <c r="AQ141" s="5">
        <v>707</v>
      </c>
      <c r="AR141" s="5">
        <v>1185</v>
      </c>
      <c r="AS141" s="48">
        <v>5987</v>
      </c>
      <c r="AT141" s="45">
        <v>13</v>
      </c>
      <c r="AU141" s="5">
        <v>65</v>
      </c>
      <c r="AV141" s="3">
        <v>7245</v>
      </c>
      <c r="AW141" s="5">
        <v>687</v>
      </c>
      <c r="AX141" s="5">
        <v>995</v>
      </c>
      <c r="AY141" s="48">
        <v>4818</v>
      </c>
    </row>
    <row r="142" spans="15:51">
      <c r="O142" s="75"/>
      <c r="P142" s="45">
        <v>14</v>
      </c>
      <c r="Q142" s="5">
        <v>70</v>
      </c>
      <c r="R142" s="46">
        <v>4014</v>
      </c>
      <c r="S142" s="52">
        <v>914</v>
      </c>
      <c r="T142" s="52">
        <v>1965</v>
      </c>
      <c r="U142" s="52">
        <v>6333</v>
      </c>
      <c r="V142" s="45">
        <v>14</v>
      </c>
      <c r="W142" s="5">
        <v>70</v>
      </c>
      <c r="X142" s="46" t="s">
        <v>111</v>
      </c>
      <c r="Y142" s="52" t="s">
        <v>111</v>
      </c>
      <c r="Z142" s="52" t="s">
        <v>111</v>
      </c>
      <c r="AA142" s="52" t="s">
        <v>111</v>
      </c>
      <c r="AB142" s="45">
        <v>14</v>
      </c>
      <c r="AC142" s="5">
        <v>70</v>
      </c>
      <c r="AD142" s="46" t="s">
        <v>111</v>
      </c>
      <c r="AE142" s="46" t="s">
        <v>111</v>
      </c>
      <c r="AF142" s="46" t="s">
        <v>111</v>
      </c>
      <c r="AG142" s="47" t="s">
        <v>111</v>
      </c>
      <c r="AH142" s="45">
        <v>14</v>
      </c>
      <c r="AI142" s="5">
        <v>70</v>
      </c>
      <c r="AJ142" s="46" t="s">
        <v>111</v>
      </c>
      <c r="AK142" s="46" t="s">
        <v>111</v>
      </c>
      <c r="AL142" s="46" t="s">
        <v>111</v>
      </c>
      <c r="AM142" s="47" t="s">
        <v>111</v>
      </c>
      <c r="AN142" s="45">
        <v>14</v>
      </c>
      <c r="AO142" s="5">
        <v>70</v>
      </c>
      <c r="AP142" s="46">
        <v>4014</v>
      </c>
      <c r="AQ142" s="52">
        <v>914</v>
      </c>
      <c r="AR142" s="52">
        <v>1965</v>
      </c>
      <c r="AS142" s="52">
        <v>6333</v>
      </c>
      <c r="AT142" s="45">
        <v>14</v>
      </c>
      <c r="AU142" s="5">
        <v>70</v>
      </c>
      <c r="AV142" s="46" t="s">
        <v>111</v>
      </c>
      <c r="AW142" s="46" t="s">
        <v>111</v>
      </c>
      <c r="AX142" s="46" t="s">
        <v>111</v>
      </c>
      <c r="AY142" s="47" t="s">
        <v>111</v>
      </c>
    </row>
    <row r="143" spans="15:51">
      <c r="O143" s="75"/>
      <c r="P143" s="45">
        <v>15</v>
      </c>
      <c r="Q143" s="5">
        <v>80</v>
      </c>
      <c r="R143" s="46" t="s">
        <v>111</v>
      </c>
      <c r="S143" s="46" t="s">
        <v>111</v>
      </c>
      <c r="T143" s="46" t="s">
        <v>111</v>
      </c>
      <c r="U143" s="46" t="s">
        <v>111</v>
      </c>
      <c r="V143" s="45">
        <v>15</v>
      </c>
      <c r="W143" s="5">
        <v>80</v>
      </c>
      <c r="X143" s="46" t="s">
        <v>111</v>
      </c>
      <c r="Y143" s="46" t="s">
        <v>111</v>
      </c>
      <c r="Z143" s="46" t="s">
        <v>111</v>
      </c>
      <c r="AA143" s="46" t="s">
        <v>111</v>
      </c>
      <c r="AB143" s="45">
        <v>15</v>
      </c>
      <c r="AC143" s="5">
        <v>80</v>
      </c>
      <c r="AD143" s="3">
        <v>5029</v>
      </c>
      <c r="AE143" s="5">
        <v>806</v>
      </c>
      <c r="AF143" s="5">
        <v>1342</v>
      </c>
      <c r="AG143" s="48">
        <v>6580</v>
      </c>
      <c r="AH143" s="45">
        <v>15</v>
      </c>
      <c r="AI143" s="5">
        <v>80</v>
      </c>
      <c r="AJ143" s="3">
        <v>9454</v>
      </c>
      <c r="AK143" s="5">
        <v>798</v>
      </c>
      <c r="AL143" s="5">
        <v>1128</v>
      </c>
      <c r="AM143" s="48">
        <v>5212</v>
      </c>
      <c r="AN143" s="45">
        <v>15</v>
      </c>
      <c r="AO143" s="5">
        <v>80</v>
      </c>
      <c r="AP143" s="3">
        <v>5029</v>
      </c>
      <c r="AQ143" s="5">
        <v>806</v>
      </c>
      <c r="AR143" s="5">
        <v>1342</v>
      </c>
      <c r="AS143" s="48">
        <v>6580</v>
      </c>
      <c r="AT143" s="45">
        <v>15</v>
      </c>
      <c r="AU143" s="5">
        <v>80</v>
      </c>
      <c r="AV143" s="3">
        <v>9454</v>
      </c>
      <c r="AW143" s="5">
        <v>798</v>
      </c>
      <c r="AX143" s="5">
        <v>1128</v>
      </c>
      <c r="AY143" s="48">
        <v>5212</v>
      </c>
    </row>
    <row r="144" spans="15:51">
      <c r="O144" s="75"/>
      <c r="P144" s="45">
        <v>16</v>
      </c>
      <c r="Q144" s="5">
        <v>100</v>
      </c>
      <c r="R144" s="46" t="s">
        <v>111</v>
      </c>
      <c r="S144" s="46" t="s">
        <v>111</v>
      </c>
      <c r="T144" s="46" t="s">
        <v>111</v>
      </c>
      <c r="U144" s="46" t="s">
        <v>111</v>
      </c>
      <c r="V144" s="45">
        <v>16</v>
      </c>
      <c r="W144" s="5">
        <v>100</v>
      </c>
      <c r="X144" s="46" t="s">
        <v>111</v>
      </c>
      <c r="Y144" s="46" t="s">
        <v>111</v>
      </c>
      <c r="Z144" s="46" t="s">
        <v>111</v>
      </c>
      <c r="AA144" s="46" t="s">
        <v>111</v>
      </c>
      <c r="AB144" s="45">
        <v>16</v>
      </c>
      <c r="AC144" s="5">
        <v>100</v>
      </c>
      <c r="AD144" s="5">
        <v>6789</v>
      </c>
      <c r="AE144" s="5">
        <v>949</v>
      </c>
      <c r="AF144" s="5">
        <v>1579</v>
      </c>
      <c r="AG144" s="48">
        <v>7125</v>
      </c>
      <c r="AH144" s="45">
        <v>16</v>
      </c>
      <c r="AI144" s="5">
        <v>100</v>
      </c>
      <c r="AJ144" s="5">
        <v>11985</v>
      </c>
      <c r="AK144" s="5">
        <v>921</v>
      </c>
      <c r="AL144" s="5">
        <v>1285</v>
      </c>
      <c r="AM144" s="48">
        <v>5798</v>
      </c>
      <c r="AN144" s="45">
        <v>16</v>
      </c>
      <c r="AO144" s="5">
        <v>100</v>
      </c>
      <c r="AP144" s="5">
        <v>6789</v>
      </c>
      <c r="AQ144" s="5">
        <v>949</v>
      </c>
      <c r="AR144" s="5">
        <v>1579</v>
      </c>
      <c r="AS144" s="48">
        <v>7125</v>
      </c>
      <c r="AT144" s="45">
        <v>16</v>
      </c>
      <c r="AU144" s="5">
        <v>100</v>
      </c>
      <c r="AV144" s="5">
        <v>11985</v>
      </c>
      <c r="AW144" s="5">
        <v>921</v>
      </c>
      <c r="AX144" s="5">
        <v>1285</v>
      </c>
      <c r="AY144" s="48">
        <v>5798</v>
      </c>
    </row>
    <row r="145" spans="15:51">
      <c r="O145" s="75"/>
      <c r="P145" s="45">
        <v>17</v>
      </c>
      <c r="Q145" s="5">
        <v>125</v>
      </c>
      <c r="R145" s="46" t="s">
        <v>111</v>
      </c>
      <c r="S145" s="46" t="s">
        <v>111</v>
      </c>
      <c r="T145" s="46" t="s">
        <v>111</v>
      </c>
      <c r="U145" s="46" t="s">
        <v>111</v>
      </c>
      <c r="V145" s="45">
        <v>17</v>
      </c>
      <c r="W145" s="5">
        <v>125</v>
      </c>
      <c r="X145" s="46" t="s">
        <v>111</v>
      </c>
      <c r="Y145" s="46" t="s">
        <v>111</v>
      </c>
      <c r="Z145" s="46" t="s">
        <v>111</v>
      </c>
      <c r="AA145" s="46" t="s">
        <v>111</v>
      </c>
      <c r="AB145" s="45">
        <v>17</v>
      </c>
      <c r="AC145" s="5">
        <v>125</v>
      </c>
      <c r="AD145" s="46" t="s">
        <v>111</v>
      </c>
      <c r="AE145" s="46" t="s">
        <v>111</v>
      </c>
      <c r="AF145" s="46" t="s">
        <v>111</v>
      </c>
      <c r="AG145" s="46" t="s">
        <v>111</v>
      </c>
      <c r="AH145" s="45">
        <v>17</v>
      </c>
      <c r="AI145" s="5">
        <v>125</v>
      </c>
      <c r="AJ145" s="46" t="s">
        <v>111</v>
      </c>
      <c r="AK145" s="46" t="s">
        <v>111</v>
      </c>
      <c r="AL145" s="46" t="s">
        <v>111</v>
      </c>
      <c r="AM145" s="46" t="s">
        <v>111</v>
      </c>
      <c r="AN145" s="45">
        <v>17</v>
      </c>
      <c r="AO145" s="5">
        <v>125</v>
      </c>
      <c r="AP145" s="46" t="s">
        <v>111</v>
      </c>
      <c r="AQ145" s="46" t="s">
        <v>111</v>
      </c>
      <c r="AR145" s="46" t="s">
        <v>111</v>
      </c>
      <c r="AS145" s="46" t="s">
        <v>111</v>
      </c>
      <c r="AT145" s="45">
        <v>17</v>
      </c>
      <c r="AU145" s="5">
        <v>125</v>
      </c>
      <c r="AV145" s="46" t="s">
        <v>111</v>
      </c>
      <c r="AW145" s="46" t="s">
        <v>111</v>
      </c>
      <c r="AX145" s="46" t="s">
        <v>111</v>
      </c>
      <c r="AY145" s="47" t="s">
        <v>111</v>
      </c>
    </row>
    <row r="146" spans="15:51">
      <c r="O146" s="75"/>
      <c r="P146" s="45">
        <v>18</v>
      </c>
      <c r="Q146" s="5">
        <v>150</v>
      </c>
      <c r="R146" s="46" t="s">
        <v>111</v>
      </c>
      <c r="S146" s="46" t="s">
        <v>111</v>
      </c>
      <c r="T146" s="46" t="s">
        <v>111</v>
      </c>
      <c r="U146" s="46" t="s">
        <v>111</v>
      </c>
      <c r="V146" s="45">
        <v>18</v>
      </c>
      <c r="W146" s="5">
        <v>150</v>
      </c>
      <c r="X146" s="46" t="s">
        <v>111</v>
      </c>
      <c r="Y146" s="46" t="s">
        <v>111</v>
      </c>
      <c r="Z146" s="46" t="s">
        <v>111</v>
      </c>
      <c r="AA146" s="46" t="s">
        <v>111</v>
      </c>
      <c r="AB146" s="45">
        <v>18</v>
      </c>
      <c r="AC146" s="5">
        <v>150</v>
      </c>
      <c r="AD146" s="46" t="s">
        <v>111</v>
      </c>
      <c r="AE146" s="46" t="s">
        <v>111</v>
      </c>
      <c r="AF146" s="46" t="s">
        <v>111</v>
      </c>
      <c r="AG146" s="46" t="s">
        <v>111</v>
      </c>
      <c r="AH146" s="45">
        <v>18</v>
      </c>
      <c r="AI146" s="5">
        <v>150</v>
      </c>
      <c r="AJ146" s="46" t="s">
        <v>111</v>
      </c>
      <c r="AK146" s="46" t="s">
        <v>111</v>
      </c>
      <c r="AL146" s="46" t="s">
        <v>111</v>
      </c>
      <c r="AM146" s="46" t="s">
        <v>111</v>
      </c>
      <c r="AN146" s="45">
        <v>18</v>
      </c>
      <c r="AO146" s="5">
        <v>150</v>
      </c>
      <c r="AP146" s="46" t="s">
        <v>111</v>
      </c>
      <c r="AQ146" s="46" t="s">
        <v>111</v>
      </c>
      <c r="AR146" s="46" t="s">
        <v>111</v>
      </c>
      <c r="AS146" s="46" t="s">
        <v>111</v>
      </c>
      <c r="AT146" s="45">
        <v>18</v>
      </c>
      <c r="AU146" s="5">
        <v>150</v>
      </c>
      <c r="AV146" s="46" t="s">
        <v>111</v>
      </c>
      <c r="AW146" s="46" t="s">
        <v>111</v>
      </c>
      <c r="AX146" s="46" t="s">
        <v>111</v>
      </c>
      <c r="AY146" s="47" t="s">
        <v>111</v>
      </c>
    </row>
    <row r="147" spans="15:51">
      <c r="O147" s="75"/>
      <c r="P147" s="45">
        <v>19</v>
      </c>
      <c r="Q147" s="5">
        <v>200</v>
      </c>
      <c r="R147" s="46" t="s">
        <v>111</v>
      </c>
      <c r="S147" s="46" t="s">
        <v>111</v>
      </c>
      <c r="T147" s="46" t="s">
        <v>111</v>
      </c>
      <c r="U147" s="46" t="s">
        <v>111</v>
      </c>
      <c r="V147" s="45">
        <v>19</v>
      </c>
      <c r="W147" s="5">
        <v>200</v>
      </c>
      <c r="X147" s="46" t="s">
        <v>111</v>
      </c>
      <c r="Y147" s="46" t="s">
        <v>111</v>
      </c>
      <c r="Z147" s="46" t="s">
        <v>111</v>
      </c>
      <c r="AA147" s="46" t="s">
        <v>111</v>
      </c>
      <c r="AB147" s="45">
        <v>19</v>
      </c>
      <c r="AC147" s="5">
        <v>200</v>
      </c>
      <c r="AD147" s="46" t="s">
        <v>111</v>
      </c>
      <c r="AE147" s="46" t="s">
        <v>111</v>
      </c>
      <c r="AF147" s="46" t="s">
        <v>111</v>
      </c>
      <c r="AG147" s="46" t="s">
        <v>111</v>
      </c>
      <c r="AH147" s="45">
        <v>19</v>
      </c>
      <c r="AI147" s="5">
        <v>200</v>
      </c>
      <c r="AJ147" s="46" t="s">
        <v>111</v>
      </c>
      <c r="AK147" s="46" t="s">
        <v>111</v>
      </c>
      <c r="AL147" s="46" t="s">
        <v>111</v>
      </c>
      <c r="AM147" s="46" t="s">
        <v>111</v>
      </c>
      <c r="AN147" s="45">
        <v>19</v>
      </c>
      <c r="AO147" s="5">
        <v>200</v>
      </c>
      <c r="AP147" s="46" t="s">
        <v>111</v>
      </c>
      <c r="AQ147" s="46" t="s">
        <v>111</v>
      </c>
      <c r="AR147" s="46" t="s">
        <v>111</v>
      </c>
      <c r="AS147" s="46" t="s">
        <v>111</v>
      </c>
      <c r="AT147" s="45">
        <v>19</v>
      </c>
      <c r="AU147" s="5">
        <v>200</v>
      </c>
      <c r="AV147" s="46" t="s">
        <v>111</v>
      </c>
      <c r="AW147" s="46" t="s">
        <v>111</v>
      </c>
      <c r="AX147" s="46" t="s">
        <v>111</v>
      </c>
      <c r="AY147" s="47" t="s">
        <v>111</v>
      </c>
    </row>
    <row r="148" spans="15:51">
      <c r="O148" s="75"/>
      <c r="P148" s="45">
        <v>20</v>
      </c>
      <c r="Q148" s="5">
        <v>250</v>
      </c>
      <c r="R148" s="46" t="s">
        <v>111</v>
      </c>
      <c r="S148" s="46" t="s">
        <v>111</v>
      </c>
      <c r="T148" s="46" t="s">
        <v>111</v>
      </c>
      <c r="U148" s="46" t="s">
        <v>111</v>
      </c>
      <c r="V148" s="45">
        <v>20</v>
      </c>
      <c r="W148" s="5">
        <v>250</v>
      </c>
      <c r="X148" s="46" t="s">
        <v>111</v>
      </c>
      <c r="Y148" s="46" t="s">
        <v>111</v>
      </c>
      <c r="Z148" s="46" t="s">
        <v>111</v>
      </c>
      <c r="AA148" s="46" t="s">
        <v>111</v>
      </c>
      <c r="AB148" s="45">
        <v>20</v>
      </c>
      <c r="AC148" s="5">
        <v>250</v>
      </c>
      <c r="AD148" s="46" t="s">
        <v>111</v>
      </c>
      <c r="AE148" s="46" t="s">
        <v>111</v>
      </c>
      <c r="AF148" s="46" t="s">
        <v>111</v>
      </c>
      <c r="AG148" s="46" t="s">
        <v>111</v>
      </c>
      <c r="AH148" s="45">
        <v>20</v>
      </c>
      <c r="AI148" s="5">
        <v>250</v>
      </c>
      <c r="AJ148" s="46" t="s">
        <v>111</v>
      </c>
      <c r="AK148" s="46" t="s">
        <v>111</v>
      </c>
      <c r="AL148" s="46" t="s">
        <v>111</v>
      </c>
      <c r="AM148" s="46" t="s">
        <v>111</v>
      </c>
      <c r="AN148" s="45">
        <v>20</v>
      </c>
      <c r="AO148" s="5">
        <v>250</v>
      </c>
      <c r="AP148" s="46" t="s">
        <v>111</v>
      </c>
      <c r="AQ148" s="46" t="s">
        <v>111</v>
      </c>
      <c r="AR148" s="46" t="s">
        <v>111</v>
      </c>
      <c r="AS148" s="46" t="s">
        <v>111</v>
      </c>
      <c r="AT148" s="45">
        <v>20</v>
      </c>
      <c r="AU148" s="5">
        <v>250</v>
      </c>
      <c r="AV148" s="46" t="s">
        <v>111</v>
      </c>
      <c r="AW148" s="46" t="s">
        <v>111</v>
      </c>
      <c r="AX148" s="46" t="s">
        <v>111</v>
      </c>
      <c r="AY148" s="47" t="s">
        <v>111</v>
      </c>
    </row>
    <row r="149" spans="15:51">
      <c r="O149" s="75"/>
      <c r="P149" s="45">
        <v>21</v>
      </c>
      <c r="Q149" s="5">
        <v>300</v>
      </c>
      <c r="R149" s="46" t="s">
        <v>111</v>
      </c>
      <c r="S149" s="46" t="s">
        <v>111</v>
      </c>
      <c r="T149" s="46" t="s">
        <v>111</v>
      </c>
      <c r="U149" s="46" t="s">
        <v>111</v>
      </c>
      <c r="V149" s="45">
        <v>21</v>
      </c>
      <c r="W149" s="5">
        <v>300</v>
      </c>
      <c r="X149" s="46" t="s">
        <v>111</v>
      </c>
      <c r="Y149" s="46" t="s">
        <v>111</v>
      </c>
      <c r="Z149" s="46" t="s">
        <v>111</v>
      </c>
      <c r="AA149" s="46" t="s">
        <v>111</v>
      </c>
      <c r="AB149" s="45">
        <v>21</v>
      </c>
      <c r="AC149" s="5">
        <v>300</v>
      </c>
      <c r="AD149" s="46" t="s">
        <v>111</v>
      </c>
      <c r="AE149" s="46" t="s">
        <v>111</v>
      </c>
      <c r="AF149" s="46" t="s">
        <v>111</v>
      </c>
      <c r="AG149" s="46" t="s">
        <v>111</v>
      </c>
      <c r="AH149" s="45">
        <v>21</v>
      </c>
      <c r="AI149" s="5">
        <v>300</v>
      </c>
      <c r="AJ149" s="46" t="s">
        <v>111</v>
      </c>
      <c r="AK149" s="46" t="s">
        <v>111</v>
      </c>
      <c r="AL149" s="46" t="s">
        <v>111</v>
      </c>
      <c r="AM149" s="46" t="s">
        <v>111</v>
      </c>
      <c r="AN149" s="45">
        <v>21</v>
      </c>
      <c r="AO149" s="5">
        <v>300</v>
      </c>
      <c r="AP149" s="46" t="s">
        <v>111</v>
      </c>
      <c r="AQ149" s="46" t="s">
        <v>111</v>
      </c>
      <c r="AR149" s="46" t="s">
        <v>111</v>
      </c>
      <c r="AS149" s="46" t="s">
        <v>111</v>
      </c>
      <c r="AT149" s="45">
        <v>21</v>
      </c>
      <c r="AU149" s="5">
        <v>300</v>
      </c>
      <c r="AV149" s="46" t="s">
        <v>111</v>
      </c>
      <c r="AW149" s="46" t="s">
        <v>111</v>
      </c>
      <c r="AX149" s="46" t="s">
        <v>111</v>
      </c>
      <c r="AY149" s="47" t="s">
        <v>111</v>
      </c>
    </row>
    <row r="150" spans="15:51">
      <c r="O150" s="75"/>
      <c r="P150" s="45">
        <v>22</v>
      </c>
      <c r="Q150" s="5">
        <v>400</v>
      </c>
      <c r="R150" s="46" t="s">
        <v>111</v>
      </c>
      <c r="S150" s="46" t="s">
        <v>111</v>
      </c>
      <c r="T150" s="46" t="s">
        <v>111</v>
      </c>
      <c r="U150" s="46" t="s">
        <v>111</v>
      </c>
      <c r="V150" s="45">
        <v>22</v>
      </c>
      <c r="W150" s="5">
        <v>400</v>
      </c>
      <c r="X150" s="46" t="s">
        <v>111</v>
      </c>
      <c r="Y150" s="46" t="s">
        <v>111</v>
      </c>
      <c r="Z150" s="46" t="s">
        <v>111</v>
      </c>
      <c r="AA150" s="46" t="s">
        <v>111</v>
      </c>
      <c r="AB150" s="45">
        <v>22</v>
      </c>
      <c r="AC150" s="5">
        <v>400</v>
      </c>
      <c r="AD150" s="46" t="s">
        <v>111</v>
      </c>
      <c r="AE150" s="46" t="s">
        <v>111</v>
      </c>
      <c r="AF150" s="46" t="s">
        <v>111</v>
      </c>
      <c r="AG150" s="46" t="s">
        <v>111</v>
      </c>
      <c r="AH150" s="45">
        <v>22</v>
      </c>
      <c r="AI150" s="5">
        <v>400</v>
      </c>
      <c r="AJ150" s="46" t="s">
        <v>111</v>
      </c>
      <c r="AK150" s="46" t="s">
        <v>111</v>
      </c>
      <c r="AL150" s="46" t="s">
        <v>111</v>
      </c>
      <c r="AM150" s="46" t="s">
        <v>111</v>
      </c>
      <c r="AN150" s="45">
        <v>22</v>
      </c>
      <c r="AO150" s="5">
        <v>400</v>
      </c>
      <c r="AP150" s="46" t="s">
        <v>111</v>
      </c>
      <c r="AQ150" s="46" t="s">
        <v>111</v>
      </c>
      <c r="AR150" s="46" t="s">
        <v>111</v>
      </c>
      <c r="AS150" s="46" t="s">
        <v>111</v>
      </c>
      <c r="AT150" s="45">
        <v>22</v>
      </c>
      <c r="AU150" s="5">
        <v>400</v>
      </c>
      <c r="AV150" s="46" t="s">
        <v>111</v>
      </c>
      <c r="AW150" s="46" t="s">
        <v>111</v>
      </c>
      <c r="AX150" s="46" t="s">
        <v>111</v>
      </c>
      <c r="AY150" s="47" t="s">
        <v>111</v>
      </c>
    </row>
    <row r="151" spans="15:51">
      <c r="O151" s="75"/>
      <c r="P151" s="45">
        <v>23</v>
      </c>
      <c r="Q151" s="5">
        <v>500</v>
      </c>
      <c r="R151" s="46" t="s">
        <v>111</v>
      </c>
      <c r="S151" s="46" t="s">
        <v>111</v>
      </c>
      <c r="T151" s="46" t="s">
        <v>111</v>
      </c>
      <c r="U151" s="46" t="s">
        <v>111</v>
      </c>
      <c r="V151" s="45">
        <v>23</v>
      </c>
      <c r="W151" s="5">
        <v>500</v>
      </c>
      <c r="X151" s="46" t="s">
        <v>111</v>
      </c>
      <c r="Y151" s="46" t="s">
        <v>111</v>
      </c>
      <c r="Z151" s="46" t="s">
        <v>111</v>
      </c>
      <c r="AA151" s="46" t="s">
        <v>111</v>
      </c>
      <c r="AB151" s="45">
        <v>23</v>
      </c>
      <c r="AC151" s="5">
        <v>500</v>
      </c>
      <c r="AD151" s="46" t="s">
        <v>111</v>
      </c>
      <c r="AE151" s="46" t="s">
        <v>111</v>
      </c>
      <c r="AF151" s="46" t="s">
        <v>111</v>
      </c>
      <c r="AG151" s="46" t="s">
        <v>111</v>
      </c>
      <c r="AH151" s="45">
        <v>23</v>
      </c>
      <c r="AI151" s="5">
        <v>500</v>
      </c>
      <c r="AJ151" s="46" t="s">
        <v>111</v>
      </c>
      <c r="AK151" s="46" t="s">
        <v>111</v>
      </c>
      <c r="AL151" s="46" t="s">
        <v>111</v>
      </c>
      <c r="AM151" s="46" t="s">
        <v>111</v>
      </c>
      <c r="AN151" s="45">
        <v>23</v>
      </c>
      <c r="AO151" s="5">
        <v>500</v>
      </c>
      <c r="AP151" s="46" t="s">
        <v>111</v>
      </c>
      <c r="AQ151" s="46" t="s">
        <v>111</v>
      </c>
      <c r="AR151" s="46" t="s">
        <v>111</v>
      </c>
      <c r="AS151" s="46" t="s">
        <v>111</v>
      </c>
      <c r="AT151" s="45">
        <v>23</v>
      </c>
      <c r="AU151" s="5">
        <v>500</v>
      </c>
      <c r="AV151" s="46" t="s">
        <v>111</v>
      </c>
      <c r="AW151" s="46" t="s">
        <v>111</v>
      </c>
      <c r="AX151" s="46" t="s">
        <v>111</v>
      </c>
      <c r="AY151" s="47" t="s">
        <v>111</v>
      </c>
    </row>
    <row r="152" spans="15:51">
      <c r="O152" s="75"/>
      <c r="P152" s="45">
        <v>24</v>
      </c>
      <c r="Q152" s="5">
        <v>600</v>
      </c>
      <c r="R152" s="46" t="s">
        <v>111</v>
      </c>
      <c r="S152" s="46" t="s">
        <v>111</v>
      </c>
      <c r="T152" s="46" t="s">
        <v>111</v>
      </c>
      <c r="U152" s="46" t="s">
        <v>111</v>
      </c>
      <c r="V152" s="45">
        <v>24</v>
      </c>
      <c r="W152" s="5">
        <v>600</v>
      </c>
      <c r="X152" s="46" t="s">
        <v>111</v>
      </c>
      <c r="Y152" s="46" t="s">
        <v>111</v>
      </c>
      <c r="Z152" s="46" t="s">
        <v>111</v>
      </c>
      <c r="AA152" s="46" t="s">
        <v>111</v>
      </c>
      <c r="AB152" s="45">
        <v>24</v>
      </c>
      <c r="AC152" s="5">
        <v>600</v>
      </c>
      <c r="AD152" s="46" t="s">
        <v>111</v>
      </c>
      <c r="AE152" s="46" t="s">
        <v>111</v>
      </c>
      <c r="AF152" s="46" t="s">
        <v>111</v>
      </c>
      <c r="AG152" s="46" t="s">
        <v>111</v>
      </c>
      <c r="AH152" s="45">
        <v>24</v>
      </c>
      <c r="AI152" s="5">
        <v>600</v>
      </c>
      <c r="AJ152" s="46" t="s">
        <v>111</v>
      </c>
      <c r="AK152" s="46" t="s">
        <v>111</v>
      </c>
      <c r="AL152" s="46" t="s">
        <v>111</v>
      </c>
      <c r="AM152" s="46" t="s">
        <v>111</v>
      </c>
      <c r="AN152" s="45">
        <v>24</v>
      </c>
      <c r="AO152" s="5">
        <v>600</v>
      </c>
      <c r="AP152" s="46" t="s">
        <v>111</v>
      </c>
      <c r="AQ152" s="46" t="s">
        <v>111</v>
      </c>
      <c r="AR152" s="46" t="s">
        <v>111</v>
      </c>
      <c r="AS152" s="46" t="s">
        <v>111</v>
      </c>
      <c r="AT152" s="45">
        <v>24</v>
      </c>
      <c r="AU152" s="5">
        <v>600</v>
      </c>
      <c r="AV152" s="46" t="s">
        <v>111</v>
      </c>
      <c r="AW152" s="46" t="s">
        <v>111</v>
      </c>
      <c r="AX152" s="46" t="s">
        <v>111</v>
      </c>
      <c r="AY152" s="47" t="s">
        <v>111</v>
      </c>
    </row>
    <row r="153" spans="15:51">
      <c r="O153" s="75"/>
      <c r="P153" s="45">
        <v>25</v>
      </c>
      <c r="Q153" s="5">
        <v>700</v>
      </c>
      <c r="R153" s="46" t="s">
        <v>111</v>
      </c>
      <c r="S153" s="46" t="s">
        <v>111</v>
      </c>
      <c r="T153" s="46" t="s">
        <v>111</v>
      </c>
      <c r="U153" s="46" t="s">
        <v>111</v>
      </c>
      <c r="V153" s="45">
        <v>25</v>
      </c>
      <c r="W153" s="5">
        <v>700</v>
      </c>
      <c r="X153" s="46" t="s">
        <v>111</v>
      </c>
      <c r="Y153" s="46" t="s">
        <v>111</v>
      </c>
      <c r="Z153" s="46" t="s">
        <v>111</v>
      </c>
      <c r="AA153" s="46" t="s">
        <v>111</v>
      </c>
      <c r="AB153" s="45">
        <v>25</v>
      </c>
      <c r="AC153" s="5">
        <v>700</v>
      </c>
      <c r="AD153" s="46" t="s">
        <v>111</v>
      </c>
      <c r="AE153" s="46" t="s">
        <v>111</v>
      </c>
      <c r="AF153" s="46" t="s">
        <v>111</v>
      </c>
      <c r="AG153" s="46" t="s">
        <v>111</v>
      </c>
      <c r="AH153" s="45">
        <v>25</v>
      </c>
      <c r="AI153" s="5">
        <v>700</v>
      </c>
      <c r="AJ153" s="46" t="s">
        <v>111</v>
      </c>
      <c r="AK153" s="46" t="s">
        <v>111</v>
      </c>
      <c r="AL153" s="46" t="s">
        <v>111</v>
      </c>
      <c r="AM153" s="46" t="s">
        <v>111</v>
      </c>
      <c r="AN153" s="45">
        <v>25</v>
      </c>
      <c r="AO153" s="5">
        <v>700</v>
      </c>
      <c r="AP153" s="46" t="s">
        <v>111</v>
      </c>
      <c r="AQ153" s="46" t="s">
        <v>111</v>
      </c>
      <c r="AR153" s="46" t="s">
        <v>111</v>
      </c>
      <c r="AS153" s="46" t="s">
        <v>111</v>
      </c>
      <c r="AT153" s="45">
        <v>25</v>
      </c>
      <c r="AU153" s="5">
        <v>700</v>
      </c>
      <c r="AV153" s="46" t="s">
        <v>111</v>
      </c>
      <c r="AW153" s="46" t="s">
        <v>111</v>
      </c>
      <c r="AX153" s="46" t="s">
        <v>111</v>
      </c>
      <c r="AY153" s="47" t="s">
        <v>111</v>
      </c>
    </row>
    <row r="154" spans="15:51">
      <c r="O154" s="75"/>
      <c r="P154" s="45">
        <v>26</v>
      </c>
      <c r="Q154" s="5">
        <v>800</v>
      </c>
      <c r="R154" s="46" t="s">
        <v>111</v>
      </c>
      <c r="S154" s="46" t="s">
        <v>111</v>
      </c>
      <c r="T154" s="46" t="s">
        <v>111</v>
      </c>
      <c r="U154" s="46" t="s">
        <v>111</v>
      </c>
      <c r="V154" s="45">
        <v>26</v>
      </c>
      <c r="W154" s="5">
        <v>800</v>
      </c>
      <c r="X154" s="46" t="s">
        <v>111</v>
      </c>
      <c r="Y154" s="46" t="s">
        <v>111</v>
      </c>
      <c r="Z154" s="46" t="s">
        <v>111</v>
      </c>
      <c r="AA154" s="46" t="s">
        <v>111</v>
      </c>
      <c r="AB154" s="45">
        <v>26</v>
      </c>
      <c r="AC154" s="5">
        <v>800</v>
      </c>
      <c r="AD154" s="46" t="s">
        <v>111</v>
      </c>
      <c r="AE154" s="46" t="s">
        <v>111</v>
      </c>
      <c r="AF154" s="46" t="s">
        <v>111</v>
      </c>
      <c r="AG154" s="46" t="s">
        <v>111</v>
      </c>
      <c r="AH154" s="45">
        <v>26</v>
      </c>
      <c r="AI154" s="5">
        <v>800</v>
      </c>
      <c r="AJ154" s="46" t="s">
        <v>111</v>
      </c>
      <c r="AK154" s="46" t="s">
        <v>111</v>
      </c>
      <c r="AL154" s="46" t="s">
        <v>111</v>
      </c>
      <c r="AM154" s="46" t="s">
        <v>111</v>
      </c>
      <c r="AN154" s="45">
        <v>26</v>
      </c>
      <c r="AO154" s="5">
        <v>800</v>
      </c>
      <c r="AP154" s="46" t="s">
        <v>111</v>
      </c>
      <c r="AQ154" s="46" t="s">
        <v>111</v>
      </c>
      <c r="AR154" s="46" t="s">
        <v>111</v>
      </c>
      <c r="AS154" s="46" t="s">
        <v>111</v>
      </c>
      <c r="AT154" s="45">
        <v>26</v>
      </c>
      <c r="AU154" s="5">
        <v>800</v>
      </c>
      <c r="AV154" s="46" t="s">
        <v>111</v>
      </c>
      <c r="AW154" s="46" t="s">
        <v>111</v>
      </c>
      <c r="AX154" s="46" t="s">
        <v>111</v>
      </c>
      <c r="AY154" s="47" t="s">
        <v>111</v>
      </c>
    </row>
    <row r="155" spans="15:51">
      <c r="O155" s="75"/>
      <c r="P155" s="45">
        <v>27</v>
      </c>
      <c r="Q155" s="5">
        <v>900</v>
      </c>
      <c r="R155" s="46" t="s">
        <v>111</v>
      </c>
      <c r="S155" s="46" t="s">
        <v>111</v>
      </c>
      <c r="T155" s="46" t="s">
        <v>111</v>
      </c>
      <c r="U155" s="46" t="s">
        <v>111</v>
      </c>
      <c r="V155" s="45">
        <v>27</v>
      </c>
      <c r="W155" s="5">
        <v>900</v>
      </c>
      <c r="X155" s="46" t="s">
        <v>111</v>
      </c>
      <c r="Y155" s="46" t="s">
        <v>111</v>
      </c>
      <c r="Z155" s="46" t="s">
        <v>111</v>
      </c>
      <c r="AA155" s="46" t="s">
        <v>111</v>
      </c>
      <c r="AB155" s="45">
        <v>27</v>
      </c>
      <c r="AC155" s="5">
        <v>900</v>
      </c>
      <c r="AD155" s="46" t="s">
        <v>111</v>
      </c>
      <c r="AE155" s="46" t="s">
        <v>111</v>
      </c>
      <c r="AF155" s="46" t="s">
        <v>111</v>
      </c>
      <c r="AG155" s="46" t="s">
        <v>111</v>
      </c>
      <c r="AH155" s="45">
        <v>27</v>
      </c>
      <c r="AI155" s="5">
        <v>900</v>
      </c>
      <c r="AJ155" s="46" t="s">
        <v>111</v>
      </c>
      <c r="AK155" s="46" t="s">
        <v>111</v>
      </c>
      <c r="AL155" s="46" t="s">
        <v>111</v>
      </c>
      <c r="AM155" s="46" t="s">
        <v>111</v>
      </c>
      <c r="AN155" s="45">
        <v>27</v>
      </c>
      <c r="AO155" s="5">
        <v>900</v>
      </c>
      <c r="AP155" s="46" t="s">
        <v>111</v>
      </c>
      <c r="AQ155" s="46" t="s">
        <v>111</v>
      </c>
      <c r="AR155" s="46" t="s">
        <v>111</v>
      </c>
      <c r="AS155" s="46" t="s">
        <v>111</v>
      </c>
      <c r="AT155" s="45">
        <v>27</v>
      </c>
      <c r="AU155" s="5">
        <v>900</v>
      </c>
      <c r="AV155" s="46" t="s">
        <v>111</v>
      </c>
      <c r="AW155" s="46" t="s">
        <v>111</v>
      </c>
      <c r="AX155" s="46" t="s">
        <v>111</v>
      </c>
      <c r="AY155" s="47" t="s">
        <v>111</v>
      </c>
    </row>
    <row r="156" spans="15:51">
      <c r="O156" s="75"/>
      <c r="P156" s="49">
        <v>28</v>
      </c>
      <c r="Q156" s="50">
        <v>1000</v>
      </c>
      <c r="R156" s="46" t="s">
        <v>111</v>
      </c>
      <c r="S156" s="46" t="s">
        <v>111</v>
      </c>
      <c r="T156" s="46" t="s">
        <v>111</v>
      </c>
      <c r="U156" s="46" t="s">
        <v>111</v>
      </c>
      <c r="V156" s="49">
        <v>28</v>
      </c>
      <c r="W156" s="50">
        <v>1000</v>
      </c>
      <c r="X156" s="46" t="s">
        <v>111</v>
      </c>
      <c r="Y156" s="46" t="s">
        <v>111</v>
      </c>
      <c r="Z156" s="46" t="s">
        <v>111</v>
      </c>
      <c r="AA156" s="46" t="s">
        <v>111</v>
      </c>
      <c r="AB156" s="49">
        <v>28</v>
      </c>
      <c r="AC156" s="50">
        <v>1000</v>
      </c>
      <c r="AD156" s="46" t="s">
        <v>111</v>
      </c>
      <c r="AE156" s="46" t="s">
        <v>111</v>
      </c>
      <c r="AF156" s="46" t="s">
        <v>111</v>
      </c>
      <c r="AG156" s="46" t="s">
        <v>111</v>
      </c>
      <c r="AH156" s="49">
        <v>28</v>
      </c>
      <c r="AI156" s="50">
        <v>1000</v>
      </c>
      <c r="AJ156" s="46" t="s">
        <v>111</v>
      </c>
      <c r="AK156" s="46" t="s">
        <v>111</v>
      </c>
      <c r="AL156" s="46" t="s">
        <v>111</v>
      </c>
      <c r="AM156" s="46" t="s">
        <v>111</v>
      </c>
      <c r="AN156" s="49">
        <v>28</v>
      </c>
      <c r="AO156" s="50">
        <v>1000</v>
      </c>
      <c r="AP156" s="46" t="s">
        <v>111</v>
      </c>
      <c r="AQ156" s="46" t="s">
        <v>111</v>
      </c>
      <c r="AR156" s="46" t="s">
        <v>111</v>
      </c>
      <c r="AS156" s="46" t="s">
        <v>111</v>
      </c>
      <c r="AT156" s="49">
        <v>28</v>
      </c>
      <c r="AU156" s="50">
        <v>1000</v>
      </c>
      <c r="AV156" s="58" t="s">
        <v>111</v>
      </c>
      <c r="AW156" s="58" t="s">
        <v>111</v>
      </c>
      <c r="AX156" s="58" t="s">
        <v>111</v>
      </c>
      <c r="AY156" s="59" t="s">
        <v>111</v>
      </c>
    </row>
    <row r="157" spans="15:51">
      <c r="O157" s="75" t="s">
        <v>46</v>
      </c>
      <c r="P157" s="76" t="s">
        <v>110</v>
      </c>
      <c r="Q157" s="77"/>
      <c r="R157" s="77"/>
      <c r="S157" s="77"/>
      <c r="T157" s="77"/>
      <c r="U157" s="78"/>
      <c r="V157" s="76" t="s">
        <v>134</v>
      </c>
      <c r="W157" s="77"/>
      <c r="X157" s="77"/>
      <c r="Y157" s="77"/>
      <c r="Z157" s="77"/>
      <c r="AA157" s="78"/>
      <c r="AB157" s="76" t="s">
        <v>133</v>
      </c>
      <c r="AC157" s="77"/>
      <c r="AD157" s="77"/>
      <c r="AE157" s="77"/>
      <c r="AF157" s="77"/>
      <c r="AG157" s="78"/>
      <c r="AH157" s="76" t="s">
        <v>132</v>
      </c>
      <c r="AI157" s="77"/>
      <c r="AJ157" s="77"/>
      <c r="AK157" s="77"/>
      <c r="AL157" s="77"/>
      <c r="AM157" s="78"/>
      <c r="AN157" s="76" t="s">
        <v>131</v>
      </c>
      <c r="AO157" s="77"/>
      <c r="AP157" s="77"/>
      <c r="AQ157" s="77"/>
      <c r="AR157" s="77"/>
      <c r="AS157" s="78"/>
      <c r="AT157" s="76" t="s">
        <v>130</v>
      </c>
      <c r="AU157" s="77"/>
      <c r="AV157" s="77"/>
      <c r="AW157" s="77"/>
      <c r="AX157" s="77"/>
      <c r="AY157" s="78"/>
    </row>
    <row r="158" spans="15:51">
      <c r="O158" s="75"/>
      <c r="P158" s="79"/>
      <c r="Q158" s="80"/>
      <c r="R158" s="80"/>
      <c r="S158" s="80"/>
      <c r="T158" s="80"/>
      <c r="U158" s="81"/>
      <c r="V158" s="79"/>
      <c r="W158" s="80"/>
      <c r="X158" s="80"/>
      <c r="Y158" s="80"/>
      <c r="Z158" s="80"/>
      <c r="AA158" s="81"/>
      <c r="AB158" s="79"/>
      <c r="AC158" s="80"/>
      <c r="AD158" s="80"/>
      <c r="AE158" s="80"/>
      <c r="AF158" s="80"/>
      <c r="AG158" s="81"/>
      <c r="AH158" s="79"/>
      <c r="AI158" s="80"/>
      <c r="AJ158" s="80"/>
      <c r="AK158" s="80"/>
      <c r="AL158" s="80"/>
      <c r="AM158" s="81"/>
      <c r="AN158" s="79"/>
      <c r="AO158" s="80"/>
      <c r="AP158" s="80"/>
      <c r="AQ158" s="80"/>
      <c r="AR158" s="80"/>
      <c r="AS158" s="81"/>
      <c r="AT158" s="79"/>
      <c r="AU158" s="80"/>
      <c r="AV158" s="80"/>
      <c r="AW158" s="80"/>
      <c r="AX158" s="80"/>
      <c r="AY158" s="81"/>
    </row>
    <row r="159" spans="15:51">
      <c r="O159" s="75"/>
      <c r="P159" s="45"/>
      <c r="Q159" s="3"/>
      <c r="R159" s="46" t="s">
        <v>90</v>
      </c>
      <c r="S159" s="46" t="s">
        <v>3</v>
      </c>
      <c r="T159" s="46" t="s">
        <v>91</v>
      </c>
      <c r="U159" s="47" t="s">
        <v>20</v>
      </c>
      <c r="V159" s="45"/>
      <c r="W159" s="3"/>
      <c r="X159" s="46" t="s">
        <v>90</v>
      </c>
      <c r="Y159" s="46" t="s">
        <v>3</v>
      </c>
      <c r="Z159" s="46" t="s">
        <v>91</v>
      </c>
      <c r="AA159" s="47" t="s">
        <v>20</v>
      </c>
      <c r="AB159" s="45"/>
      <c r="AC159" s="3"/>
      <c r="AD159" s="46" t="s">
        <v>90</v>
      </c>
      <c r="AE159" s="46" t="s">
        <v>3</v>
      </c>
      <c r="AF159" s="46" t="s">
        <v>91</v>
      </c>
      <c r="AG159" s="47" t="s">
        <v>20</v>
      </c>
      <c r="AH159" s="45"/>
      <c r="AI159" s="3"/>
      <c r="AJ159" s="46" t="s">
        <v>90</v>
      </c>
      <c r="AK159" s="46" t="s">
        <v>3</v>
      </c>
      <c r="AL159" s="46" t="s">
        <v>91</v>
      </c>
      <c r="AM159" s="47" t="s">
        <v>20</v>
      </c>
      <c r="AN159" s="45"/>
      <c r="AO159" s="3"/>
      <c r="AP159" s="46" t="s">
        <v>90</v>
      </c>
      <c r="AQ159" s="46" t="s">
        <v>3</v>
      </c>
      <c r="AR159" s="46" t="s">
        <v>91</v>
      </c>
      <c r="AS159" s="47" t="s">
        <v>20</v>
      </c>
      <c r="AT159" s="45"/>
      <c r="AU159" s="3"/>
      <c r="AV159" s="46" t="s">
        <v>90</v>
      </c>
      <c r="AW159" s="46" t="s">
        <v>3</v>
      </c>
      <c r="AX159" s="46" t="s">
        <v>91</v>
      </c>
      <c r="AY159" s="47" t="s">
        <v>20</v>
      </c>
    </row>
    <row r="160" spans="15:51">
      <c r="O160" s="75"/>
      <c r="P160" s="45">
        <v>1</v>
      </c>
      <c r="Q160" s="5">
        <v>0</v>
      </c>
      <c r="R160" s="3"/>
      <c r="S160" s="3"/>
      <c r="T160" s="3"/>
      <c r="U160" s="48"/>
      <c r="V160" s="45">
        <v>1</v>
      </c>
      <c r="W160" s="5">
        <v>0</v>
      </c>
      <c r="X160" s="3"/>
      <c r="Y160" s="3"/>
      <c r="Z160" s="3"/>
      <c r="AA160" s="48"/>
      <c r="AB160" s="45">
        <v>1</v>
      </c>
      <c r="AC160" s="5">
        <v>0</v>
      </c>
      <c r="AD160" s="3"/>
      <c r="AE160" s="3"/>
      <c r="AF160" s="3"/>
      <c r="AG160" s="48"/>
      <c r="AH160" s="45">
        <v>1</v>
      </c>
      <c r="AI160" s="5">
        <v>0</v>
      </c>
      <c r="AJ160" s="3"/>
      <c r="AK160" s="3"/>
      <c r="AL160" s="3"/>
      <c r="AM160" s="48"/>
      <c r="AN160" s="45">
        <v>1</v>
      </c>
      <c r="AO160" s="5">
        <v>0</v>
      </c>
      <c r="AP160" s="3"/>
      <c r="AQ160" s="3"/>
      <c r="AR160" s="3"/>
      <c r="AS160" s="48"/>
      <c r="AT160" s="45">
        <v>1</v>
      </c>
      <c r="AU160" s="5">
        <v>0</v>
      </c>
      <c r="AV160" s="3"/>
      <c r="AW160" s="3"/>
      <c r="AX160" s="3"/>
      <c r="AY160" s="48"/>
    </row>
    <row r="161" spans="15:51">
      <c r="O161" s="75"/>
      <c r="P161" s="45">
        <v>2</v>
      </c>
      <c r="Q161" s="5">
        <v>18</v>
      </c>
      <c r="R161" s="3">
        <v>1089</v>
      </c>
      <c r="S161" s="5">
        <v>450</v>
      </c>
      <c r="T161" s="5">
        <v>1483</v>
      </c>
      <c r="U161" s="48">
        <v>307</v>
      </c>
      <c r="V161" s="45">
        <v>2</v>
      </c>
      <c r="W161" s="5">
        <v>18</v>
      </c>
      <c r="X161" s="3">
        <v>1677</v>
      </c>
      <c r="Y161" s="5">
        <v>445</v>
      </c>
      <c r="Z161" s="5">
        <v>1360</v>
      </c>
      <c r="AA161" s="48">
        <v>315</v>
      </c>
      <c r="AB161" s="45">
        <v>2</v>
      </c>
      <c r="AC161" s="5">
        <v>18</v>
      </c>
      <c r="AD161" s="46" t="s">
        <v>111</v>
      </c>
      <c r="AE161" s="46" t="s">
        <v>111</v>
      </c>
      <c r="AF161" s="46" t="s">
        <v>111</v>
      </c>
      <c r="AG161" s="47" t="s">
        <v>111</v>
      </c>
      <c r="AH161" s="45">
        <v>2</v>
      </c>
      <c r="AI161" s="5">
        <v>18</v>
      </c>
      <c r="AJ161" s="46" t="s">
        <v>111</v>
      </c>
      <c r="AK161" s="46" t="s">
        <v>111</v>
      </c>
      <c r="AL161" s="46" t="s">
        <v>111</v>
      </c>
      <c r="AM161" s="47" t="s">
        <v>111</v>
      </c>
      <c r="AN161" s="45">
        <v>2</v>
      </c>
      <c r="AO161" s="5">
        <v>18</v>
      </c>
      <c r="AP161" s="3">
        <v>1089</v>
      </c>
      <c r="AQ161" s="5">
        <v>450</v>
      </c>
      <c r="AR161" s="5">
        <v>1483</v>
      </c>
      <c r="AS161" s="48">
        <v>307</v>
      </c>
      <c r="AT161" s="45">
        <v>2</v>
      </c>
      <c r="AU161" s="5">
        <v>18</v>
      </c>
      <c r="AV161" s="3">
        <v>1677</v>
      </c>
      <c r="AW161" s="5">
        <v>445</v>
      </c>
      <c r="AX161" s="5">
        <v>1360</v>
      </c>
      <c r="AY161" s="48">
        <v>315</v>
      </c>
    </row>
    <row r="162" spans="15:51">
      <c r="O162" s="75"/>
      <c r="P162" s="45">
        <v>3</v>
      </c>
      <c r="Q162" s="5">
        <v>20</v>
      </c>
      <c r="R162" s="46" t="s">
        <v>111</v>
      </c>
      <c r="S162" s="46" t="s">
        <v>111</v>
      </c>
      <c r="T162" s="46" t="s">
        <v>111</v>
      </c>
      <c r="U162" s="47" t="s">
        <v>111</v>
      </c>
      <c r="V162" s="45">
        <v>3</v>
      </c>
      <c r="W162" s="5">
        <v>20</v>
      </c>
      <c r="X162" s="46" t="s">
        <v>111</v>
      </c>
      <c r="Y162" s="46" t="s">
        <v>111</v>
      </c>
      <c r="Z162" s="46" t="s">
        <v>111</v>
      </c>
      <c r="AA162" s="47" t="s">
        <v>111</v>
      </c>
      <c r="AB162" s="45">
        <v>3</v>
      </c>
      <c r="AC162" s="5">
        <v>20</v>
      </c>
      <c r="AD162" s="3">
        <v>2418</v>
      </c>
      <c r="AE162" s="5">
        <v>508</v>
      </c>
      <c r="AF162" s="5">
        <v>1506</v>
      </c>
      <c r="AG162" s="48">
        <v>307</v>
      </c>
      <c r="AH162" s="45">
        <v>3</v>
      </c>
      <c r="AI162" s="5">
        <v>20</v>
      </c>
      <c r="AJ162" s="5">
        <v>1491</v>
      </c>
      <c r="AK162" s="5">
        <v>453</v>
      </c>
      <c r="AL162" s="5">
        <v>1085</v>
      </c>
      <c r="AM162" s="48">
        <v>315</v>
      </c>
      <c r="AN162" s="45">
        <v>3</v>
      </c>
      <c r="AO162" s="5">
        <v>20</v>
      </c>
      <c r="AP162" s="3">
        <v>2418</v>
      </c>
      <c r="AQ162" s="5">
        <v>508</v>
      </c>
      <c r="AR162" s="5">
        <v>1506</v>
      </c>
      <c r="AS162" s="48">
        <v>307</v>
      </c>
      <c r="AT162" s="45">
        <v>3</v>
      </c>
      <c r="AU162" s="5">
        <v>20</v>
      </c>
      <c r="AV162" s="5">
        <v>1491</v>
      </c>
      <c r="AW162" s="5">
        <v>453</v>
      </c>
      <c r="AX162" s="5">
        <v>1085</v>
      </c>
      <c r="AY162" s="48">
        <v>315</v>
      </c>
    </row>
    <row r="163" spans="15:51">
      <c r="O163" s="75"/>
      <c r="P163" s="45">
        <v>4</v>
      </c>
      <c r="Q163" s="5">
        <v>22</v>
      </c>
      <c r="R163" s="3">
        <v>1195</v>
      </c>
      <c r="S163" s="5">
        <v>586</v>
      </c>
      <c r="T163" s="5">
        <v>1483</v>
      </c>
      <c r="U163" s="48">
        <v>307</v>
      </c>
      <c r="V163" s="45">
        <v>4</v>
      </c>
      <c r="W163" s="5">
        <v>22</v>
      </c>
      <c r="X163" s="3">
        <v>1728</v>
      </c>
      <c r="Y163" s="5">
        <v>580</v>
      </c>
      <c r="Z163" s="5">
        <v>1360</v>
      </c>
      <c r="AA163" s="48">
        <v>315</v>
      </c>
      <c r="AB163" s="45">
        <v>4</v>
      </c>
      <c r="AC163" s="5">
        <v>22</v>
      </c>
      <c r="AD163" s="46" t="s">
        <v>111</v>
      </c>
      <c r="AE163" s="46" t="s">
        <v>111</v>
      </c>
      <c r="AF163" s="46" t="s">
        <v>111</v>
      </c>
      <c r="AG163" s="47" t="s">
        <v>111</v>
      </c>
      <c r="AH163" s="45">
        <v>4</v>
      </c>
      <c r="AI163" s="5">
        <v>22</v>
      </c>
      <c r="AJ163" s="46" t="s">
        <v>111</v>
      </c>
      <c r="AK163" s="46" t="s">
        <v>111</v>
      </c>
      <c r="AL163" s="46" t="s">
        <v>111</v>
      </c>
      <c r="AM163" s="47" t="s">
        <v>111</v>
      </c>
      <c r="AN163" s="45">
        <v>4</v>
      </c>
      <c r="AO163" s="5">
        <v>22</v>
      </c>
      <c r="AP163" s="3">
        <v>1195</v>
      </c>
      <c r="AQ163" s="5">
        <v>586</v>
      </c>
      <c r="AR163" s="5">
        <v>1483</v>
      </c>
      <c r="AS163" s="48">
        <v>307</v>
      </c>
      <c r="AT163" s="45">
        <v>4</v>
      </c>
      <c r="AU163" s="5">
        <v>22</v>
      </c>
      <c r="AV163" s="3">
        <v>1728</v>
      </c>
      <c r="AW163" s="5">
        <v>580</v>
      </c>
      <c r="AX163" s="5">
        <v>1360</v>
      </c>
      <c r="AY163" s="48">
        <v>315</v>
      </c>
    </row>
    <row r="164" spans="15:51">
      <c r="O164" s="75"/>
      <c r="P164" s="45">
        <v>5</v>
      </c>
      <c r="Q164" s="5">
        <v>25</v>
      </c>
      <c r="R164" s="46" t="s">
        <v>111</v>
      </c>
      <c r="S164" s="46" t="s">
        <v>111</v>
      </c>
      <c r="T164" s="46" t="s">
        <v>111</v>
      </c>
      <c r="U164" s="47" t="s">
        <v>111</v>
      </c>
      <c r="V164" s="45">
        <v>5</v>
      </c>
      <c r="W164" s="5">
        <v>25</v>
      </c>
      <c r="X164" s="46" t="s">
        <v>111</v>
      </c>
      <c r="Y164" s="46" t="s">
        <v>111</v>
      </c>
      <c r="Z164" s="46" t="s">
        <v>111</v>
      </c>
      <c r="AA164" s="47" t="s">
        <v>111</v>
      </c>
      <c r="AB164" s="45">
        <v>5</v>
      </c>
      <c r="AC164" s="5">
        <v>25</v>
      </c>
      <c r="AD164" s="3">
        <v>2566</v>
      </c>
      <c r="AE164" s="5">
        <v>546</v>
      </c>
      <c r="AF164" s="5">
        <v>1645</v>
      </c>
      <c r="AG164" s="48">
        <v>349</v>
      </c>
      <c r="AH164" s="45">
        <v>5</v>
      </c>
      <c r="AI164" s="5">
        <v>25</v>
      </c>
      <c r="AJ164" s="3">
        <v>1723</v>
      </c>
      <c r="AK164" s="5">
        <v>502</v>
      </c>
      <c r="AL164" s="5">
        <v>1124</v>
      </c>
      <c r="AM164" s="48">
        <v>379</v>
      </c>
      <c r="AN164" s="45">
        <v>5</v>
      </c>
      <c r="AO164" s="5">
        <v>25</v>
      </c>
      <c r="AP164" s="3">
        <v>2566</v>
      </c>
      <c r="AQ164" s="5">
        <v>546</v>
      </c>
      <c r="AR164" s="5">
        <v>1645</v>
      </c>
      <c r="AS164" s="48">
        <v>349</v>
      </c>
      <c r="AT164" s="45">
        <v>5</v>
      </c>
      <c r="AU164" s="5">
        <v>25</v>
      </c>
      <c r="AV164" s="3">
        <v>1723</v>
      </c>
      <c r="AW164" s="5">
        <v>502</v>
      </c>
      <c r="AX164" s="5">
        <v>1124</v>
      </c>
      <c r="AY164" s="48">
        <v>379</v>
      </c>
    </row>
    <row r="165" spans="15:51">
      <c r="O165" s="75"/>
      <c r="P165" s="45">
        <v>6</v>
      </c>
      <c r="Q165" s="5">
        <v>28</v>
      </c>
      <c r="R165" s="3">
        <v>1205</v>
      </c>
      <c r="S165" s="5">
        <v>756</v>
      </c>
      <c r="T165" s="5">
        <v>1588</v>
      </c>
      <c r="U165" s="48">
        <v>378</v>
      </c>
      <c r="V165" s="45">
        <v>6</v>
      </c>
      <c r="W165" s="5">
        <v>28</v>
      </c>
      <c r="X165" s="3">
        <v>2044</v>
      </c>
      <c r="Y165" s="5">
        <v>744</v>
      </c>
      <c r="Z165" s="5">
        <v>1486</v>
      </c>
      <c r="AA165" s="48">
        <v>404</v>
      </c>
      <c r="AB165" s="45">
        <v>6</v>
      </c>
      <c r="AC165" s="5">
        <v>28</v>
      </c>
      <c r="AD165" s="46" t="s">
        <v>111</v>
      </c>
      <c r="AE165" s="46" t="s">
        <v>111</v>
      </c>
      <c r="AF165" s="46" t="s">
        <v>111</v>
      </c>
      <c r="AG165" s="47" t="s">
        <v>111</v>
      </c>
      <c r="AH165" s="45">
        <v>6</v>
      </c>
      <c r="AI165" s="5">
        <v>28</v>
      </c>
      <c r="AJ165" s="46" t="s">
        <v>111</v>
      </c>
      <c r="AK165" s="46" t="s">
        <v>111</v>
      </c>
      <c r="AL165" s="46" t="s">
        <v>111</v>
      </c>
      <c r="AM165" s="47" t="s">
        <v>111</v>
      </c>
      <c r="AN165" s="45">
        <v>6</v>
      </c>
      <c r="AO165" s="5">
        <v>28</v>
      </c>
      <c r="AP165" s="3">
        <v>1205</v>
      </c>
      <c r="AQ165" s="5">
        <v>756</v>
      </c>
      <c r="AR165" s="5">
        <v>1588</v>
      </c>
      <c r="AS165" s="48">
        <v>378</v>
      </c>
      <c r="AT165" s="45">
        <v>6</v>
      </c>
      <c r="AU165" s="5">
        <v>28</v>
      </c>
      <c r="AV165" s="3">
        <v>2044</v>
      </c>
      <c r="AW165" s="5">
        <v>744</v>
      </c>
      <c r="AX165" s="5">
        <v>1486</v>
      </c>
      <c r="AY165" s="48">
        <v>404</v>
      </c>
    </row>
    <row r="166" spans="15:51">
      <c r="O166" s="75"/>
      <c r="P166" s="45">
        <v>7</v>
      </c>
      <c r="Q166" s="5">
        <v>32</v>
      </c>
      <c r="R166" s="46" t="s">
        <v>111</v>
      </c>
      <c r="S166" s="46" t="s">
        <v>111</v>
      </c>
      <c r="T166" s="46" t="s">
        <v>111</v>
      </c>
      <c r="U166" s="47" t="s">
        <v>111</v>
      </c>
      <c r="V166" s="45">
        <v>7</v>
      </c>
      <c r="W166" s="5">
        <v>32</v>
      </c>
      <c r="X166" s="46" t="s">
        <v>111</v>
      </c>
      <c r="Y166" s="46" t="s">
        <v>111</v>
      </c>
      <c r="Z166" s="46" t="s">
        <v>111</v>
      </c>
      <c r="AA166" s="47" t="s">
        <v>111</v>
      </c>
      <c r="AB166" s="45">
        <v>7</v>
      </c>
      <c r="AC166" s="5">
        <v>32</v>
      </c>
      <c r="AD166" s="3">
        <v>2838</v>
      </c>
      <c r="AE166" s="5">
        <v>512</v>
      </c>
      <c r="AF166" s="5">
        <v>1729</v>
      </c>
      <c r="AG166" s="48">
        <v>414</v>
      </c>
      <c r="AH166" s="45">
        <v>7</v>
      </c>
      <c r="AI166" s="5">
        <v>32</v>
      </c>
      <c r="AJ166" s="3">
        <v>2970</v>
      </c>
      <c r="AK166" s="5">
        <v>598</v>
      </c>
      <c r="AL166" s="5">
        <v>1187</v>
      </c>
      <c r="AM166" s="48">
        <v>435</v>
      </c>
      <c r="AN166" s="45">
        <v>7</v>
      </c>
      <c r="AO166" s="5">
        <v>32</v>
      </c>
      <c r="AP166" s="3">
        <v>2838</v>
      </c>
      <c r="AQ166" s="5">
        <v>512</v>
      </c>
      <c r="AR166" s="5">
        <v>1729</v>
      </c>
      <c r="AS166" s="48">
        <v>414</v>
      </c>
      <c r="AT166" s="45">
        <v>7</v>
      </c>
      <c r="AU166" s="5">
        <v>32</v>
      </c>
      <c r="AV166" s="3">
        <v>2970</v>
      </c>
      <c r="AW166" s="5">
        <v>598</v>
      </c>
      <c r="AX166" s="5">
        <v>1187</v>
      </c>
      <c r="AY166" s="48">
        <v>435</v>
      </c>
    </row>
    <row r="167" spans="15:51">
      <c r="O167" s="75"/>
      <c r="P167" s="45">
        <v>8</v>
      </c>
      <c r="Q167" s="5">
        <v>35</v>
      </c>
      <c r="R167" s="3">
        <v>1560</v>
      </c>
      <c r="S167" s="5">
        <v>980</v>
      </c>
      <c r="T167" s="5">
        <v>1688</v>
      </c>
      <c r="U167" s="48">
        <v>496</v>
      </c>
      <c r="V167" s="45">
        <v>8</v>
      </c>
      <c r="W167" s="5">
        <v>35</v>
      </c>
      <c r="X167" s="3">
        <v>2463</v>
      </c>
      <c r="Y167" s="5">
        <v>946</v>
      </c>
      <c r="Z167" s="5">
        <v>1601</v>
      </c>
      <c r="AA167" s="48">
        <v>499</v>
      </c>
      <c r="AB167" s="45">
        <v>8</v>
      </c>
      <c r="AC167" s="5">
        <v>35</v>
      </c>
      <c r="AD167" s="46" t="s">
        <v>111</v>
      </c>
      <c r="AE167" s="46" t="s">
        <v>111</v>
      </c>
      <c r="AF167" s="46" t="s">
        <v>111</v>
      </c>
      <c r="AG167" s="47" t="s">
        <v>111</v>
      </c>
      <c r="AH167" s="45">
        <v>8</v>
      </c>
      <c r="AI167" s="5">
        <v>35</v>
      </c>
      <c r="AJ167" s="46" t="s">
        <v>111</v>
      </c>
      <c r="AK167" s="46" t="s">
        <v>111</v>
      </c>
      <c r="AL167" s="46" t="s">
        <v>111</v>
      </c>
      <c r="AM167" s="47" t="s">
        <v>111</v>
      </c>
      <c r="AN167" s="45">
        <v>8</v>
      </c>
      <c r="AO167" s="5">
        <v>35</v>
      </c>
      <c r="AP167" s="3">
        <v>1560</v>
      </c>
      <c r="AQ167" s="5">
        <v>980</v>
      </c>
      <c r="AR167" s="5">
        <v>1688</v>
      </c>
      <c r="AS167" s="48">
        <v>496</v>
      </c>
      <c r="AT167" s="45">
        <v>8</v>
      </c>
      <c r="AU167" s="5">
        <v>35</v>
      </c>
      <c r="AV167" s="3">
        <v>2463</v>
      </c>
      <c r="AW167" s="5">
        <v>946</v>
      </c>
      <c r="AX167" s="5">
        <v>1601</v>
      </c>
      <c r="AY167" s="48">
        <v>499</v>
      </c>
    </row>
    <row r="168" spans="15:51">
      <c r="O168" s="75"/>
      <c r="P168" s="45">
        <v>9</v>
      </c>
      <c r="Q168" s="5">
        <v>40</v>
      </c>
      <c r="R168" s="46" t="s">
        <v>111</v>
      </c>
      <c r="S168" s="46" t="s">
        <v>111</v>
      </c>
      <c r="T168" s="46" t="s">
        <v>111</v>
      </c>
      <c r="U168" s="47" t="s">
        <v>111</v>
      </c>
      <c r="V168" s="45">
        <v>9</v>
      </c>
      <c r="W168" s="5">
        <v>40</v>
      </c>
      <c r="X168" s="46" t="s">
        <v>111</v>
      </c>
      <c r="Y168" s="46" t="s">
        <v>111</v>
      </c>
      <c r="Z168" s="46" t="s">
        <v>111</v>
      </c>
      <c r="AA168" s="47" t="s">
        <v>111</v>
      </c>
      <c r="AB168" s="45">
        <v>9</v>
      </c>
      <c r="AC168" s="5">
        <v>40</v>
      </c>
      <c r="AD168" s="3">
        <v>3000</v>
      </c>
      <c r="AE168" s="5">
        <v>628</v>
      </c>
      <c r="AF168" s="5">
        <v>1854</v>
      </c>
      <c r="AG168" s="48">
        <v>549</v>
      </c>
      <c r="AH168" s="45">
        <v>9</v>
      </c>
      <c r="AI168" s="5">
        <v>40</v>
      </c>
      <c r="AJ168" s="3">
        <v>3160</v>
      </c>
      <c r="AK168" s="5">
        <v>785</v>
      </c>
      <c r="AL168" s="5">
        <v>1204</v>
      </c>
      <c r="AM168" s="48">
        <v>562</v>
      </c>
      <c r="AN168" s="45">
        <v>9</v>
      </c>
      <c r="AO168" s="5">
        <v>40</v>
      </c>
      <c r="AP168" s="3">
        <v>3000</v>
      </c>
      <c r="AQ168" s="5">
        <v>628</v>
      </c>
      <c r="AR168" s="5">
        <v>1854</v>
      </c>
      <c r="AS168" s="48">
        <v>549</v>
      </c>
      <c r="AT168" s="45">
        <v>9</v>
      </c>
      <c r="AU168" s="5">
        <v>40</v>
      </c>
      <c r="AV168" s="3">
        <v>3160</v>
      </c>
      <c r="AW168" s="5">
        <v>785</v>
      </c>
      <c r="AX168" s="5">
        <v>1204</v>
      </c>
      <c r="AY168" s="48">
        <v>562</v>
      </c>
    </row>
    <row r="169" spans="15:51">
      <c r="O169" s="75"/>
      <c r="P169" s="45">
        <v>10</v>
      </c>
      <c r="Q169" s="5">
        <v>42</v>
      </c>
      <c r="R169" s="3">
        <v>2119</v>
      </c>
      <c r="S169" s="5">
        <v>1202</v>
      </c>
      <c r="T169" s="5">
        <v>2005</v>
      </c>
      <c r="U169" s="48">
        <v>614</v>
      </c>
      <c r="V169" s="45">
        <v>10</v>
      </c>
      <c r="W169" s="5">
        <v>42</v>
      </c>
      <c r="X169" s="3">
        <v>2865</v>
      </c>
      <c r="Y169" s="5">
        <v>1189</v>
      </c>
      <c r="Z169" s="5">
        <v>1889</v>
      </c>
      <c r="AA169" s="48">
        <v>571</v>
      </c>
      <c r="AB169" s="45">
        <v>10</v>
      </c>
      <c r="AC169" s="5">
        <v>42</v>
      </c>
      <c r="AD169" s="46" t="s">
        <v>111</v>
      </c>
      <c r="AE169" s="46" t="s">
        <v>111</v>
      </c>
      <c r="AF169" s="46" t="s">
        <v>111</v>
      </c>
      <c r="AG169" s="47" t="s">
        <v>111</v>
      </c>
      <c r="AH169" s="45">
        <v>10</v>
      </c>
      <c r="AI169" s="5">
        <v>42</v>
      </c>
      <c r="AJ169" s="46" t="s">
        <v>111</v>
      </c>
      <c r="AK169" s="46" t="s">
        <v>111</v>
      </c>
      <c r="AL169" s="46" t="s">
        <v>111</v>
      </c>
      <c r="AM169" s="47" t="s">
        <v>111</v>
      </c>
      <c r="AN169" s="45">
        <v>10</v>
      </c>
      <c r="AO169" s="5">
        <v>42</v>
      </c>
      <c r="AP169" s="3">
        <v>2119</v>
      </c>
      <c r="AQ169" s="5">
        <v>1202</v>
      </c>
      <c r="AR169" s="5">
        <v>2005</v>
      </c>
      <c r="AS169" s="48">
        <v>614</v>
      </c>
      <c r="AT169" s="45">
        <v>10</v>
      </c>
      <c r="AU169" s="5">
        <v>42</v>
      </c>
      <c r="AV169" s="3">
        <v>2865</v>
      </c>
      <c r="AW169" s="5">
        <v>1189</v>
      </c>
      <c r="AX169" s="5">
        <v>1889</v>
      </c>
      <c r="AY169" s="48">
        <v>571</v>
      </c>
    </row>
    <row r="170" spans="15:51">
      <c r="O170" s="75"/>
      <c r="P170" s="45">
        <v>11</v>
      </c>
      <c r="Q170" s="5">
        <v>50</v>
      </c>
      <c r="R170" s="46" t="s">
        <v>111</v>
      </c>
      <c r="S170" s="46" t="s">
        <v>111</v>
      </c>
      <c r="T170" s="46" t="s">
        <v>111</v>
      </c>
      <c r="U170" s="47" t="s">
        <v>111</v>
      </c>
      <c r="V170" s="45">
        <v>11</v>
      </c>
      <c r="W170" s="5">
        <v>50</v>
      </c>
      <c r="X170" s="46" t="s">
        <v>111</v>
      </c>
      <c r="Y170" s="46" t="s">
        <v>111</v>
      </c>
      <c r="Z170" s="46" t="s">
        <v>111</v>
      </c>
      <c r="AA170" s="47" t="s">
        <v>111</v>
      </c>
      <c r="AB170" s="45">
        <v>11</v>
      </c>
      <c r="AC170" s="5">
        <v>50</v>
      </c>
      <c r="AD170" s="3">
        <v>3534</v>
      </c>
      <c r="AE170" s="5">
        <v>776</v>
      </c>
      <c r="AF170" s="5">
        <v>1989</v>
      </c>
      <c r="AG170" s="48">
        <v>659</v>
      </c>
      <c r="AH170" s="45">
        <v>11</v>
      </c>
      <c r="AI170" s="5">
        <v>50</v>
      </c>
      <c r="AJ170" s="3">
        <v>4182</v>
      </c>
      <c r="AK170" s="5">
        <v>876</v>
      </c>
      <c r="AL170" s="5">
        <v>1266</v>
      </c>
      <c r="AM170" s="48">
        <v>679</v>
      </c>
      <c r="AN170" s="45">
        <v>11</v>
      </c>
      <c r="AO170" s="5">
        <v>50</v>
      </c>
      <c r="AP170" s="3">
        <v>3534</v>
      </c>
      <c r="AQ170" s="5">
        <v>776</v>
      </c>
      <c r="AR170" s="5">
        <v>1989</v>
      </c>
      <c r="AS170" s="48">
        <v>659</v>
      </c>
      <c r="AT170" s="45">
        <v>11</v>
      </c>
      <c r="AU170" s="5">
        <v>50</v>
      </c>
      <c r="AV170" s="3">
        <v>4182</v>
      </c>
      <c r="AW170" s="5">
        <v>876</v>
      </c>
      <c r="AX170" s="5">
        <v>1266</v>
      </c>
      <c r="AY170" s="48">
        <v>679</v>
      </c>
    </row>
    <row r="171" spans="15:51">
      <c r="O171" s="75"/>
      <c r="P171" s="45">
        <v>12</v>
      </c>
      <c r="Q171" s="5">
        <v>54</v>
      </c>
      <c r="R171" s="3">
        <v>2212</v>
      </c>
      <c r="S171" s="5">
        <v>1399</v>
      </c>
      <c r="T171" s="5">
        <v>2216</v>
      </c>
      <c r="U171" s="48">
        <v>708</v>
      </c>
      <c r="V171" s="45">
        <v>12</v>
      </c>
      <c r="W171" s="5">
        <v>54</v>
      </c>
      <c r="X171" s="3">
        <v>4472</v>
      </c>
      <c r="Y171" s="5">
        <v>1376</v>
      </c>
      <c r="Z171" s="5">
        <v>2100</v>
      </c>
      <c r="AA171" s="48">
        <v>738</v>
      </c>
      <c r="AB171" s="45">
        <v>12</v>
      </c>
      <c r="AC171" s="5">
        <v>54</v>
      </c>
      <c r="AD171" s="46" t="s">
        <v>111</v>
      </c>
      <c r="AE171" s="46" t="s">
        <v>111</v>
      </c>
      <c r="AF171" s="46" t="s">
        <v>111</v>
      </c>
      <c r="AG171" s="47" t="s">
        <v>111</v>
      </c>
      <c r="AH171" s="45">
        <v>12</v>
      </c>
      <c r="AI171" s="5">
        <v>54</v>
      </c>
      <c r="AJ171" s="46" t="s">
        <v>111</v>
      </c>
      <c r="AK171" s="46" t="s">
        <v>111</v>
      </c>
      <c r="AL171" s="46" t="s">
        <v>111</v>
      </c>
      <c r="AM171" s="47" t="s">
        <v>111</v>
      </c>
      <c r="AN171" s="45">
        <v>12</v>
      </c>
      <c r="AO171" s="5">
        <v>54</v>
      </c>
      <c r="AP171" s="3">
        <v>2212</v>
      </c>
      <c r="AQ171" s="5">
        <v>1399</v>
      </c>
      <c r="AR171" s="5">
        <v>2216</v>
      </c>
      <c r="AS171" s="48">
        <v>708</v>
      </c>
      <c r="AT171" s="45">
        <v>12</v>
      </c>
      <c r="AU171" s="5">
        <v>54</v>
      </c>
      <c r="AV171" s="3">
        <v>4472</v>
      </c>
      <c r="AW171" s="5">
        <v>1376</v>
      </c>
      <c r="AX171" s="5">
        <v>2100</v>
      </c>
      <c r="AY171" s="48">
        <v>738</v>
      </c>
    </row>
    <row r="172" spans="15:51">
      <c r="O172" s="75"/>
      <c r="P172" s="45">
        <v>13</v>
      </c>
      <c r="Q172" s="5">
        <v>65</v>
      </c>
      <c r="R172" s="46" t="s">
        <v>111</v>
      </c>
      <c r="S172" s="46" t="s">
        <v>111</v>
      </c>
      <c r="T172" s="46" t="s">
        <v>111</v>
      </c>
      <c r="U172" s="47" t="s">
        <v>111</v>
      </c>
      <c r="V172" s="45">
        <v>13</v>
      </c>
      <c r="W172" s="5">
        <v>65</v>
      </c>
      <c r="X172" s="46" t="s">
        <v>111</v>
      </c>
      <c r="Y172" s="46" t="s">
        <v>111</v>
      </c>
      <c r="Z172" s="46" t="s">
        <v>111</v>
      </c>
      <c r="AA172" s="47" t="s">
        <v>111</v>
      </c>
      <c r="AB172" s="45">
        <v>13</v>
      </c>
      <c r="AC172" s="5">
        <v>65</v>
      </c>
      <c r="AD172" s="3">
        <v>4316</v>
      </c>
      <c r="AE172" s="5">
        <v>869</v>
      </c>
      <c r="AF172" s="5">
        <v>2134</v>
      </c>
      <c r="AG172" s="48">
        <v>785</v>
      </c>
      <c r="AH172" s="45">
        <v>13</v>
      </c>
      <c r="AI172" s="5">
        <v>65</v>
      </c>
      <c r="AJ172" s="3">
        <v>5051</v>
      </c>
      <c r="AK172" s="5">
        <v>900</v>
      </c>
      <c r="AL172" s="5">
        <v>1321</v>
      </c>
      <c r="AM172" s="48">
        <v>798</v>
      </c>
      <c r="AN172" s="45">
        <v>13</v>
      </c>
      <c r="AO172" s="5">
        <v>65</v>
      </c>
      <c r="AP172" s="3">
        <v>4316</v>
      </c>
      <c r="AQ172" s="5">
        <v>869</v>
      </c>
      <c r="AR172" s="5">
        <v>2134</v>
      </c>
      <c r="AS172" s="48">
        <v>785</v>
      </c>
      <c r="AT172" s="45">
        <v>13</v>
      </c>
      <c r="AU172" s="5">
        <v>65</v>
      </c>
      <c r="AV172" s="3">
        <v>5051</v>
      </c>
      <c r="AW172" s="5">
        <v>900</v>
      </c>
      <c r="AX172" s="5">
        <v>1321</v>
      </c>
      <c r="AY172" s="48">
        <v>798</v>
      </c>
    </row>
    <row r="173" spans="15:51">
      <c r="O173" s="75"/>
      <c r="P173" s="45">
        <v>14</v>
      </c>
      <c r="Q173" s="5">
        <v>70</v>
      </c>
      <c r="R173" s="46">
        <v>3359</v>
      </c>
      <c r="S173" s="52">
        <v>1580</v>
      </c>
      <c r="T173" s="52">
        <v>2540</v>
      </c>
      <c r="U173" s="47">
        <v>799</v>
      </c>
      <c r="V173" s="45">
        <v>14</v>
      </c>
      <c r="W173" s="5">
        <v>70</v>
      </c>
      <c r="X173" s="52" t="s">
        <v>111</v>
      </c>
      <c r="Y173" s="52" t="s">
        <v>111</v>
      </c>
      <c r="Z173" s="52" t="s">
        <v>111</v>
      </c>
      <c r="AA173" s="47" t="s">
        <v>111</v>
      </c>
      <c r="AB173" s="45">
        <v>14</v>
      </c>
      <c r="AC173" s="5">
        <v>70</v>
      </c>
      <c r="AD173" s="46" t="s">
        <v>111</v>
      </c>
      <c r="AE173" s="46" t="s">
        <v>111</v>
      </c>
      <c r="AF173" s="46" t="s">
        <v>111</v>
      </c>
      <c r="AG173" s="47" t="s">
        <v>111</v>
      </c>
      <c r="AH173" s="45">
        <v>14</v>
      </c>
      <c r="AI173" s="5">
        <v>70</v>
      </c>
      <c r="AJ173" s="46" t="s">
        <v>111</v>
      </c>
      <c r="AK173" s="46" t="s">
        <v>111</v>
      </c>
      <c r="AL173" s="46" t="s">
        <v>111</v>
      </c>
      <c r="AM173" s="47" t="s">
        <v>111</v>
      </c>
      <c r="AN173" s="45">
        <v>14</v>
      </c>
      <c r="AO173" s="5">
        <v>70</v>
      </c>
      <c r="AP173" s="46">
        <v>3359</v>
      </c>
      <c r="AQ173" s="52">
        <v>1580</v>
      </c>
      <c r="AR173" s="52">
        <v>2540</v>
      </c>
      <c r="AS173" s="47">
        <v>799</v>
      </c>
      <c r="AT173" s="45">
        <v>14</v>
      </c>
      <c r="AU173" s="5">
        <v>70</v>
      </c>
      <c r="AV173" s="46" t="s">
        <v>111</v>
      </c>
      <c r="AW173" s="46" t="s">
        <v>111</v>
      </c>
      <c r="AX173" s="46" t="s">
        <v>111</v>
      </c>
      <c r="AY173" s="47" t="s">
        <v>111</v>
      </c>
    </row>
    <row r="174" spans="15:51">
      <c r="O174" s="75"/>
      <c r="P174" s="45">
        <v>15</v>
      </c>
      <c r="Q174" s="5">
        <v>80</v>
      </c>
      <c r="R174" s="46" t="s">
        <v>111</v>
      </c>
      <c r="S174" s="46" t="s">
        <v>111</v>
      </c>
      <c r="T174" s="46" t="s">
        <v>111</v>
      </c>
      <c r="U174" s="47" t="s">
        <v>111</v>
      </c>
      <c r="V174" s="45">
        <v>15</v>
      </c>
      <c r="W174" s="5">
        <v>80</v>
      </c>
      <c r="X174" s="46" t="s">
        <v>111</v>
      </c>
      <c r="Y174" s="46" t="s">
        <v>111</v>
      </c>
      <c r="Z174" s="46" t="s">
        <v>111</v>
      </c>
      <c r="AA174" s="47" t="s">
        <v>111</v>
      </c>
      <c r="AB174" s="45">
        <v>15</v>
      </c>
      <c r="AC174" s="5">
        <v>80</v>
      </c>
      <c r="AD174" s="3">
        <v>5078</v>
      </c>
      <c r="AE174" s="5">
        <v>986</v>
      </c>
      <c r="AF174" s="5">
        <v>2356</v>
      </c>
      <c r="AG174" s="48">
        <v>812</v>
      </c>
      <c r="AH174" s="45">
        <v>15</v>
      </c>
      <c r="AI174" s="5">
        <v>80</v>
      </c>
      <c r="AJ174" s="3">
        <v>5802</v>
      </c>
      <c r="AK174" s="5">
        <v>975</v>
      </c>
      <c r="AL174" s="5">
        <v>1389</v>
      </c>
      <c r="AM174" s="48">
        <v>841</v>
      </c>
      <c r="AN174" s="45">
        <v>15</v>
      </c>
      <c r="AO174" s="5">
        <v>80</v>
      </c>
      <c r="AP174" s="3">
        <v>5078</v>
      </c>
      <c r="AQ174" s="5">
        <v>986</v>
      </c>
      <c r="AR174" s="5">
        <v>2356</v>
      </c>
      <c r="AS174" s="48">
        <v>812</v>
      </c>
      <c r="AT174" s="45">
        <v>15</v>
      </c>
      <c r="AU174" s="5">
        <v>80</v>
      </c>
      <c r="AV174" s="3">
        <v>5802</v>
      </c>
      <c r="AW174" s="5">
        <v>975</v>
      </c>
      <c r="AX174" s="5">
        <v>1389</v>
      </c>
      <c r="AY174" s="48">
        <v>841</v>
      </c>
    </row>
    <row r="175" spans="15:51">
      <c r="O175" s="75"/>
      <c r="P175" s="45">
        <v>16</v>
      </c>
      <c r="Q175" s="5">
        <v>100</v>
      </c>
      <c r="R175" s="46" t="s">
        <v>111</v>
      </c>
      <c r="S175" s="46" t="s">
        <v>111</v>
      </c>
      <c r="T175" s="46" t="s">
        <v>111</v>
      </c>
      <c r="U175" s="47" t="s">
        <v>111</v>
      </c>
      <c r="V175" s="45">
        <v>16</v>
      </c>
      <c r="W175" s="5">
        <v>100</v>
      </c>
      <c r="X175" s="46" t="s">
        <v>111</v>
      </c>
      <c r="Y175" s="46" t="s">
        <v>111</v>
      </c>
      <c r="Z175" s="46" t="s">
        <v>111</v>
      </c>
      <c r="AA175" s="47" t="s">
        <v>111</v>
      </c>
      <c r="AB175" s="45">
        <v>16</v>
      </c>
      <c r="AC175" s="5">
        <v>100</v>
      </c>
      <c r="AD175" s="5">
        <v>6658</v>
      </c>
      <c r="AE175" s="5">
        <v>1244</v>
      </c>
      <c r="AF175" s="5">
        <v>2596</v>
      </c>
      <c r="AG175" s="48">
        <v>986</v>
      </c>
      <c r="AH175" s="45">
        <v>16</v>
      </c>
      <c r="AI175" s="5">
        <v>100</v>
      </c>
      <c r="AJ175" s="5">
        <v>8817</v>
      </c>
      <c r="AK175" s="5">
        <v>1138</v>
      </c>
      <c r="AL175" s="5">
        <v>1452</v>
      </c>
      <c r="AM175" s="48">
        <v>1001</v>
      </c>
      <c r="AN175" s="45">
        <v>16</v>
      </c>
      <c r="AO175" s="5">
        <v>100</v>
      </c>
      <c r="AP175" s="5">
        <v>6658</v>
      </c>
      <c r="AQ175" s="5">
        <v>1244</v>
      </c>
      <c r="AR175" s="5">
        <v>2596</v>
      </c>
      <c r="AS175" s="48">
        <v>986</v>
      </c>
      <c r="AT175" s="45">
        <v>16</v>
      </c>
      <c r="AU175" s="5">
        <v>100</v>
      </c>
      <c r="AV175" s="5">
        <v>8817</v>
      </c>
      <c r="AW175" s="5">
        <v>1138</v>
      </c>
      <c r="AX175" s="5">
        <v>1452</v>
      </c>
      <c r="AY175" s="48">
        <v>1001</v>
      </c>
    </row>
    <row r="176" spans="15:51">
      <c r="O176" s="75"/>
      <c r="P176" s="45">
        <v>17</v>
      </c>
      <c r="Q176" s="5">
        <v>125</v>
      </c>
      <c r="R176" s="46" t="s">
        <v>111</v>
      </c>
      <c r="S176" s="46" t="s">
        <v>111</v>
      </c>
      <c r="T176" s="46" t="s">
        <v>111</v>
      </c>
      <c r="U176" s="47" t="s">
        <v>111</v>
      </c>
      <c r="V176" s="45">
        <v>17</v>
      </c>
      <c r="W176" s="5">
        <v>125</v>
      </c>
      <c r="X176" s="46" t="s">
        <v>111</v>
      </c>
      <c r="Y176" s="46" t="s">
        <v>111</v>
      </c>
      <c r="Z176" s="46" t="s">
        <v>111</v>
      </c>
      <c r="AA176" s="47" t="s">
        <v>111</v>
      </c>
      <c r="AB176" s="45">
        <v>17</v>
      </c>
      <c r="AC176" s="5">
        <v>125</v>
      </c>
      <c r="AD176" s="46" t="s">
        <v>111</v>
      </c>
      <c r="AE176" s="46" t="s">
        <v>111</v>
      </c>
      <c r="AF176" s="46" t="s">
        <v>111</v>
      </c>
      <c r="AG176" s="47" t="s">
        <v>111</v>
      </c>
      <c r="AH176" s="45">
        <v>17</v>
      </c>
      <c r="AI176" s="5">
        <v>125</v>
      </c>
      <c r="AJ176" s="46" t="s">
        <v>111</v>
      </c>
      <c r="AK176" s="46" t="s">
        <v>111</v>
      </c>
      <c r="AL176" s="46" t="s">
        <v>111</v>
      </c>
      <c r="AM176" s="47" t="s">
        <v>111</v>
      </c>
      <c r="AN176" s="45">
        <v>17</v>
      </c>
      <c r="AO176" s="5">
        <v>125</v>
      </c>
      <c r="AP176" s="46" t="s">
        <v>111</v>
      </c>
      <c r="AQ176" s="46" t="s">
        <v>111</v>
      </c>
      <c r="AR176" s="46" t="s">
        <v>111</v>
      </c>
      <c r="AS176" s="47" t="s">
        <v>111</v>
      </c>
      <c r="AT176" s="45">
        <v>17</v>
      </c>
      <c r="AU176" s="5">
        <v>125</v>
      </c>
      <c r="AV176" s="46" t="s">
        <v>111</v>
      </c>
      <c r="AW176" s="46" t="s">
        <v>111</v>
      </c>
      <c r="AX176" s="46" t="s">
        <v>111</v>
      </c>
      <c r="AY176" s="47" t="s">
        <v>111</v>
      </c>
    </row>
    <row r="177" spans="15:51">
      <c r="O177" s="75"/>
      <c r="P177" s="45">
        <v>18</v>
      </c>
      <c r="Q177" s="5">
        <v>150</v>
      </c>
      <c r="R177" s="46" t="s">
        <v>111</v>
      </c>
      <c r="S177" s="46" t="s">
        <v>111</v>
      </c>
      <c r="T177" s="46" t="s">
        <v>111</v>
      </c>
      <c r="U177" s="47" t="s">
        <v>111</v>
      </c>
      <c r="V177" s="45">
        <v>18</v>
      </c>
      <c r="W177" s="5">
        <v>150</v>
      </c>
      <c r="X177" s="46" t="s">
        <v>111</v>
      </c>
      <c r="Y177" s="46" t="s">
        <v>111</v>
      </c>
      <c r="Z177" s="46" t="s">
        <v>111</v>
      </c>
      <c r="AA177" s="47" t="s">
        <v>111</v>
      </c>
      <c r="AB177" s="45">
        <v>18</v>
      </c>
      <c r="AC177" s="5">
        <v>150</v>
      </c>
      <c r="AD177" s="46" t="s">
        <v>111</v>
      </c>
      <c r="AE177" s="46" t="s">
        <v>111</v>
      </c>
      <c r="AF177" s="46" t="s">
        <v>111</v>
      </c>
      <c r="AG177" s="47" t="s">
        <v>111</v>
      </c>
      <c r="AH177" s="45">
        <v>18</v>
      </c>
      <c r="AI177" s="5">
        <v>150</v>
      </c>
      <c r="AJ177" s="46" t="s">
        <v>111</v>
      </c>
      <c r="AK177" s="46" t="s">
        <v>111</v>
      </c>
      <c r="AL177" s="46" t="s">
        <v>111</v>
      </c>
      <c r="AM177" s="47" t="s">
        <v>111</v>
      </c>
      <c r="AN177" s="45">
        <v>18</v>
      </c>
      <c r="AO177" s="5">
        <v>150</v>
      </c>
      <c r="AP177" s="46" t="s">
        <v>111</v>
      </c>
      <c r="AQ177" s="46" t="s">
        <v>111</v>
      </c>
      <c r="AR177" s="46" t="s">
        <v>111</v>
      </c>
      <c r="AS177" s="47" t="s">
        <v>111</v>
      </c>
      <c r="AT177" s="45">
        <v>18</v>
      </c>
      <c r="AU177" s="5">
        <v>150</v>
      </c>
      <c r="AV177" s="46" t="s">
        <v>111</v>
      </c>
      <c r="AW177" s="46" t="s">
        <v>111</v>
      </c>
      <c r="AX177" s="46" t="s">
        <v>111</v>
      </c>
      <c r="AY177" s="47" t="s">
        <v>111</v>
      </c>
    </row>
    <row r="178" spans="15:51">
      <c r="O178" s="75"/>
      <c r="P178" s="45">
        <v>19</v>
      </c>
      <c r="Q178" s="5">
        <v>200</v>
      </c>
      <c r="R178" s="46" t="s">
        <v>111</v>
      </c>
      <c r="S178" s="46" t="s">
        <v>111</v>
      </c>
      <c r="T178" s="46" t="s">
        <v>111</v>
      </c>
      <c r="U178" s="47" t="s">
        <v>111</v>
      </c>
      <c r="V178" s="45">
        <v>19</v>
      </c>
      <c r="W178" s="5">
        <v>200</v>
      </c>
      <c r="X178" s="46" t="s">
        <v>111</v>
      </c>
      <c r="Y178" s="46" t="s">
        <v>111</v>
      </c>
      <c r="Z178" s="46" t="s">
        <v>111</v>
      </c>
      <c r="AA178" s="47" t="s">
        <v>111</v>
      </c>
      <c r="AB178" s="45">
        <v>19</v>
      </c>
      <c r="AC178" s="5">
        <v>200</v>
      </c>
      <c r="AD178" s="46" t="s">
        <v>111</v>
      </c>
      <c r="AE178" s="46" t="s">
        <v>111</v>
      </c>
      <c r="AF178" s="46" t="s">
        <v>111</v>
      </c>
      <c r="AG178" s="47" t="s">
        <v>111</v>
      </c>
      <c r="AH178" s="45">
        <v>19</v>
      </c>
      <c r="AI178" s="5">
        <v>200</v>
      </c>
      <c r="AJ178" s="46" t="s">
        <v>111</v>
      </c>
      <c r="AK178" s="46" t="s">
        <v>111</v>
      </c>
      <c r="AL178" s="46" t="s">
        <v>111</v>
      </c>
      <c r="AM178" s="47" t="s">
        <v>111</v>
      </c>
      <c r="AN178" s="45">
        <v>19</v>
      </c>
      <c r="AO178" s="5">
        <v>200</v>
      </c>
      <c r="AP178" s="46" t="s">
        <v>111</v>
      </c>
      <c r="AQ178" s="46" t="s">
        <v>111</v>
      </c>
      <c r="AR178" s="46" t="s">
        <v>111</v>
      </c>
      <c r="AS178" s="47" t="s">
        <v>111</v>
      </c>
      <c r="AT178" s="45">
        <v>19</v>
      </c>
      <c r="AU178" s="5">
        <v>200</v>
      </c>
      <c r="AV178" s="46" t="s">
        <v>111</v>
      </c>
      <c r="AW178" s="46" t="s">
        <v>111</v>
      </c>
      <c r="AX178" s="46" t="s">
        <v>111</v>
      </c>
      <c r="AY178" s="47" t="s">
        <v>111</v>
      </c>
    </row>
    <row r="179" spans="15:51">
      <c r="O179" s="75"/>
      <c r="P179" s="45">
        <v>20</v>
      </c>
      <c r="Q179" s="5">
        <v>250</v>
      </c>
      <c r="R179" s="46" t="s">
        <v>111</v>
      </c>
      <c r="S179" s="46" t="s">
        <v>111</v>
      </c>
      <c r="T179" s="46" t="s">
        <v>111</v>
      </c>
      <c r="U179" s="47" t="s">
        <v>111</v>
      </c>
      <c r="V179" s="45">
        <v>20</v>
      </c>
      <c r="W179" s="5">
        <v>250</v>
      </c>
      <c r="X179" s="46" t="s">
        <v>111</v>
      </c>
      <c r="Y179" s="46" t="s">
        <v>111</v>
      </c>
      <c r="Z179" s="46" t="s">
        <v>111</v>
      </c>
      <c r="AA179" s="47" t="s">
        <v>111</v>
      </c>
      <c r="AB179" s="45">
        <v>20</v>
      </c>
      <c r="AC179" s="5">
        <v>250</v>
      </c>
      <c r="AD179" s="46" t="s">
        <v>111</v>
      </c>
      <c r="AE179" s="46" t="s">
        <v>111</v>
      </c>
      <c r="AF179" s="46" t="s">
        <v>111</v>
      </c>
      <c r="AG179" s="47" t="s">
        <v>111</v>
      </c>
      <c r="AH179" s="45">
        <v>20</v>
      </c>
      <c r="AI179" s="5">
        <v>250</v>
      </c>
      <c r="AJ179" s="46" t="s">
        <v>111</v>
      </c>
      <c r="AK179" s="46" t="s">
        <v>111</v>
      </c>
      <c r="AL179" s="46" t="s">
        <v>111</v>
      </c>
      <c r="AM179" s="47" t="s">
        <v>111</v>
      </c>
      <c r="AN179" s="45">
        <v>20</v>
      </c>
      <c r="AO179" s="5">
        <v>250</v>
      </c>
      <c r="AP179" s="46" t="s">
        <v>111</v>
      </c>
      <c r="AQ179" s="46" t="s">
        <v>111</v>
      </c>
      <c r="AR179" s="46" t="s">
        <v>111</v>
      </c>
      <c r="AS179" s="47" t="s">
        <v>111</v>
      </c>
      <c r="AT179" s="45">
        <v>20</v>
      </c>
      <c r="AU179" s="5">
        <v>250</v>
      </c>
      <c r="AV179" s="46" t="s">
        <v>111</v>
      </c>
      <c r="AW179" s="46" t="s">
        <v>111</v>
      </c>
      <c r="AX179" s="46" t="s">
        <v>111</v>
      </c>
      <c r="AY179" s="47" t="s">
        <v>111</v>
      </c>
    </row>
    <row r="180" spans="15:51">
      <c r="O180" s="75"/>
      <c r="P180" s="45">
        <v>21</v>
      </c>
      <c r="Q180" s="5">
        <v>300</v>
      </c>
      <c r="R180" s="46" t="s">
        <v>111</v>
      </c>
      <c r="S180" s="46" t="s">
        <v>111</v>
      </c>
      <c r="T180" s="46" t="s">
        <v>111</v>
      </c>
      <c r="U180" s="47" t="s">
        <v>111</v>
      </c>
      <c r="V180" s="45">
        <v>21</v>
      </c>
      <c r="W180" s="5">
        <v>300</v>
      </c>
      <c r="X180" s="46" t="s">
        <v>111</v>
      </c>
      <c r="Y180" s="46" t="s">
        <v>111</v>
      </c>
      <c r="Z180" s="46" t="s">
        <v>111</v>
      </c>
      <c r="AA180" s="47" t="s">
        <v>111</v>
      </c>
      <c r="AB180" s="45">
        <v>21</v>
      </c>
      <c r="AC180" s="5">
        <v>300</v>
      </c>
      <c r="AD180" s="46" t="s">
        <v>111</v>
      </c>
      <c r="AE180" s="46" t="s">
        <v>111</v>
      </c>
      <c r="AF180" s="46" t="s">
        <v>111</v>
      </c>
      <c r="AG180" s="47" t="s">
        <v>111</v>
      </c>
      <c r="AH180" s="45">
        <v>21</v>
      </c>
      <c r="AI180" s="5">
        <v>300</v>
      </c>
      <c r="AJ180" s="46" t="s">
        <v>111</v>
      </c>
      <c r="AK180" s="46" t="s">
        <v>111</v>
      </c>
      <c r="AL180" s="46" t="s">
        <v>111</v>
      </c>
      <c r="AM180" s="47" t="s">
        <v>111</v>
      </c>
      <c r="AN180" s="45">
        <v>21</v>
      </c>
      <c r="AO180" s="5">
        <v>300</v>
      </c>
      <c r="AP180" s="46" t="s">
        <v>111</v>
      </c>
      <c r="AQ180" s="46" t="s">
        <v>111</v>
      </c>
      <c r="AR180" s="46" t="s">
        <v>111</v>
      </c>
      <c r="AS180" s="47" t="s">
        <v>111</v>
      </c>
      <c r="AT180" s="45">
        <v>21</v>
      </c>
      <c r="AU180" s="5">
        <v>300</v>
      </c>
      <c r="AV180" s="46" t="s">
        <v>111</v>
      </c>
      <c r="AW180" s="46" t="s">
        <v>111</v>
      </c>
      <c r="AX180" s="46" t="s">
        <v>111</v>
      </c>
      <c r="AY180" s="47" t="s">
        <v>111</v>
      </c>
    </row>
    <row r="181" spans="15:51">
      <c r="O181" s="75"/>
      <c r="P181" s="45">
        <v>22</v>
      </c>
      <c r="Q181" s="5">
        <v>400</v>
      </c>
      <c r="R181" s="46" t="s">
        <v>111</v>
      </c>
      <c r="S181" s="46" t="s">
        <v>111</v>
      </c>
      <c r="T181" s="46" t="s">
        <v>111</v>
      </c>
      <c r="U181" s="47" t="s">
        <v>111</v>
      </c>
      <c r="V181" s="45">
        <v>22</v>
      </c>
      <c r="W181" s="5">
        <v>400</v>
      </c>
      <c r="X181" s="46" t="s">
        <v>111</v>
      </c>
      <c r="Y181" s="46" t="s">
        <v>111</v>
      </c>
      <c r="Z181" s="46" t="s">
        <v>111</v>
      </c>
      <c r="AA181" s="47" t="s">
        <v>111</v>
      </c>
      <c r="AB181" s="45">
        <v>22</v>
      </c>
      <c r="AC181" s="5">
        <v>400</v>
      </c>
      <c r="AD181" s="46" t="s">
        <v>111</v>
      </c>
      <c r="AE181" s="46" t="s">
        <v>111</v>
      </c>
      <c r="AF181" s="46" t="s">
        <v>111</v>
      </c>
      <c r="AG181" s="47" t="s">
        <v>111</v>
      </c>
      <c r="AH181" s="45">
        <v>22</v>
      </c>
      <c r="AI181" s="5">
        <v>400</v>
      </c>
      <c r="AJ181" s="46" t="s">
        <v>111</v>
      </c>
      <c r="AK181" s="46" t="s">
        <v>111</v>
      </c>
      <c r="AL181" s="46" t="s">
        <v>111</v>
      </c>
      <c r="AM181" s="47" t="s">
        <v>111</v>
      </c>
      <c r="AN181" s="45">
        <v>22</v>
      </c>
      <c r="AO181" s="5">
        <v>400</v>
      </c>
      <c r="AP181" s="46" t="s">
        <v>111</v>
      </c>
      <c r="AQ181" s="46" t="s">
        <v>111</v>
      </c>
      <c r="AR181" s="46" t="s">
        <v>111</v>
      </c>
      <c r="AS181" s="47" t="s">
        <v>111</v>
      </c>
      <c r="AT181" s="45">
        <v>22</v>
      </c>
      <c r="AU181" s="5">
        <v>400</v>
      </c>
      <c r="AV181" s="46" t="s">
        <v>111</v>
      </c>
      <c r="AW181" s="46" t="s">
        <v>111</v>
      </c>
      <c r="AX181" s="46" t="s">
        <v>111</v>
      </c>
      <c r="AY181" s="47" t="s">
        <v>111</v>
      </c>
    </row>
    <row r="182" spans="15:51">
      <c r="O182" s="75"/>
      <c r="P182" s="45">
        <v>23</v>
      </c>
      <c r="Q182" s="5">
        <v>500</v>
      </c>
      <c r="R182" s="46" t="s">
        <v>111</v>
      </c>
      <c r="S182" s="46" t="s">
        <v>111</v>
      </c>
      <c r="T182" s="46" t="s">
        <v>111</v>
      </c>
      <c r="U182" s="47" t="s">
        <v>111</v>
      </c>
      <c r="V182" s="45">
        <v>23</v>
      </c>
      <c r="W182" s="5">
        <v>500</v>
      </c>
      <c r="X182" s="46" t="s">
        <v>111</v>
      </c>
      <c r="Y182" s="46" t="s">
        <v>111</v>
      </c>
      <c r="Z182" s="46" t="s">
        <v>111</v>
      </c>
      <c r="AA182" s="47" t="s">
        <v>111</v>
      </c>
      <c r="AB182" s="45">
        <v>23</v>
      </c>
      <c r="AC182" s="5">
        <v>500</v>
      </c>
      <c r="AD182" s="46" t="s">
        <v>111</v>
      </c>
      <c r="AE182" s="46" t="s">
        <v>111</v>
      </c>
      <c r="AF182" s="46" t="s">
        <v>111</v>
      </c>
      <c r="AG182" s="47" t="s">
        <v>111</v>
      </c>
      <c r="AH182" s="45">
        <v>23</v>
      </c>
      <c r="AI182" s="5">
        <v>500</v>
      </c>
      <c r="AJ182" s="46" t="s">
        <v>111</v>
      </c>
      <c r="AK182" s="46" t="s">
        <v>111</v>
      </c>
      <c r="AL182" s="46" t="s">
        <v>111</v>
      </c>
      <c r="AM182" s="47" t="s">
        <v>111</v>
      </c>
      <c r="AN182" s="45">
        <v>23</v>
      </c>
      <c r="AO182" s="5">
        <v>500</v>
      </c>
      <c r="AP182" s="46" t="s">
        <v>111</v>
      </c>
      <c r="AQ182" s="46" t="s">
        <v>111</v>
      </c>
      <c r="AR182" s="46" t="s">
        <v>111</v>
      </c>
      <c r="AS182" s="47" t="s">
        <v>111</v>
      </c>
      <c r="AT182" s="45">
        <v>23</v>
      </c>
      <c r="AU182" s="5">
        <v>500</v>
      </c>
      <c r="AV182" s="46" t="s">
        <v>111</v>
      </c>
      <c r="AW182" s="46" t="s">
        <v>111</v>
      </c>
      <c r="AX182" s="46" t="s">
        <v>111</v>
      </c>
      <c r="AY182" s="47" t="s">
        <v>111</v>
      </c>
    </row>
    <row r="183" spans="15:51">
      <c r="O183" s="75"/>
      <c r="P183" s="45">
        <v>24</v>
      </c>
      <c r="Q183" s="5">
        <v>600</v>
      </c>
      <c r="R183" s="46" t="s">
        <v>111</v>
      </c>
      <c r="S183" s="46" t="s">
        <v>111</v>
      </c>
      <c r="T183" s="46" t="s">
        <v>111</v>
      </c>
      <c r="U183" s="47" t="s">
        <v>111</v>
      </c>
      <c r="V183" s="45">
        <v>24</v>
      </c>
      <c r="W183" s="5">
        <v>600</v>
      </c>
      <c r="X183" s="46" t="s">
        <v>111</v>
      </c>
      <c r="Y183" s="46" t="s">
        <v>111</v>
      </c>
      <c r="Z183" s="46" t="s">
        <v>111</v>
      </c>
      <c r="AA183" s="47" t="s">
        <v>111</v>
      </c>
      <c r="AB183" s="45">
        <v>24</v>
      </c>
      <c r="AC183" s="5">
        <v>600</v>
      </c>
      <c r="AD183" s="46" t="s">
        <v>111</v>
      </c>
      <c r="AE183" s="46" t="s">
        <v>111</v>
      </c>
      <c r="AF183" s="46" t="s">
        <v>111</v>
      </c>
      <c r="AG183" s="47" t="s">
        <v>111</v>
      </c>
      <c r="AH183" s="45">
        <v>24</v>
      </c>
      <c r="AI183" s="5">
        <v>600</v>
      </c>
      <c r="AJ183" s="46" t="s">
        <v>111</v>
      </c>
      <c r="AK183" s="46" t="s">
        <v>111</v>
      </c>
      <c r="AL183" s="46" t="s">
        <v>111</v>
      </c>
      <c r="AM183" s="47" t="s">
        <v>111</v>
      </c>
      <c r="AN183" s="45">
        <v>24</v>
      </c>
      <c r="AO183" s="5">
        <v>600</v>
      </c>
      <c r="AP183" s="46" t="s">
        <v>111</v>
      </c>
      <c r="AQ183" s="46" t="s">
        <v>111</v>
      </c>
      <c r="AR183" s="46" t="s">
        <v>111</v>
      </c>
      <c r="AS183" s="47" t="s">
        <v>111</v>
      </c>
      <c r="AT183" s="45">
        <v>24</v>
      </c>
      <c r="AU183" s="5">
        <v>600</v>
      </c>
      <c r="AV183" s="46" t="s">
        <v>111</v>
      </c>
      <c r="AW183" s="46" t="s">
        <v>111</v>
      </c>
      <c r="AX183" s="46" t="s">
        <v>111</v>
      </c>
      <c r="AY183" s="47" t="s">
        <v>111</v>
      </c>
    </row>
    <row r="184" spans="15:51">
      <c r="O184" s="75"/>
      <c r="P184" s="45">
        <v>25</v>
      </c>
      <c r="Q184" s="5">
        <v>700</v>
      </c>
      <c r="R184" s="46" t="s">
        <v>111</v>
      </c>
      <c r="S184" s="46" t="s">
        <v>111</v>
      </c>
      <c r="T184" s="46" t="s">
        <v>111</v>
      </c>
      <c r="U184" s="47" t="s">
        <v>111</v>
      </c>
      <c r="V184" s="45">
        <v>25</v>
      </c>
      <c r="W184" s="5">
        <v>700</v>
      </c>
      <c r="X184" s="46" t="s">
        <v>111</v>
      </c>
      <c r="Y184" s="46" t="s">
        <v>111</v>
      </c>
      <c r="Z184" s="46" t="s">
        <v>111</v>
      </c>
      <c r="AA184" s="47" t="s">
        <v>111</v>
      </c>
      <c r="AB184" s="45">
        <v>25</v>
      </c>
      <c r="AC184" s="5">
        <v>700</v>
      </c>
      <c r="AD184" s="46" t="s">
        <v>111</v>
      </c>
      <c r="AE184" s="46" t="s">
        <v>111</v>
      </c>
      <c r="AF184" s="46" t="s">
        <v>111</v>
      </c>
      <c r="AG184" s="47" t="s">
        <v>111</v>
      </c>
      <c r="AH184" s="45">
        <v>25</v>
      </c>
      <c r="AI184" s="5">
        <v>700</v>
      </c>
      <c r="AJ184" s="46" t="s">
        <v>111</v>
      </c>
      <c r="AK184" s="46" t="s">
        <v>111</v>
      </c>
      <c r="AL184" s="46" t="s">
        <v>111</v>
      </c>
      <c r="AM184" s="47" t="s">
        <v>111</v>
      </c>
      <c r="AN184" s="45">
        <v>25</v>
      </c>
      <c r="AO184" s="5">
        <v>700</v>
      </c>
      <c r="AP184" s="46" t="s">
        <v>111</v>
      </c>
      <c r="AQ184" s="46" t="s">
        <v>111</v>
      </c>
      <c r="AR184" s="46" t="s">
        <v>111</v>
      </c>
      <c r="AS184" s="47" t="s">
        <v>111</v>
      </c>
      <c r="AT184" s="45">
        <v>25</v>
      </c>
      <c r="AU184" s="5">
        <v>700</v>
      </c>
      <c r="AV184" s="46" t="s">
        <v>111</v>
      </c>
      <c r="AW184" s="46" t="s">
        <v>111</v>
      </c>
      <c r="AX184" s="46" t="s">
        <v>111</v>
      </c>
      <c r="AY184" s="47" t="s">
        <v>111</v>
      </c>
    </row>
    <row r="185" spans="15:51">
      <c r="O185" s="75"/>
      <c r="P185" s="45">
        <v>26</v>
      </c>
      <c r="Q185" s="5">
        <v>800</v>
      </c>
      <c r="R185" s="46" t="s">
        <v>111</v>
      </c>
      <c r="S185" s="46" t="s">
        <v>111</v>
      </c>
      <c r="T185" s="46" t="s">
        <v>111</v>
      </c>
      <c r="U185" s="47" t="s">
        <v>111</v>
      </c>
      <c r="V185" s="45">
        <v>26</v>
      </c>
      <c r="W185" s="5">
        <v>800</v>
      </c>
      <c r="X185" s="46" t="s">
        <v>111</v>
      </c>
      <c r="Y185" s="46" t="s">
        <v>111</v>
      </c>
      <c r="Z185" s="46" t="s">
        <v>111</v>
      </c>
      <c r="AA185" s="47" t="s">
        <v>111</v>
      </c>
      <c r="AB185" s="45">
        <v>26</v>
      </c>
      <c r="AC185" s="5">
        <v>800</v>
      </c>
      <c r="AD185" s="46" t="s">
        <v>111</v>
      </c>
      <c r="AE185" s="46" t="s">
        <v>111</v>
      </c>
      <c r="AF185" s="46" t="s">
        <v>111</v>
      </c>
      <c r="AG185" s="47" t="s">
        <v>111</v>
      </c>
      <c r="AH185" s="45">
        <v>26</v>
      </c>
      <c r="AI185" s="5">
        <v>800</v>
      </c>
      <c r="AJ185" s="46" t="s">
        <v>111</v>
      </c>
      <c r="AK185" s="46" t="s">
        <v>111</v>
      </c>
      <c r="AL185" s="46" t="s">
        <v>111</v>
      </c>
      <c r="AM185" s="47" t="s">
        <v>111</v>
      </c>
      <c r="AN185" s="45">
        <v>26</v>
      </c>
      <c r="AO185" s="5">
        <v>800</v>
      </c>
      <c r="AP185" s="46" t="s">
        <v>111</v>
      </c>
      <c r="AQ185" s="46" t="s">
        <v>111</v>
      </c>
      <c r="AR185" s="46" t="s">
        <v>111</v>
      </c>
      <c r="AS185" s="47" t="s">
        <v>111</v>
      </c>
      <c r="AT185" s="45">
        <v>26</v>
      </c>
      <c r="AU185" s="5">
        <v>800</v>
      </c>
      <c r="AV185" s="46" t="s">
        <v>111</v>
      </c>
      <c r="AW185" s="46" t="s">
        <v>111</v>
      </c>
      <c r="AX185" s="46" t="s">
        <v>111</v>
      </c>
      <c r="AY185" s="47" t="s">
        <v>111</v>
      </c>
    </row>
    <row r="186" spans="15:51">
      <c r="O186" s="75"/>
      <c r="P186" s="45">
        <v>27</v>
      </c>
      <c r="Q186" s="5">
        <v>900</v>
      </c>
      <c r="R186" s="46" t="s">
        <v>111</v>
      </c>
      <c r="S186" s="46" t="s">
        <v>111</v>
      </c>
      <c r="T186" s="46" t="s">
        <v>111</v>
      </c>
      <c r="U186" s="47" t="s">
        <v>111</v>
      </c>
      <c r="V186" s="45">
        <v>27</v>
      </c>
      <c r="W186" s="5">
        <v>900</v>
      </c>
      <c r="X186" s="46" t="s">
        <v>111</v>
      </c>
      <c r="Y186" s="46" t="s">
        <v>111</v>
      </c>
      <c r="Z186" s="46" t="s">
        <v>111</v>
      </c>
      <c r="AA186" s="47" t="s">
        <v>111</v>
      </c>
      <c r="AB186" s="45">
        <v>27</v>
      </c>
      <c r="AC186" s="5">
        <v>900</v>
      </c>
      <c r="AD186" s="46" t="s">
        <v>111</v>
      </c>
      <c r="AE186" s="46" t="s">
        <v>111</v>
      </c>
      <c r="AF186" s="46" t="s">
        <v>111</v>
      </c>
      <c r="AG186" s="47" t="s">
        <v>111</v>
      </c>
      <c r="AH186" s="45">
        <v>27</v>
      </c>
      <c r="AI186" s="5">
        <v>900</v>
      </c>
      <c r="AJ186" s="46" t="s">
        <v>111</v>
      </c>
      <c r="AK186" s="46" t="s">
        <v>111</v>
      </c>
      <c r="AL186" s="46" t="s">
        <v>111</v>
      </c>
      <c r="AM186" s="47" t="s">
        <v>111</v>
      </c>
      <c r="AN186" s="45">
        <v>27</v>
      </c>
      <c r="AO186" s="5">
        <v>900</v>
      </c>
      <c r="AP186" s="46" t="s">
        <v>111</v>
      </c>
      <c r="AQ186" s="46" t="s">
        <v>111</v>
      </c>
      <c r="AR186" s="46" t="s">
        <v>111</v>
      </c>
      <c r="AS186" s="47" t="s">
        <v>111</v>
      </c>
      <c r="AT186" s="45">
        <v>27</v>
      </c>
      <c r="AU186" s="5">
        <v>900</v>
      </c>
      <c r="AV186" s="46" t="s">
        <v>111</v>
      </c>
      <c r="AW186" s="46" t="s">
        <v>111</v>
      </c>
      <c r="AX186" s="46" t="s">
        <v>111</v>
      </c>
      <c r="AY186" s="47" t="s">
        <v>111</v>
      </c>
    </row>
    <row r="187" spans="15:51">
      <c r="O187" s="75"/>
      <c r="P187" s="49">
        <v>28</v>
      </c>
      <c r="Q187" s="50">
        <v>1000</v>
      </c>
      <c r="R187" s="58" t="s">
        <v>111</v>
      </c>
      <c r="S187" s="58" t="s">
        <v>111</v>
      </c>
      <c r="T187" s="58" t="s">
        <v>111</v>
      </c>
      <c r="U187" s="59" t="s">
        <v>111</v>
      </c>
      <c r="V187" s="49">
        <v>28</v>
      </c>
      <c r="W187" s="50">
        <v>1000</v>
      </c>
      <c r="X187" s="58" t="s">
        <v>111</v>
      </c>
      <c r="Y187" s="58" t="s">
        <v>111</v>
      </c>
      <c r="Z187" s="58" t="s">
        <v>111</v>
      </c>
      <c r="AA187" s="59" t="s">
        <v>111</v>
      </c>
      <c r="AB187" s="49">
        <v>28</v>
      </c>
      <c r="AC187" s="50">
        <v>1000</v>
      </c>
      <c r="AD187" s="58" t="s">
        <v>111</v>
      </c>
      <c r="AE187" s="58" t="s">
        <v>111</v>
      </c>
      <c r="AF187" s="58" t="s">
        <v>111</v>
      </c>
      <c r="AG187" s="59" t="s">
        <v>111</v>
      </c>
      <c r="AH187" s="49">
        <v>28</v>
      </c>
      <c r="AI187" s="50">
        <v>1000</v>
      </c>
      <c r="AJ187" s="58" t="s">
        <v>111</v>
      </c>
      <c r="AK187" s="58" t="s">
        <v>111</v>
      </c>
      <c r="AL187" s="58" t="s">
        <v>111</v>
      </c>
      <c r="AM187" s="59" t="s">
        <v>111</v>
      </c>
      <c r="AN187" s="49">
        <v>28</v>
      </c>
      <c r="AO187" s="50">
        <v>1000</v>
      </c>
      <c r="AP187" s="58" t="s">
        <v>111</v>
      </c>
      <c r="AQ187" s="58" t="s">
        <v>111</v>
      </c>
      <c r="AR187" s="58" t="s">
        <v>111</v>
      </c>
      <c r="AS187" s="59" t="s">
        <v>111</v>
      </c>
      <c r="AT187" s="49">
        <v>28</v>
      </c>
      <c r="AU187" s="50">
        <v>1000</v>
      </c>
      <c r="AV187" s="58" t="s">
        <v>111</v>
      </c>
      <c r="AW187" s="58" t="s">
        <v>111</v>
      </c>
      <c r="AX187" s="58" t="s">
        <v>111</v>
      </c>
      <c r="AY187" s="59" t="s">
        <v>111</v>
      </c>
    </row>
  </sheetData>
  <sheetProtection password="DD97" sheet="1" objects="1" scenarios="1"/>
  <protectedRanges>
    <protectedRange sqref="R67:U94 X67:AA94 AD68:AG94 AJ67:AM94 AP67:AS94 AV67:AY94" name="Område3"/>
    <protectedRange sqref="AV160:AY187 AP160:AS187 AJ160:AM187 AD160:AG187 X160:AA187 R160:U187 R129:U156 X129:AA156 AD129:AG156 AJ129:AM156 AP129:AS156 AV129:AY156 AV98:AY125 AP98:AS125 AJ98:AM125 AD98:AG125 X98:AA125 R98:U125" name="Område2"/>
    <protectedRange sqref="R4:U31 X4:AA31 AD4:AG31 AJ4:AM31 AP4:AS31 AV4:AY31 AV35:AY62 AP35:AS62 AJ35:AM62 AD35:AG62 X35:AA62 R35:U62" name="Område1"/>
  </protectedRanges>
  <sortState ref="A2:E31">
    <sortCondition ref="B2"/>
  </sortState>
  <mergeCells count="42">
    <mergeCell ref="AN1:AS2"/>
    <mergeCell ref="AN32:AS33"/>
    <mergeCell ref="AT1:AY2"/>
    <mergeCell ref="AT32:AY33"/>
    <mergeCell ref="P1:U2"/>
    <mergeCell ref="P32:U33"/>
    <mergeCell ref="V1:AA2"/>
    <mergeCell ref="V32:AA33"/>
    <mergeCell ref="AB1:AG2"/>
    <mergeCell ref="AB32:AG33"/>
    <mergeCell ref="O1:O31"/>
    <mergeCell ref="O32:O62"/>
    <mergeCell ref="O64:O94"/>
    <mergeCell ref="AH1:AM2"/>
    <mergeCell ref="AH32:AM33"/>
    <mergeCell ref="AT64:AY65"/>
    <mergeCell ref="P95:U96"/>
    <mergeCell ref="V95:AA96"/>
    <mergeCell ref="AB95:AG96"/>
    <mergeCell ref="AH95:AM96"/>
    <mergeCell ref="AN95:AS96"/>
    <mergeCell ref="AT95:AY96"/>
    <mergeCell ref="P64:U65"/>
    <mergeCell ref="V64:AA65"/>
    <mergeCell ref="AB64:AG65"/>
    <mergeCell ref="AH64:AM65"/>
    <mergeCell ref="AN64:AS65"/>
    <mergeCell ref="AB157:AG158"/>
    <mergeCell ref="AH157:AM158"/>
    <mergeCell ref="AN157:AS158"/>
    <mergeCell ref="AT157:AY158"/>
    <mergeCell ref="P126:U127"/>
    <mergeCell ref="V126:AA127"/>
    <mergeCell ref="AB126:AG127"/>
    <mergeCell ref="AH126:AM127"/>
    <mergeCell ref="AN126:AS127"/>
    <mergeCell ref="AT126:AY127"/>
    <mergeCell ref="O95:O125"/>
    <mergeCell ref="O126:O156"/>
    <mergeCell ref="O157:O187"/>
    <mergeCell ref="P157:U158"/>
    <mergeCell ref="V157:AA15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theme="1"/>
  </sheetPr>
  <dimension ref="A1"/>
  <sheetViews>
    <sheetView workbookViewId="0">
      <selection activeCell="I21" sqref="I21"/>
    </sheetView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7:M321"/>
  <sheetViews>
    <sheetView workbookViewId="0">
      <selection activeCell="B99" sqref="B99"/>
    </sheetView>
  </sheetViews>
  <sheetFormatPr defaultRowHeight="12.75"/>
  <cols>
    <col min="1" max="11" width="9.140625" style="61"/>
    <col min="12" max="12" width="12.28515625" style="61" customWidth="1"/>
    <col min="13" max="16384" width="9.140625" style="61"/>
  </cols>
  <sheetData>
    <row r="67" spans="1:13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</row>
    <row r="68" spans="1:13" ht="27">
      <c r="A68" s="67" t="s">
        <v>135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</row>
    <row r="69" spans="1:13" ht="12.75" customHeight="1">
      <c r="A69" s="66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</row>
    <row r="70" spans="1:13" ht="12.75" customHeight="1">
      <c r="A70" s="62" t="s">
        <v>147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</row>
    <row r="71" spans="1:13" ht="12.75" customHeight="1">
      <c r="A71" s="62" t="s">
        <v>148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</row>
    <row r="72" spans="1:13" ht="12.75" customHeight="1">
      <c r="A72" s="62" t="s">
        <v>149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</row>
    <row r="73" spans="1:13" ht="12.75" customHeight="1">
      <c r="A73" s="62" t="s">
        <v>150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</row>
    <row r="74" spans="1:13" ht="12.75" customHeight="1">
      <c r="A74" s="66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</row>
    <row r="75" spans="1:13" ht="12.75" customHeight="1">
      <c r="A75" s="66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</row>
    <row r="76" spans="1:13" ht="12.75" customHeight="1">
      <c r="A76" s="66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</row>
    <row r="77" spans="1:13" ht="4.5" customHeight="1"/>
    <row r="78" spans="1:13">
      <c r="A78" s="62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1:13">
      <c r="A79" s="62" t="s">
        <v>151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</row>
    <row r="80" spans="1:13">
      <c r="A80" s="62" t="s">
        <v>137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</row>
    <row r="81" spans="1:13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</row>
    <row r="82" spans="1:13">
      <c r="A82" s="66" t="s">
        <v>113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</row>
    <row r="83" spans="1:13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</row>
    <row r="84" spans="1:13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</row>
    <row r="85" spans="1:13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</row>
    <row r="86" spans="1:13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</row>
    <row r="87" spans="1:13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</row>
    <row r="88" spans="1:13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</row>
    <row r="89" spans="1:13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</row>
    <row r="90" spans="1:13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</row>
    <row r="91" spans="1:13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</row>
    <row r="92" spans="1:13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</row>
    <row r="93" spans="1:13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</row>
    <row r="94" spans="1:13">
      <c r="A94" s="62" t="s">
        <v>136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</row>
    <row r="95" spans="1:13">
      <c r="A95" s="62" t="s">
        <v>163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</row>
    <row r="96" spans="1:13">
      <c r="A96" s="62" t="s">
        <v>164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</row>
    <row r="97" spans="1:13">
      <c r="A97" s="62" t="s">
        <v>165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</row>
    <row r="98" spans="1:13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</row>
    <row r="99" spans="1:13">
      <c r="A99" s="66" t="s">
        <v>45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</row>
    <row r="100" spans="1:13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</row>
    <row r="101" spans="1:13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</row>
    <row r="102" spans="1:13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</row>
    <row r="103" spans="1:13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</row>
    <row r="104" spans="1:13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</row>
    <row r="105" spans="1:13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</row>
    <row r="106" spans="1:13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</row>
    <row r="107" spans="1:13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</row>
    <row r="108" spans="1:13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</row>
    <row r="109" spans="1:13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</row>
    <row r="110" spans="1:13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</row>
    <row r="111" spans="1:13">
      <c r="A111" s="62" t="s">
        <v>138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</row>
    <row r="112" spans="1:13">
      <c r="A112" s="62" t="s">
        <v>139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</row>
    <row r="113" spans="1:13">
      <c r="A113" s="62" t="s">
        <v>140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</row>
    <row r="114" spans="1:13">
      <c r="A114" s="62" t="s">
        <v>141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</row>
    <row r="115" spans="1:13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</row>
    <row r="116" spans="1:13">
      <c r="A116" s="66" t="s">
        <v>65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</row>
    <row r="117" spans="1:13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</row>
    <row r="118" spans="1:13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</row>
    <row r="119" spans="1:13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</row>
    <row r="120" spans="1:13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</row>
    <row r="121" spans="1:13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</row>
    <row r="122" spans="1:13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</row>
    <row r="123" spans="1:13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</row>
    <row r="124" spans="1:13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</row>
    <row r="125" spans="1:13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</row>
    <row r="126" spans="1:13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</row>
    <row r="127" spans="1:13">
      <c r="A127" s="62" t="s">
        <v>142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</row>
    <row r="128" spans="1:13">
      <c r="A128" s="62" t="s">
        <v>143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</row>
    <row r="129" spans="1:13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</row>
    <row r="130" spans="1:13">
      <c r="A130" s="62" t="s">
        <v>144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</row>
    <row r="131" spans="1:13">
      <c r="A131" s="62" t="s">
        <v>145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</row>
    <row r="132" spans="1:13">
      <c r="A132" s="62" t="s">
        <v>146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</row>
    <row r="133" spans="1:13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</row>
    <row r="134" spans="1:13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</row>
    <row r="135" spans="1:13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</row>
    <row r="136" spans="1:13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</row>
    <row r="137" spans="1:13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</row>
    <row r="138" spans="1:13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</row>
    <row r="139" spans="1:13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</row>
    <row r="140" spans="1:13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</row>
    <row r="141" spans="1:13" ht="4.5" customHeight="1"/>
    <row r="142" spans="1:13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</row>
    <row r="143" spans="1:13">
      <c r="A143" s="62" t="s">
        <v>154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</row>
    <row r="144" spans="1:13">
      <c r="A144" s="62" t="s">
        <v>152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</row>
    <row r="145" spans="1:13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</row>
    <row r="146" spans="1:13">
      <c r="A146" s="62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</row>
    <row r="147" spans="1:13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</row>
    <row r="148" spans="1:13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</row>
    <row r="149" spans="1:13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</row>
    <row r="150" spans="1:13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</row>
    <row r="151" spans="1:13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</row>
    <row r="152" spans="1:13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</row>
    <row r="153" spans="1:13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</row>
    <row r="154" spans="1:13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</row>
    <row r="155" spans="1:13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</row>
    <row r="156" spans="1:13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</row>
    <row r="157" spans="1:13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</row>
    <row r="158" spans="1:13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</row>
    <row r="159" spans="1:13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</row>
    <row r="160" spans="1:13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</row>
    <row r="161" spans="1:13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</row>
    <row r="162" spans="1:13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</row>
    <row r="163" spans="1:13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</row>
    <row r="164" spans="1:13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</row>
    <row r="165" spans="1:13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</row>
    <row r="166" spans="1:13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</row>
    <row r="167" spans="1:13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</row>
    <row r="168" spans="1:13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</row>
    <row r="169" spans="1:13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</row>
    <row r="170" spans="1:13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</row>
    <row r="171" spans="1:13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</row>
    <row r="172" spans="1:13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</row>
    <row r="173" spans="1:13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</row>
    <row r="174" spans="1:13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</row>
    <row r="175" spans="1:13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</row>
    <row r="176" spans="1:13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</row>
    <row r="177" spans="1:13">
      <c r="A177" s="62" t="s">
        <v>153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</row>
    <row r="178" spans="1:13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</row>
    <row r="179" spans="1:13" ht="4.5" customHeight="1"/>
    <row r="180" spans="1:13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</row>
    <row r="181" spans="1:13">
      <c r="A181" s="66" t="s">
        <v>155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</row>
    <row r="182" spans="1:13">
      <c r="A182" s="62" t="s">
        <v>156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</row>
    <row r="183" spans="1:13">
      <c r="A183" s="62" t="s">
        <v>157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</row>
    <row r="184" spans="1:13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</row>
    <row r="185" spans="1:13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</row>
    <row r="186" spans="1:13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</row>
    <row r="187" spans="1:13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</row>
    <row r="188" spans="1:13">
      <c r="A188" s="62" t="s">
        <v>158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</row>
    <row r="189" spans="1:13">
      <c r="A189" s="62" t="s">
        <v>159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</row>
    <row r="190" spans="1:13">
      <c r="A190" s="62" t="s">
        <v>160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</row>
    <row r="191" spans="1:13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</row>
    <row r="192" spans="1:13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</row>
    <row r="193" spans="1:13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</row>
    <row r="194" spans="1:13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</row>
    <row r="195" spans="1:13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</row>
    <row r="196" spans="1:13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</row>
    <row r="197" spans="1:13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</row>
    <row r="198" spans="1:13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</row>
    <row r="199" spans="1:13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</row>
    <row r="200" spans="1:13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</row>
    <row r="201" spans="1:13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</row>
    <row r="202" spans="1:13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</row>
    <row r="203" spans="1:13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</row>
    <row r="204" spans="1:13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</row>
    <row r="205" spans="1:13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</row>
    <row r="206" spans="1:13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</row>
    <row r="207" spans="1:13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</row>
    <row r="208" spans="1:13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</row>
    <row r="209" spans="1:13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</row>
    <row r="210" spans="1:13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</row>
    <row r="211" spans="1:13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</row>
    <row r="212" spans="1:13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</row>
    <row r="213" spans="1:13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</row>
    <row r="214" spans="1:13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</row>
    <row r="215" spans="1:13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</row>
    <row r="216" spans="1:13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</row>
    <row r="217" spans="1:13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</row>
    <row r="218" spans="1:13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</row>
    <row r="219" spans="1:13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</row>
    <row r="220" spans="1:13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</row>
    <row r="221" spans="1:13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</row>
    <row r="222" spans="1:13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</row>
    <row r="223" spans="1:13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</row>
    <row r="224" spans="1:13">
      <c r="A224" s="66" t="s">
        <v>162</v>
      </c>
      <c r="B224" s="60"/>
      <c r="C224" s="60"/>
      <c r="D224" s="60"/>
      <c r="E224" s="72" t="s">
        <v>161</v>
      </c>
      <c r="F224" s="60"/>
      <c r="G224" s="60"/>
      <c r="H224" s="60"/>
      <c r="I224" s="60"/>
      <c r="J224" s="60"/>
      <c r="K224" s="60"/>
      <c r="L224" s="60"/>
      <c r="M224" s="60"/>
    </row>
    <row r="225" spans="1:13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</row>
    <row r="226" spans="1:13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</row>
    <row r="227" spans="1:13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</row>
    <row r="228" spans="1:13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</row>
    <row r="229" spans="1:13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</row>
    <row r="230" spans="1:13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</row>
    <row r="231" spans="1:13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</row>
    <row r="232" spans="1:13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</row>
    <row r="233" spans="1:13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</row>
    <row r="234" spans="1:13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</row>
    <row r="235" spans="1:13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</row>
    <row r="236" spans="1:13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</row>
    <row r="237" spans="1:13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</row>
    <row r="238" spans="1:13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</row>
    <row r="239" spans="1:13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</row>
    <row r="240" spans="1:13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</row>
    <row r="241" spans="1:13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</row>
    <row r="242" spans="1:13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</row>
    <row r="243" spans="1:13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</row>
    <row r="244" spans="1:13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</row>
    <row r="245" spans="1:13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</row>
    <row r="246" spans="1:13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</row>
    <row r="247" spans="1:13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</row>
    <row r="248" spans="1:13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</row>
    <row r="249" spans="1:13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</row>
    <row r="250" spans="1:13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</row>
    <row r="251" spans="1:13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</row>
    <row r="252" spans="1:13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</row>
    <row r="253" spans="1:13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</row>
    <row r="254" spans="1:13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</row>
    <row r="255" spans="1:13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</row>
    <row r="256" spans="1:13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</row>
    <row r="257" spans="1:13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</row>
    <row r="258" spans="1:13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</row>
    <row r="259" spans="1:13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</row>
    <row r="260" spans="1:13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</row>
    <row r="261" spans="1:13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</row>
    <row r="262" spans="1:13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</row>
    <row r="263" spans="1:13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</row>
    <row r="264" spans="1:13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</row>
    <row r="265" spans="1:13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</row>
    <row r="266" spans="1:13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</row>
    <row r="267" spans="1:13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</row>
    <row r="268" spans="1:13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</row>
    <row r="269" spans="1:13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</row>
    <row r="270" spans="1:13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</row>
    <row r="271" spans="1:13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</row>
    <row r="272" spans="1:13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</row>
    <row r="273" spans="1:13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</row>
    <row r="274" spans="1:13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</row>
    <row r="275" spans="1:13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</row>
    <row r="276" spans="1:13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</row>
    <row r="277" spans="1:13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</row>
    <row r="278" spans="1:13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</row>
    <row r="279" spans="1:13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</row>
    <row r="280" spans="1:13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</row>
    <row r="281" spans="1:13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</row>
    <row r="282" spans="1:13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</row>
    <row r="283" spans="1:13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</row>
    <row r="284" spans="1:13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</row>
    <row r="285" spans="1:13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</row>
    <row r="286" spans="1:13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</row>
    <row r="287" spans="1:13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</row>
    <row r="288" spans="1:13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</row>
    <row r="289" spans="1:13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</row>
    <row r="290" spans="1:13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</row>
    <row r="291" spans="1:13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</row>
    <row r="292" spans="1:13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</row>
    <row r="293" spans="1:13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</row>
    <row r="294" spans="1:13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</row>
    <row r="295" spans="1:13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</row>
    <row r="296" spans="1:13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</row>
    <row r="297" spans="1:13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</row>
    <row r="298" spans="1:13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</row>
    <row r="299" spans="1:13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</row>
    <row r="300" spans="1:13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</row>
    <row r="301" spans="1:13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</row>
    <row r="302" spans="1:13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</row>
    <row r="303" spans="1:13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</row>
    <row r="304" spans="1:13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</row>
    <row r="305" spans="1:13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</row>
    <row r="306" spans="1:13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</row>
    <row r="307" spans="1:13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</row>
    <row r="308" spans="1:13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</row>
    <row r="309" spans="1:13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</row>
    <row r="310" spans="1:13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</row>
    <row r="311" spans="1:13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</row>
    <row r="312" spans="1:13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</row>
    <row r="313" spans="1:13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</row>
    <row r="314" spans="1:13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</row>
    <row r="315" spans="1:13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</row>
    <row r="316" spans="1:13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</row>
    <row r="317" spans="1:13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</row>
    <row r="318" spans="1:13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</row>
    <row r="319" spans="1:13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</row>
    <row r="320" spans="1:13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</row>
    <row r="321" spans="1:13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</row>
  </sheetData>
  <sheetProtection password="DD97" sheet="1" objects="1" scenarios="1"/>
  <hyperlinks>
    <hyperlink ref="E224" r:id="rId1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14</vt:i4>
      </vt:variant>
    </vt:vector>
  </HeadingPairs>
  <TitlesOfParts>
    <vt:vector size="20" baseType="lpstr">
      <vt:lpstr>Slutligt</vt:lpstr>
      <vt:lpstr>Kostnadskalkyl</vt:lpstr>
      <vt:lpstr>Uppföljning</vt:lpstr>
      <vt:lpstr>Värdelista</vt:lpstr>
      <vt:lpstr>Utfall</vt:lpstr>
      <vt:lpstr>Manual</vt:lpstr>
      <vt:lpstr>Manual!_Toc317151773</vt:lpstr>
      <vt:lpstr>Manual!_Toc317151774</vt:lpstr>
      <vt:lpstr>Manual!_Toc317151775</vt:lpstr>
      <vt:lpstr>Manual!_Toc317151776</vt:lpstr>
      <vt:lpstr>Manual!_Toc317151777</vt:lpstr>
      <vt:lpstr>Manual!_Toc317151779</vt:lpstr>
      <vt:lpstr>Detaljer</vt:lpstr>
      <vt:lpstr>Dim</vt:lpstr>
      <vt:lpstr>Fördyrande_omständigheter</vt:lpstr>
      <vt:lpstr>LednTyp</vt:lpstr>
      <vt:lpstr>Tillkommande</vt:lpstr>
      <vt:lpstr>TypAvLedn</vt:lpstr>
      <vt:lpstr>Kostnadskalkyl!Utskriftsområde</vt:lpstr>
      <vt:lpstr>Uppföljning!Utskriftsområde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Kalkylmall - Återbetalningstid</dc:title>
  <dc:creator>Västerås</dc:creator>
  <cp:lastModifiedBy>Camilla Aronsson</cp:lastModifiedBy>
  <cp:lastPrinted>2013-02-28T12:15:14Z</cp:lastPrinted>
  <dcterms:created xsi:type="dcterms:W3CDTF">1998-11-10T13:15:13Z</dcterms:created>
  <dcterms:modified xsi:type="dcterms:W3CDTF">2017-11-09T14:06:31Z</dcterms:modified>
</cp:coreProperties>
</file>