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6363D68B-C7F3-42E3-AB19-97FEC98D1BD0}" xr6:coauthVersionLast="47" xr6:coauthVersionMax="47" xr10:uidLastSave="{00000000-0000-0000-0000-000000000000}"/>
  <workbookProtection workbookAlgorithmName="SHA-512" workbookHashValue="7yhJSLxr7wJ/m1arSVzvP8H/VF69pqjypgcoR0qpeaY7Db1I/+4EBEwC8jN+/4MxR6RNedDHybwJWgj7g6qfAw==" workbookSaltValue="cJ84SYx23ykZELRc5jABUw==" workbookSpinCount="100000" lockStructure="1"/>
  <bookViews>
    <workbookView xWindow="-110" yWindow="-110" windowWidth="19420" windowHeight="10300" firstSheet="5" activeTab="5" xr2:uid="{00000000-000D-0000-FFFF-FFFF00000000}"/>
  </bookViews>
  <sheets>
    <sheet name="Miljö" sheetId="7" state="hidden" r:id="rId1"/>
    <sheet name="Totalt" sheetId="18" state="hidden" r:id="rId2"/>
    <sheet name="Miljövärden urval för publ" sheetId="13" state="hidden" r:id="rId3"/>
    <sheet name="Miljövärden för publ företag" sheetId="16" state="hidden" r:id="rId4"/>
    <sheet name="Underlagsinformation" sheetId="20" state="hidden" r:id="rId5"/>
    <sheet name="Redovisning för kunder" sheetId="22" r:id="rId6"/>
    <sheet name="Emissionsfaktorer" sheetId="25" r:id="rId7"/>
    <sheet name="Underlag till diagram" sheetId="24" state="hidden" r:id="rId8"/>
  </sheets>
  <definedNames>
    <definedName name="_xlnm._FilterDatabase" localSheetId="0" hidden="1">Miljö!$A$1:$AN$496</definedName>
    <definedName name="_xlnm._FilterDatabase" localSheetId="2" hidden="1">'Miljövärden urval för publ'!$A$2:$S$496</definedName>
    <definedName name="_xlnm._FilterDatabase" localSheetId="1" hidden="1">Totalt!$A$1:$CQ$457</definedName>
    <definedName name="_xlnm._FilterDatabase" localSheetId="4" hidden="1">Underlagsinformation!$A$1:$J$455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2" i="7" l="1"/>
  <c r="AJ2" i="7" s="1"/>
  <c r="AG3" i="7"/>
  <c r="AG4" i="7"/>
  <c r="AG5" i="7"/>
  <c r="AG6" i="7"/>
  <c r="AG7" i="7"/>
  <c r="AG8" i="7"/>
  <c r="AG9" i="7"/>
  <c r="AG10" i="7"/>
  <c r="AG11" i="7"/>
  <c r="AG12" i="7"/>
  <c r="AG13" i="7"/>
  <c r="AG14" i="7"/>
  <c r="AG15" i="7"/>
  <c r="AG16" i="7"/>
  <c r="AG17" i="7"/>
  <c r="AG18" i="7"/>
  <c r="AG19" i="7"/>
  <c r="AG20" i="7"/>
  <c r="AG21" i="7"/>
  <c r="AG22" i="7"/>
  <c r="AG23" i="7"/>
  <c r="AG24" i="7"/>
  <c r="AG25" i="7"/>
  <c r="AG26" i="7"/>
  <c r="AG27" i="7"/>
  <c r="AG28" i="7"/>
  <c r="AG29" i="7"/>
  <c r="AG30" i="7"/>
  <c r="AG31" i="7"/>
  <c r="AG32" i="7"/>
  <c r="AG33" i="7"/>
  <c r="AG34" i="7"/>
  <c r="AG35" i="7"/>
  <c r="AG36" i="7"/>
  <c r="AG37" i="7"/>
  <c r="AG38" i="7"/>
  <c r="AG39" i="7"/>
  <c r="AG40" i="7"/>
  <c r="AG41" i="7"/>
  <c r="AG42" i="7"/>
  <c r="AG43" i="7"/>
  <c r="AG44" i="7"/>
  <c r="AG45" i="7"/>
  <c r="AG46" i="7"/>
  <c r="AG47" i="7"/>
  <c r="AG48" i="7"/>
  <c r="AG49" i="7"/>
  <c r="AG50" i="7"/>
  <c r="AG51" i="7"/>
  <c r="AG52" i="7"/>
  <c r="AG53" i="7"/>
  <c r="AG54" i="7"/>
  <c r="AG55" i="7"/>
  <c r="AG56" i="7"/>
  <c r="AG57" i="7"/>
  <c r="AG58" i="7"/>
  <c r="AG59" i="7"/>
  <c r="AG60" i="7"/>
  <c r="AG61" i="7"/>
  <c r="AG62" i="7"/>
  <c r="AG63" i="7"/>
  <c r="AG64" i="7"/>
  <c r="AG65" i="7"/>
  <c r="AG66" i="7"/>
  <c r="AG67" i="7"/>
  <c r="AG68" i="7"/>
  <c r="AG69" i="7"/>
  <c r="AG70" i="7"/>
  <c r="AG71" i="7"/>
  <c r="AG72" i="7"/>
  <c r="AG73" i="7"/>
  <c r="AG74" i="7"/>
  <c r="AG75" i="7"/>
  <c r="AG76" i="7"/>
  <c r="AG77" i="7"/>
  <c r="AG78" i="7"/>
  <c r="AG79" i="7"/>
  <c r="AG80" i="7"/>
  <c r="AG81" i="7"/>
  <c r="AG82" i="7"/>
  <c r="AG83" i="7"/>
  <c r="AG84" i="7"/>
  <c r="AG85" i="7"/>
  <c r="AG86" i="7"/>
  <c r="AG87" i="7"/>
  <c r="AG88" i="7"/>
  <c r="AG89" i="7"/>
  <c r="AG91" i="7"/>
  <c r="AG92" i="7"/>
  <c r="AG93" i="7"/>
  <c r="AG94" i="7"/>
  <c r="AG95" i="7"/>
  <c r="AG96" i="7"/>
  <c r="AG97" i="7"/>
  <c r="AG98" i="7"/>
  <c r="AG99" i="7"/>
  <c r="AG100" i="7"/>
  <c r="AG101" i="7"/>
  <c r="AG102" i="7"/>
  <c r="AG103" i="7"/>
  <c r="AG104" i="7"/>
  <c r="AG105" i="7"/>
  <c r="AG106" i="7"/>
  <c r="AG107" i="7"/>
  <c r="AG108" i="7"/>
  <c r="AG109" i="7"/>
  <c r="AG110" i="7"/>
  <c r="AG111" i="7"/>
  <c r="AG112" i="7"/>
  <c r="AG113" i="7"/>
  <c r="AG114" i="7"/>
  <c r="AG115" i="7"/>
  <c r="AG116" i="7"/>
  <c r="AG117" i="7"/>
  <c r="AG118" i="7"/>
  <c r="AG119" i="7"/>
  <c r="AG120" i="7"/>
  <c r="AG121" i="7"/>
  <c r="AG122" i="7"/>
  <c r="AG123" i="7"/>
  <c r="AG124" i="7"/>
  <c r="AG125" i="7"/>
  <c r="AG126" i="7"/>
  <c r="AG127" i="7"/>
  <c r="AG128" i="7"/>
  <c r="AG129" i="7"/>
  <c r="AG130" i="7"/>
  <c r="AG131" i="7"/>
  <c r="AG132" i="7"/>
  <c r="AG133" i="7"/>
  <c r="AG134" i="7"/>
  <c r="AG135" i="7"/>
  <c r="AG136" i="7"/>
  <c r="AG137" i="7"/>
  <c r="AG138" i="7"/>
  <c r="AG139" i="7"/>
  <c r="AG140" i="7"/>
  <c r="AG141" i="7"/>
  <c r="AG142" i="7"/>
  <c r="AG143" i="7"/>
  <c r="AG144" i="7"/>
  <c r="AG145" i="7"/>
  <c r="AG146" i="7"/>
  <c r="AG147" i="7"/>
  <c r="AG148" i="7"/>
  <c r="AG149" i="7"/>
  <c r="AG150" i="7"/>
  <c r="AG151" i="7"/>
  <c r="AG152" i="7"/>
  <c r="AG153" i="7"/>
  <c r="AG154" i="7"/>
  <c r="AG155" i="7"/>
  <c r="AG156" i="7"/>
  <c r="AG157" i="7"/>
  <c r="AG158" i="7"/>
  <c r="AG159" i="7"/>
  <c r="AG160" i="7"/>
  <c r="AG161" i="7"/>
  <c r="AG162" i="7"/>
  <c r="AG163" i="7"/>
  <c r="AG164" i="7"/>
  <c r="AG165" i="7"/>
  <c r="AG166" i="7"/>
  <c r="AG167" i="7"/>
  <c r="AG168" i="7"/>
  <c r="AG169" i="7"/>
  <c r="AG170" i="7"/>
  <c r="AG171" i="7"/>
  <c r="AG172" i="7"/>
  <c r="AG173" i="7"/>
  <c r="AG174" i="7"/>
  <c r="AG175" i="7"/>
  <c r="AG176" i="7"/>
  <c r="AG177" i="7"/>
  <c r="AG178" i="7"/>
  <c r="AG179" i="7"/>
  <c r="AG180" i="7"/>
  <c r="AG181" i="7"/>
  <c r="AG182" i="7"/>
  <c r="AG183" i="7"/>
  <c r="AG184" i="7"/>
  <c r="AG185" i="7"/>
  <c r="AG186" i="7"/>
  <c r="AG187" i="7"/>
  <c r="AG188" i="7"/>
  <c r="AG189" i="7"/>
  <c r="AG190" i="7"/>
  <c r="AG191" i="7"/>
  <c r="AG192" i="7"/>
  <c r="AG193" i="7"/>
  <c r="AG194" i="7"/>
  <c r="AG195" i="7"/>
  <c r="AG196" i="7"/>
  <c r="AG197" i="7"/>
  <c r="AG198" i="7"/>
  <c r="AG199" i="7"/>
  <c r="AG200" i="7"/>
  <c r="AG201" i="7"/>
  <c r="AG202" i="7"/>
  <c r="AG203" i="7"/>
  <c r="AG204" i="7"/>
  <c r="AG205" i="7"/>
  <c r="AG206" i="7"/>
  <c r="AG207" i="7"/>
  <c r="AG208" i="7"/>
  <c r="AG209" i="7"/>
  <c r="AG210" i="7"/>
  <c r="AG211" i="7"/>
  <c r="AG212" i="7"/>
  <c r="AG213" i="7"/>
  <c r="AG214" i="7"/>
  <c r="AG215" i="7"/>
  <c r="AG216" i="7"/>
  <c r="AG217" i="7"/>
  <c r="AG218" i="7"/>
  <c r="AG219" i="7"/>
  <c r="AG220" i="7"/>
  <c r="AG221" i="7"/>
  <c r="AG222" i="7"/>
  <c r="AG223" i="7"/>
  <c r="AG224" i="7"/>
  <c r="AG225" i="7"/>
  <c r="AG226" i="7"/>
  <c r="AG227" i="7"/>
  <c r="AG228" i="7"/>
  <c r="AG229" i="7"/>
  <c r="AG230" i="7"/>
  <c r="AG231" i="7"/>
  <c r="AG232" i="7"/>
  <c r="AG233" i="7"/>
  <c r="AG234" i="7"/>
  <c r="AG235" i="7"/>
  <c r="AG236" i="7"/>
  <c r="AG237" i="7"/>
  <c r="AG238" i="7"/>
  <c r="AG239" i="7"/>
  <c r="AG240" i="7"/>
  <c r="AG241" i="7"/>
  <c r="AG242" i="7"/>
  <c r="AG243" i="7"/>
  <c r="AG244" i="7"/>
  <c r="AG245" i="7"/>
  <c r="AG246" i="7"/>
  <c r="AG247" i="7"/>
  <c r="AG248" i="7"/>
  <c r="AG249" i="7"/>
  <c r="AG250" i="7"/>
  <c r="AG251" i="7"/>
  <c r="AG252" i="7"/>
  <c r="AG253" i="7"/>
  <c r="AG254" i="7"/>
  <c r="AG255" i="7"/>
  <c r="AG256" i="7"/>
  <c r="AG257" i="7"/>
  <c r="AG258" i="7"/>
  <c r="AG259" i="7"/>
  <c r="AG260" i="7"/>
  <c r="AG261" i="7"/>
  <c r="AG262" i="7"/>
  <c r="AG263" i="7"/>
  <c r="AG264" i="7"/>
  <c r="AG265" i="7"/>
  <c r="AG266" i="7"/>
  <c r="AG267" i="7"/>
  <c r="AG268" i="7"/>
  <c r="AG269" i="7"/>
  <c r="AG270" i="7"/>
  <c r="AG271" i="7"/>
  <c r="AG272" i="7"/>
  <c r="AG274" i="7"/>
  <c r="AG275" i="7"/>
  <c r="AG276" i="7"/>
  <c r="AG277" i="7"/>
  <c r="AG278" i="7"/>
  <c r="AG279" i="7"/>
  <c r="AG280" i="7"/>
  <c r="AG281" i="7"/>
  <c r="AG282" i="7"/>
  <c r="AG283" i="7"/>
  <c r="AG284" i="7"/>
  <c r="AG285" i="7"/>
  <c r="AG286" i="7"/>
  <c r="AG287" i="7"/>
  <c r="AG288" i="7"/>
  <c r="AG289" i="7"/>
  <c r="AG290" i="7"/>
  <c r="AG291" i="7"/>
  <c r="AG292" i="7"/>
  <c r="AG293" i="7"/>
  <c r="AG294" i="7"/>
  <c r="AG295" i="7"/>
  <c r="AG299" i="7"/>
  <c r="AG300" i="7"/>
  <c r="AG301" i="7"/>
  <c r="AG302" i="7"/>
  <c r="AG303" i="7"/>
  <c r="AG304" i="7"/>
  <c r="AG305" i="7"/>
  <c r="AG306" i="7"/>
  <c r="AG307" i="7"/>
  <c r="AG308" i="7"/>
  <c r="AG309" i="7"/>
  <c r="AG310" i="7"/>
  <c r="AG311" i="7"/>
  <c r="AG312" i="7"/>
  <c r="AG313" i="7"/>
  <c r="AG314" i="7"/>
  <c r="AG315" i="7"/>
  <c r="AG316" i="7"/>
  <c r="AG317" i="7"/>
  <c r="AG318" i="7"/>
  <c r="AG319" i="7"/>
  <c r="AG320" i="7"/>
  <c r="AG321" i="7"/>
  <c r="AG322" i="7"/>
  <c r="AG323" i="7"/>
  <c r="AG324" i="7"/>
  <c r="AG325" i="7"/>
  <c r="AG326" i="7"/>
  <c r="AG327" i="7"/>
  <c r="AG328" i="7"/>
  <c r="AG329" i="7"/>
  <c r="AG330" i="7"/>
  <c r="AG331" i="7"/>
  <c r="AG332" i="7"/>
  <c r="AG333" i="7"/>
  <c r="AG334" i="7"/>
  <c r="AG335" i="7"/>
  <c r="AG336" i="7"/>
  <c r="AG337" i="7"/>
  <c r="AG338" i="7"/>
  <c r="AG339" i="7"/>
  <c r="AG340" i="7"/>
  <c r="AG341" i="7"/>
  <c r="AG342" i="7"/>
  <c r="AG343" i="7"/>
  <c r="AG344" i="7"/>
  <c r="AG345" i="7"/>
  <c r="AG346" i="7"/>
  <c r="AG347" i="7"/>
  <c r="AG348" i="7"/>
  <c r="AG349" i="7"/>
  <c r="AG350" i="7"/>
  <c r="AG351" i="7"/>
  <c r="AG352" i="7"/>
  <c r="AG353" i="7"/>
  <c r="AG354" i="7"/>
  <c r="AG355" i="7"/>
  <c r="AG356" i="7"/>
  <c r="AG357" i="7"/>
  <c r="AG358" i="7"/>
  <c r="AG359" i="7"/>
  <c r="AG360" i="7"/>
  <c r="AG361" i="7"/>
  <c r="AG362" i="7"/>
  <c r="AG363" i="7"/>
  <c r="AG364" i="7"/>
  <c r="AG365" i="7"/>
  <c r="AG366" i="7"/>
  <c r="AG367" i="7"/>
  <c r="AG368" i="7"/>
  <c r="AG369" i="7"/>
  <c r="AG370" i="7"/>
  <c r="AG371" i="7"/>
  <c r="AG372" i="7"/>
  <c r="AG373" i="7"/>
  <c r="AG374" i="7"/>
  <c r="AG375" i="7"/>
  <c r="AG376" i="7"/>
  <c r="AG377" i="7"/>
  <c r="AG378" i="7"/>
  <c r="AG379" i="7"/>
  <c r="AG380" i="7"/>
  <c r="AG381" i="7"/>
  <c r="AG382" i="7"/>
  <c r="AG383" i="7"/>
  <c r="AG384" i="7"/>
  <c r="AG385" i="7"/>
  <c r="AG386" i="7"/>
  <c r="AG389" i="7"/>
  <c r="AG391" i="7"/>
  <c r="AG392" i="7"/>
  <c r="AG393" i="7"/>
  <c r="AG394" i="7"/>
  <c r="AG395" i="7"/>
  <c r="AG396" i="7"/>
  <c r="AG397" i="7"/>
  <c r="AG398" i="7"/>
  <c r="AG399" i="7"/>
  <c r="AG400" i="7"/>
  <c r="AG401" i="7"/>
  <c r="AG402" i="7"/>
  <c r="AG403" i="7"/>
  <c r="AG404" i="7"/>
  <c r="AG405" i="7"/>
  <c r="AG406" i="7"/>
  <c r="AG407" i="7"/>
  <c r="AG408" i="7"/>
  <c r="AG409" i="7"/>
  <c r="AG410" i="7"/>
  <c r="AG411" i="7"/>
  <c r="AG412" i="7"/>
  <c r="AG413" i="7"/>
  <c r="AG414" i="7"/>
  <c r="AG415" i="7"/>
  <c r="AG416" i="7"/>
  <c r="AG417" i="7"/>
  <c r="AG418" i="7"/>
  <c r="AG419" i="7"/>
  <c r="AG420" i="7"/>
  <c r="AG421" i="7"/>
  <c r="AG422" i="7"/>
  <c r="AG423" i="7"/>
  <c r="AG424" i="7"/>
  <c r="AG425" i="7"/>
  <c r="AG426" i="7"/>
  <c r="AG427" i="7"/>
  <c r="AG428" i="7"/>
  <c r="AG429" i="7"/>
  <c r="AG430" i="7"/>
  <c r="AG431" i="7"/>
  <c r="AG432" i="7"/>
  <c r="AG433" i="7"/>
  <c r="AG434" i="7"/>
  <c r="AG435" i="7"/>
  <c r="AG436" i="7"/>
  <c r="AG437" i="7"/>
  <c r="AG438" i="7"/>
  <c r="AG439" i="7"/>
  <c r="AG440" i="7"/>
  <c r="AG441" i="7"/>
  <c r="AG442" i="7"/>
  <c r="AG443" i="7"/>
  <c r="AG444" i="7"/>
  <c r="AG445" i="7"/>
  <c r="AG446" i="7"/>
  <c r="AG447" i="7"/>
  <c r="AG448" i="7"/>
  <c r="AG449" i="7"/>
  <c r="AG450" i="7"/>
  <c r="AG451" i="7"/>
  <c r="AG452" i="7"/>
  <c r="AG453" i="7"/>
  <c r="AG454" i="7"/>
  <c r="AG455" i="7"/>
  <c r="AG456" i="7"/>
  <c r="AG457" i="7"/>
  <c r="AG458" i="7"/>
  <c r="AG459" i="7"/>
  <c r="AG460" i="7"/>
  <c r="AG461" i="7"/>
  <c r="AG462" i="7"/>
  <c r="AG463" i="7"/>
  <c r="AG464" i="7"/>
  <c r="AG465" i="7"/>
  <c r="AG466" i="7"/>
  <c r="AG467" i="7"/>
  <c r="AG468" i="7"/>
  <c r="AG469" i="7"/>
  <c r="AG470" i="7"/>
  <c r="AG471" i="7"/>
  <c r="AG472" i="7"/>
  <c r="AG473" i="7"/>
  <c r="AG474" i="7"/>
  <c r="AG475" i="7"/>
  <c r="AG476" i="7"/>
  <c r="AG477" i="7"/>
  <c r="AG478" i="7"/>
  <c r="AG479" i="7"/>
  <c r="AG480" i="7"/>
  <c r="AG481" i="7"/>
  <c r="AG482" i="7"/>
  <c r="AG483" i="7"/>
  <c r="AG484" i="7"/>
  <c r="AG485" i="7"/>
  <c r="AG486" i="7"/>
  <c r="AG487" i="7"/>
  <c r="AG488" i="7"/>
  <c r="AG489" i="7"/>
  <c r="AG490" i="7"/>
  <c r="AG491" i="7"/>
  <c r="AG492" i="7"/>
  <c r="AG493" i="7"/>
  <c r="AG494" i="7"/>
  <c r="AG495" i="7"/>
  <c r="AG496" i="7"/>
  <c r="AG2" i="7" l="1"/>
  <c r="AK2" i="7" l="1"/>
  <c r="S2" i="16" l="1" a="1"/>
  <c r="S2" i="16" s="1"/>
  <c r="R4" i="16" s="1"/>
  <c r="Q2" i="24" a="1"/>
  <c r="Q2" i="24" s="1"/>
  <c r="A2" i="24"/>
  <c r="F67" i="24"/>
  <c r="F62" i="24"/>
  <c r="F55" i="24"/>
  <c r="F46" i="24"/>
  <c r="I46" i="24" s="1"/>
  <c r="D2" i="24" l="1"/>
  <c r="S46" i="24"/>
  <c r="Z46" i="24" s="1"/>
  <c r="AE46" i="24" s="1"/>
  <c r="J49" i="22" s="1"/>
  <c r="C80" i="22" l="1"/>
  <c r="K5" i="16" l="1"/>
  <c r="R5" i="16"/>
  <c r="Q5" i="16" s="1"/>
  <c r="AF46" i="24"/>
  <c r="M49" i="22" s="1"/>
  <c r="K6" i="16" l="1"/>
  <c r="K7" i="16" s="1"/>
  <c r="R6" i="16"/>
  <c r="Q6" i="16" s="1"/>
  <c r="O5" i="16"/>
  <c r="R7" i="16"/>
  <c r="Q7" i="16" l="1"/>
  <c r="R8" i="16"/>
  <c r="K8" i="16"/>
  <c r="R459" i="16" l="1"/>
  <c r="R17" i="16"/>
  <c r="R43" i="16"/>
  <c r="R10" i="16"/>
  <c r="Q3" i="24"/>
  <c r="Q4" i="24" s="1"/>
  <c r="Q8" i="16"/>
  <c r="R15" i="16"/>
  <c r="R22" i="16"/>
  <c r="R16" i="16"/>
  <c r="R11" i="16"/>
  <c r="R49" i="16"/>
  <c r="R13" i="16"/>
  <c r="R48" i="16"/>
  <c r="R31" i="16"/>
  <c r="R18" i="16"/>
  <c r="R27" i="16"/>
  <c r="R58" i="16"/>
  <c r="R401" i="16"/>
  <c r="R437" i="16"/>
  <c r="R238" i="16"/>
  <c r="R444" i="16"/>
  <c r="R339" i="16"/>
  <c r="R430" i="16"/>
  <c r="R118" i="16"/>
  <c r="R160" i="16"/>
  <c r="R211" i="16"/>
  <c r="R180" i="16"/>
  <c r="R265" i="16"/>
  <c r="R251" i="16"/>
  <c r="R159" i="16"/>
  <c r="R60" i="16"/>
  <c r="R138" i="16"/>
  <c r="R96" i="16"/>
  <c r="R249" i="16"/>
  <c r="R342" i="16"/>
  <c r="R117" i="16"/>
  <c r="R185" i="16"/>
  <c r="R70" i="16"/>
  <c r="R85" i="16"/>
  <c r="R82" i="16"/>
  <c r="R166" i="16"/>
  <c r="R29" i="16"/>
  <c r="R340" i="16"/>
  <c r="R272" i="16"/>
  <c r="R347" i="16"/>
  <c r="R376" i="16"/>
  <c r="R375" i="16"/>
  <c r="R168" i="16"/>
  <c r="R182" i="16"/>
  <c r="R187" i="16"/>
  <c r="R231" i="16"/>
  <c r="R335" i="16"/>
  <c r="R256" i="16"/>
  <c r="R271" i="16"/>
  <c r="R387" i="16"/>
  <c r="R348" i="16"/>
  <c r="R356" i="16"/>
  <c r="R336" i="16"/>
  <c r="R439" i="16"/>
  <c r="R383" i="16"/>
  <c r="R302" i="16"/>
  <c r="R312" i="16"/>
  <c r="R360" i="16"/>
  <c r="R144" i="16"/>
  <c r="R123" i="16"/>
  <c r="R458" i="16"/>
  <c r="R175" i="16"/>
  <c r="R39" i="16"/>
  <c r="R126" i="16"/>
  <c r="R232" i="16"/>
  <c r="R293" i="16"/>
  <c r="R33" i="16"/>
  <c r="R97" i="16"/>
  <c r="R206" i="16"/>
  <c r="R139" i="16"/>
  <c r="R367" i="16"/>
  <c r="R32" i="16"/>
  <c r="R141" i="16"/>
  <c r="R86" i="16"/>
  <c r="R95" i="16"/>
  <c r="R129" i="16"/>
  <c r="R242" i="16"/>
  <c r="R80" i="16"/>
  <c r="R170" i="16"/>
  <c r="R193" i="16"/>
  <c r="R447" i="16"/>
  <c r="R283" i="16"/>
  <c r="R215" i="16"/>
  <c r="R372" i="16"/>
  <c r="R20" i="16"/>
  <c r="R104" i="16"/>
  <c r="R23" i="16"/>
  <c r="R152" i="16"/>
  <c r="R145" i="16"/>
  <c r="R66" i="16"/>
  <c r="R25" i="16"/>
  <c r="R328" i="16"/>
  <c r="R127" i="16"/>
  <c r="R404" i="16"/>
  <c r="R379" i="16"/>
  <c r="R381" i="16"/>
  <c r="R225" i="16"/>
  <c r="R416" i="16"/>
  <c r="R210" i="16"/>
  <c r="R319" i="16"/>
  <c r="R394" i="16"/>
  <c r="R280" i="16"/>
  <c r="R362" i="16"/>
  <c r="R197" i="16"/>
  <c r="R140" i="16"/>
  <c r="R308" i="16"/>
  <c r="R46" i="16"/>
  <c r="R295" i="16"/>
  <c r="R373" i="16"/>
  <c r="R428" i="16"/>
  <c r="R218" i="16"/>
  <c r="R191" i="16"/>
  <c r="R298" i="16"/>
  <c r="R137" i="16"/>
  <c r="R351" i="16"/>
  <c r="R364" i="16"/>
  <c r="R245" i="16"/>
  <c r="R414" i="16"/>
  <c r="R454" i="16"/>
  <c r="R341" i="16"/>
  <c r="R386" i="16"/>
  <c r="R301" i="16"/>
  <c r="R54" i="16"/>
  <c r="R243" i="16"/>
  <c r="R209" i="16"/>
  <c r="R352" i="16"/>
  <c r="R128" i="16"/>
  <c r="R221" i="16"/>
  <c r="R212" i="16"/>
  <c r="R226" i="16"/>
  <c r="R81" i="16"/>
  <c r="R286" i="16"/>
  <c r="R346" i="16"/>
  <c r="R174" i="16"/>
  <c r="R287" i="16"/>
  <c r="R101" i="16"/>
  <c r="R380" i="16"/>
  <c r="R42" i="16"/>
  <c r="R65" i="16"/>
  <c r="R30" i="16"/>
  <c r="R106" i="16"/>
  <c r="R55" i="16"/>
  <c r="R79" i="16"/>
  <c r="R353" i="16"/>
  <c r="R384" i="16"/>
  <c r="R186" i="16"/>
  <c r="R267" i="16"/>
  <c r="R452" i="16"/>
  <c r="R359" i="16"/>
  <c r="R393" i="16"/>
  <c r="R270" i="16"/>
  <c r="R324" i="16"/>
  <c r="R419" i="16"/>
  <c r="R103" i="16"/>
  <c r="R377" i="16"/>
  <c r="R317" i="16"/>
  <c r="R161" i="16"/>
  <c r="R105" i="16"/>
  <c r="R203" i="16"/>
  <c r="R435" i="16"/>
  <c r="R72" i="16"/>
  <c r="R178" i="16"/>
  <c r="R116" i="16"/>
  <c r="R257" i="16"/>
  <c r="R195" i="16"/>
  <c r="R200" i="16"/>
  <c r="R412" i="16"/>
  <c r="R417" i="16"/>
  <c r="R357" i="16"/>
  <c r="R213" i="16"/>
  <c r="R73" i="16"/>
  <c r="R448" i="16"/>
  <c r="R343" i="16"/>
  <c r="R268" i="16"/>
  <c r="R259" i="16"/>
  <c r="R142" i="16"/>
  <c r="R162" i="16"/>
  <c r="R181" i="16"/>
  <c r="R434" i="16"/>
  <c r="R147" i="16"/>
  <c r="R426" i="16"/>
  <c r="R90" i="16"/>
  <c r="R151" i="16"/>
  <c r="R229" i="16"/>
  <c r="R59" i="16"/>
  <c r="R84" i="16"/>
  <c r="R102" i="16"/>
  <c r="R391" i="16"/>
  <c r="R397" i="16"/>
  <c r="R37" i="16"/>
  <c r="R111" i="16"/>
  <c r="R315" i="16"/>
  <c r="R321" i="16"/>
  <c r="R237" i="16"/>
  <c r="R389" i="16"/>
  <c r="R239" i="16"/>
  <c r="R110" i="16"/>
  <c r="R247" i="16"/>
  <c r="R400" i="16"/>
  <c r="R12" i="16"/>
  <c r="R107" i="16"/>
  <c r="R133" i="16"/>
  <c r="R176" i="16"/>
  <c r="R52" i="16"/>
  <c r="R75" i="16"/>
  <c r="R14" i="16"/>
  <c r="R413" i="16"/>
  <c r="R207" i="16"/>
  <c r="R205" i="16"/>
  <c r="R217" i="16"/>
  <c r="R450" i="16"/>
  <c r="R269" i="16"/>
  <c r="R279" i="16"/>
  <c r="R44" i="16"/>
  <c r="R240" i="16"/>
  <c r="R420" i="16"/>
  <c r="R410" i="16"/>
  <c r="R374" i="16"/>
  <c r="R236" i="16"/>
  <c r="R354" i="16"/>
  <c r="R344" i="16"/>
  <c r="R399" i="16"/>
  <c r="R422" i="16"/>
  <c r="R313" i="16"/>
  <c r="R369" i="16"/>
  <c r="R392" i="16"/>
  <c r="R429" i="16"/>
  <c r="R136" i="16"/>
  <c r="R258" i="16"/>
  <c r="R318" i="16"/>
  <c r="R130" i="16"/>
  <c r="R63" i="16"/>
  <c r="R431" i="16"/>
  <c r="R300" i="16"/>
  <c r="R273" i="16"/>
  <c r="R337" i="16"/>
  <c r="R148" i="16"/>
  <c r="R276" i="16"/>
  <c r="R78" i="16"/>
  <c r="R158" i="16"/>
  <c r="R220" i="16"/>
  <c r="R292" i="16"/>
  <c r="R407" i="16"/>
  <c r="R204" i="16"/>
  <c r="R112" i="16"/>
  <c r="R456" i="16"/>
  <c r="R113" i="16"/>
  <c r="R382" i="16"/>
  <c r="R219" i="16"/>
  <c r="R56" i="16"/>
  <c r="R311" i="16"/>
  <c r="R303" i="16"/>
  <c r="R154" i="16"/>
  <c r="R433" i="16"/>
  <c r="R310" i="16"/>
  <c r="R316" i="16"/>
  <c r="R71" i="16"/>
  <c r="R361" i="16"/>
  <c r="R189" i="16"/>
  <c r="R21" i="16"/>
  <c r="R67" i="16"/>
  <c r="R149" i="16"/>
  <c r="R38" i="16"/>
  <c r="R164" i="16"/>
  <c r="R26" i="16"/>
  <c r="R98" i="16"/>
  <c r="R92" i="16"/>
  <c r="R304" i="16"/>
  <c r="R405" i="16"/>
  <c r="R424" i="16"/>
  <c r="R131" i="16"/>
  <c r="R309" i="16"/>
  <c r="R57" i="16"/>
  <c r="R436" i="16"/>
  <c r="R326" i="16"/>
  <c r="R355" i="16"/>
  <c r="R440" i="16"/>
  <c r="R241" i="16"/>
  <c r="R441" i="16"/>
  <c r="R254" i="16"/>
  <c r="R331" i="16"/>
  <c r="R132" i="16"/>
  <c r="R278" i="16"/>
  <c r="R388" i="16"/>
  <c r="R223" i="16"/>
  <c r="R451" i="16"/>
  <c r="R297" i="16"/>
  <c r="R390" i="16"/>
  <c r="R284" i="16"/>
  <c r="R350" i="16"/>
  <c r="R366" i="16"/>
  <c r="R282" i="16"/>
  <c r="R171" i="16"/>
  <c r="R423" i="16"/>
  <c r="R306" i="16"/>
  <c r="R305" i="16"/>
  <c r="R114" i="16"/>
  <c r="R455" i="16"/>
  <c r="R277" i="16"/>
  <c r="R165" i="16"/>
  <c r="R150" i="16"/>
  <c r="R41" i="16"/>
  <c r="R409" i="16"/>
  <c r="R45" i="16"/>
  <c r="R260" i="16"/>
  <c r="R192" i="16"/>
  <c r="R449" i="16"/>
  <c r="R87" i="16"/>
  <c r="R323" i="16"/>
  <c r="R385" i="16"/>
  <c r="R198" i="16"/>
  <c r="R288" i="16"/>
  <c r="R216" i="16"/>
  <c r="R77" i="16"/>
  <c r="R184" i="16"/>
  <c r="R156" i="16"/>
  <c r="R34" i="16"/>
  <c r="R134" i="16"/>
  <c r="R120" i="16"/>
  <c r="R61" i="16"/>
  <c r="R179" i="16"/>
  <c r="R88" i="16"/>
  <c r="R35" i="16"/>
  <c r="R76" i="16"/>
  <c r="R93" i="16"/>
  <c r="R69" i="16"/>
  <c r="R153" i="16"/>
  <c r="R234" i="16"/>
  <c r="R445" i="16"/>
  <c r="R329" i="16"/>
  <c r="R333" i="16"/>
  <c r="R425" i="16"/>
  <c r="R177" i="16"/>
  <c r="R325" i="16"/>
  <c r="R246" i="16"/>
  <c r="R135" i="16"/>
  <c r="R228" i="16"/>
  <c r="R51" i="16"/>
  <c r="R421" i="16"/>
  <c r="R121" i="16"/>
  <c r="R285" i="16"/>
  <c r="R214" i="16"/>
  <c r="R294" i="16"/>
  <c r="R358" i="16"/>
  <c r="R244" i="16"/>
  <c r="R403" i="16"/>
  <c r="R100" i="16"/>
  <c r="R201" i="16"/>
  <c r="R194" i="16"/>
  <c r="R299" i="16"/>
  <c r="R418" i="16"/>
  <c r="R438" i="16"/>
  <c r="R53" i="16"/>
  <c r="R169" i="16"/>
  <c r="R322" i="16"/>
  <c r="R253" i="16"/>
  <c r="R263" i="16"/>
  <c r="R398" i="16"/>
  <c r="R415" i="16"/>
  <c r="R264" i="16"/>
  <c r="R248" i="16"/>
  <c r="R365" i="16"/>
  <c r="R157" i="16"/>
  <c r="R396" i="16"/>
  <c r="R173" i="16"/>
  <c r="R183" i="16"/>
  <c r="R402" i="16"/>
  <c r="R91" i="16"/>
  <c r="R83" i="16"/>
  <c r="R99" i="16"/>
  <c r="R227" i="16"/>
  <c r="R296" i="16"/>
  <c r="R125" i="16"/>
  <c r="R289" i="16"/>
  <c r="R334" i="16"/>
  <c r="R233" i="16"/>
  <c r="R378" i="16"/>
  <c r="R124" i="16"/>
  <c r="R345" i="16"/>
  <c r="R338" i="16"/>
  <c r="R172" i="16"/>
  <c r="R9" i="16"/>
  <c r="R19" i="16"/>
  <c r="R108" i="16"/>
  <c r="R94" i="16"/>
  <c r="R89" i="16"/>
  <c r="R371" i="16"/>
  <c r="R146" i="16"/>
  <c r="R196" i="16"/>
  <c r="R163" i="16"/>
  <c r="R122" i="16"/>
  <c r="R446" i="16"/>
  <c r="R64" i="16"/>
  <c r="R307" i="16"/>
  <c r="R457" i="16"/>
  <c r="R188" i="16"/>
  <c r="R250" i="16"/>
  <c r="R427" i="16"/>
  <c r="R330" i="16"/>
  <c r="R68" i="16"/>
  <c r="R320" i="16"/>
  <c r="R199" i="16"/>
  <c r="R443" i="16"/>
  <c r="R167" i="16"/>
  <c r="R143" i="16"/>
  <c r="R408" i="16"/>
  <c r="R190" i="16"/>
  <c r="R115" i="16"/>
  <c r="R432" i="16"/>
  <c r="R363" i="16"/>
  <c r="R252" i="16"/>
  <c r="R314" i="16"/>
  <c r="R370" i="16"/>
  <c r="R222" i="16"/>
  <c r="R349" i="16"/>
  <c r="R442" i="16"/>
  <c r="R274" i="16"/>
  <c r="R453" i="16"/>
  <c r="R290" i="16"/>
  <c r="R395" i="16"/>
  <c r="R255" i="16"/>
  <c r="R224" i="16"/>
  <c r="R275" i="16"/>
  <c r="R411" i="16"/>
  <c r="R155" i="16"/>
  <c r="R109" i="16"/>
  <c r="R262" i="16"/>
  <c r="R266" i="16"/>
  <c r="R261" i="16"/>
  <c r="R235" i="16"/>
  <c r="R230" i="16"/>
  <c r="R368" i="16"/>
  <c r="R208" i="16"/>
  <c r="R327" i="16"/>
  <c r="R202" i="16"/>
  <c r="R281" i="16"/>
  <c r="R406" i="16"/>
  <c r="R332" i="16"/>
  <c r="R119" i="16"/>
  <c r="R291" i="16"/>
  <c r="R36" i="16"/>
  <c r="R74" i="16"/>
  <c r="R62" i="16"/>
  <c r="R24" i="16"/>
  <c r="R50" i="16"/>
  <c r="R28" i="16"/>
  <c r="K9" i="16"/>
  <c r="K10" i="16" s="1"/>
  <c r="K11" i="16" s="1"/>
  <c r="K12" i="16" s="1"/>
  <c r="K13" i="16" s="1"/>
  <c r="K14" i="16" s="1"/>
  <c r="K15" i="16" s="1"/>
  <c r="K16" i="16" s="1"/>
  <c r="K17" i="16" s="1"/>
  <c r="K18" i="16" s="1"/>
  <c r="K19" i="16" s="1"/>
  <c r="K20" i="16" s="1"/>
  <c r="K21" i="16" s="1"/>
  <c r="K22" i="16" s="1"/>
  <c r="K23" i="16" s="1"/>
  <c r="K24" i="16" s="1"/>
  <c r="K25" i="16" s="1"/>
  <c r="K26" i="16" s="1"/>
  <c r="K27" i="16" s="1"/>
  <c r="K28" i="16" s="1"/>
  <c r="K29" i="16" s="1"/>
  <c r="K30" i="16" s="1"/>
  <c r="K31" i="16" s="1"/>
  <c r="K32" i="16" s="1"/>
  <c r="K33" i="16" s="1"/>
  <c r="K34" i="16" s="1"/>
  <c r="K35" i="16" s="1"/>
  <c r="K36" i="16" s="1"/>
  <c r="K37" i="16" s="1"/>
  <c r="K38" i="16" s="1"/>
  <c r="K39" i="16" s="1"/>
  <c r="K40" i="16" s="1"/>
  <c r="K41" i="16" s="1"/>
  <c r="K42" i="16" s="1"/>
  <c r="K43" i="16" s="1"/>
  <c r="K44" i="16" s="1"/>
  <c r="K45" i="16" s="1"/>
  <c r="K46" i="16" s="1"/>
  <c r="K47" i="16" s="1"/>
  <c r="K48" i="16" s="1"/>
  <c r="K49" i="16" s="1"/>
  <c r="K50" i="16" s="1"/>
  <c r="K51" i="16" s="1"/>
  <c r="K52" i="16" s="1"/>
  <c r="K53" i="16" s="1"/>
  <c r="K54" i="16" s="1"/>
  <c r="K55" i="16" s="1"/>
  <c r="K56" i="16" s="1"/>
  <c r="K57" i="16" s="1"/>
  <c r="K58" i="16" s="1"/>
  <c r="K59" i="16" s="1"/>
  <c r="K60" i="16" s="1"/>
  <c r="K61" i="16" s="1"/>
  <c r="K62" i="16" s="1"/>
  <c r="K63" i="16" s="1"/>
  <c r="K64" i="16" s="1"/>
  <c r="K65" i="16" s="1"/>
  <c r="K66" i="16" s="1"/>
  <c r="K67" i="16" s="1"/>
  <c r="K68" i="16" s="1"/>
  <c r="K69" i="16" s="1"/>
  <c r="K70" i="16" s="1"/>
  <c r="K71" i="16" s="1"/>
  <c r="K72" i="16" s="1"/>
  <c r="K73" i="16" s="1"/>
  <c r="K74" i="16" s="1"/>
  <c r="K75" i="16" s="1"/>
  <c r="K76" i="16" s="1"/>
  <c r="K77" i="16" s="1"/>
  <c r="K78" i="16" s="1"/>
  <c r="K79" i="16" s="1"/>
  <c r="K80" i="16" s="1"/>
  <c r="K81" i="16" s="1"/>
  <c r="K82" i="16" s="1"/>
  <c r="K83" i="16" s="1"/>
  <c r="K84" i="16" s="1"/>
  <c r="K85" i="16" s="1"/>
  <c r="K86" i="16" s="1"/>
  <c r="K87" i="16" s="1"/>
  <c r="K88" i="16" s="1"/>
  <c r="K89" i="16" s="1"/>
  <c r="K90" i="16" s="1"/>
  <c r="K91" i="16" s="1"/>
  <c r="K92" i="16" s="1"/>
  <c r="K93" i="16" s="1"/>
  <c r="K94" i="16" s="1"/>
  <c r="K95" i="16" s="1"/>
  <c r="K96" i="16" s="1"/>
  <c r="K97" i="16" s="1"/>
  <c r="K98" i="16" s="1"/>
  <c r="K99" i="16" s="1"/>
  <c r="K100" i="16" s="1"/>
  <c r="K101" i="16" s="1"/>
  <c r="K102" i="16" s="1"/>
  <c r="K103" i="16" s="1"/>
  <c r="K104" i="16" s="1"/>
  <c r="K105" i="16" s="1"/>
  <c r="K106" i="16" s="1"/>
  <c r="K107" i="16" s="1"/>
  <c r="K108" i="16" s="1"/>
  <c r="K109" i="16" s="1"/>
  <c r="K110" i="16" s="1"/>
  <c r="K111" i="16" s="1"/>
  <c r="K112" i="16" s="1"/>
  <c r="K113" i="16" s="1"/>
  <c r="K114" i="16" s="1"/>
  <c r="K115" i="16" s="1"/>
  <c r="K116" i="16" s="1"/>
  <c r="K117" i="16" s="1"/>
  <c r="K118" i="16" s="1"/>
  <c r="K119" i="16" s="1"/>
  <c r="K120" i="16" s="1"/>
  <c r="K121" i="16" s="1"/>
  <c r="K122" i="16" s="1"/>
  <c r="K123" i="16" s="1"/>
  <c r="K124" i="16" s="1"/>
  <c r="K125" i="16" s="1"/>
  <c r="K126" i="16" s="1"/>
  <c r="K127" i="16" s="1"/>
  <c r="K128" i="16" s="1"/>
  <c r="K129" i="16" s="1"/>
  <c r="K130" i="16" s="1"/>
  <c r="K131" i="16" s="1"/>
  <c r="K132" i="16" s="1"/>
  <c r="K133" i="16" s="1"/>
  <c r="K134" i="16" s="1"/>
  <c r="K135" i="16" s="1"/>
  <c r="K136" i="16" s="1"/>
  <c r="K137" i="16" s="1"/>
  <c r="K138" i="16" s="1"/>
  <c r="K139" i="16" s="1"/>
  <c r="K140" i="16" s="1"/>
  <c r="K141" i="16" s="1"/>
  <c r="K142" i="16" s="1"/>
  <c r="K143" i="16" s="1"/>
  <c r="K144" i="16" s="1"/>
  <c r="K145" i="16" s="1"/>
  <c r="K146" i="16" s="1"/>
  <c r="K147" i="16" s="1"/>
  <c r="K148" i="16" s="1"/>
  <c r="K149" i="16" s="1"/>
  <c r="K150" i="16" s="1"/>
  <c r="K151" i="16" s="1"/>
  <c r="K152" i="16" s="1"/>
  <c r="K153" i="16" s="1"/>
  <c r="K154" i="16" s="1"/>
  <c r="K155" i="16" s="1"/>
  <c r="K156" i="16" s="1"/>
  <c r="K157" i="16" s="1"/>
  <c r="K158" i="16" s="1"/>
  <c r="K159" i="16" s="1"/>
  <c r="K160" i="16" s="1"/>
  <c r="K161" i="16" s="1"/>
  <c r="K162" i="16" s="1"/>
  <c r="K163" i="16" s="1"/>
  <c r="K164" i="16" s="1"/>
  <c r="K165" i="16" s="1"/>
  <c r="K166" i="16" s="1"/>
  <c r="K167" i="16" s="1"/>
  <c r="K168" i="16" s="1"/>
  <c r="K169" i="16" s="1"/>
  <c r="K170" i="16" s="1"/>
  <c r="K171" i="16" s="1"/>
  <c r="K172" i="16" s="1"/>
  <c r="K173" i="16" s="1"/>
  <c r="K174" i="16" s="1"/>
  <c r="K175" i="16" s="1"/>
  <c r="K176" i="16" s="1"/>
  <c r="K177" i="16" s="1"/>
  <c r="K178" i="16" s="1"/>
  <c r="K179" i="16" s="1"/>
  <c r="K180" i="16" s="1"/>
  <c r="K181" i="16" s="1"/>
  <c r="K182" i="16" s="1"/>
  <c r="K183" i="16" s="1"/>
  <c r="K184" i="16" s="1"/>
  <c r="K185" i="16" s="1"/>
  <c r="K186" i="16" s="1"/>
  <c r="K187" i="16" s="1"/>
  <c r="K188" i="16" s="1"/>
  <c r="K189" i="16" s="1"/>
  <c r="K190" i="16" s="1"/>
  <c r="K191" i="16" s="1"/>
  <c r="K192" i="16" s="1"/>
  <c r="K193" i="16" s="1"/>
  <c r="K194" i="16" s="1"/>
  <c r="K195" i="16" s="1"/>
  <c r="K196" i="16" s="1"/>
  <c r="K197" i="16" s="1"/>
  <c r="K198" i="16" s="1"/>
  <c r="K199" i="16" s="1"/>
  <c r="K200" i="16" s="1"/>
  <c r="K201" i="16" s="1"/>
  <c r="K202" i="16" s="1"/>
  <c r="K203" i="16" s="1"/>
  <c r="K204" i="16" s="1"/>
  <c r="K205" i="16" s="1"/>
  <c r="K206" i="16" s="1"/>
  <c r="K207" i="16" s="1"/>
  <c r="K208" i="16" s="1"/>
  <c r="K209" i="16" s="1"/>
  <c r="K210" i="16" s="1"/>
  <c r="K211" i="16" s="1"/>
  <c r="K212" i="16" s="1"/>
  <c r="K213" i="16" s="1"/>
  <c r="K214" i="16" s="1"/>
  <c r="K215" i="16" s="1"/>
  <c r="K216" i="16" s="1"/>
  <c r="K217" i="16" s="1"/>
  <c r="K218" i="16" s="1"/>
  <c r="K219" i="16" s="1"/>
  <c r="K220" i="16" s="1"/>
  <c r="K221" i="16" s="1"/>
  <c r="K222" i="16" s="1"/>
  <c r="K223" i="16" s="1"/>
  <c r="K224" i="16" s="1"/>
  <c r="K225" i="16" s="1"/>
  <c r="K226" i="16" s="1"/>
  <c r="K227" i="16" s="1"/>
  <c r="K228" i="16" s="1"/>
  <c r="K229" i="16" s="1"/>
  <c r="K230" i="16" s="1"/>
  <c r="K231" i="16" s="1"/>
  <c r="K232" i="16" s="1"/>
  <c r="K233" i="16" s="1"/>
  <c r="K234" i="16" s="1"/>
  <c r="K235" i="16" s="1"/>
  <c r="K236" i="16" s="1"/>
  <c r="K237" i="16" s="1"/>
  <c r="K238" i="16" s="1"/>
  <c r="K239" i="16" s="1"/>
  <c r="K240" i="16" s="1"/>
  <c r="K241" i="16" s="1"/>
  <c r="K242" i="16" s="1"/>
  <c r="K243" i="16" s="1"/>
  <c r="K244" i="16" s="1"/>
  <c r="K245" i="16" s="1"/>
  <c r="K246" i="16" s="1"/>
  <c r="K247" i="16" s="1"/>
  <c r="K248" i="16" s="1"/>
  <c r="K249" i="16" s="1"/>
  <c r="K250" i="16" s="1"/>
  <c r="K251" i="16" s="1"/>
  <c r="K252" i="16" s="1"/>
  <c r="K253" i="16" s="1"/>
  <c r="K254" i="16" s="1"/>
  <c r="K255" i="16" s="1"/>
  <c r="K256" i="16" s="1"/>
  <c r="K257" i="16" s="1"/>
  <c r="K258" i="16" s="1"/>
  <c r="K259" i="16" s="1"/>
  <c r="K260" i="16" s="1"/>
  <c r="K261" i="16" s="1"/>
  <c r="K262" i="16" s="1"/>
  <c r="K263" i="16" s="1"/>
  <c r="K264" i="16" s="1"/>
  <c r="K265" i="16" s="1"/>
  <c r="K266" i="16" s="1"/>
  <c r="K267" i="16" s="1"/>
  <c r="K268" i="16" s="1"/>
  <c r="K269" i="16" s="1"/>
  <c r="K270" i="16" s="1"/>
  <c r="K271" i="16" s="1"/>
  <c r="K272" i="16" s="1"/>
  <c r="K273" i="16" s="1"/>
  <c r="K274" i="16" s="1"/>
  <c r="K275" i="16" s="1"/>
  <c r="K276" i="16" s="1"/>
  <c r="K277" i="16" s="1"/>
  <c r="K278" i="16" s="1"/>
  <c r="K279" i="16" s="1"/>
  <c r="K280" i="16" s="1"/>
  <c r="K281" i="16" s="1"/>
  <c r="K282" i="16" s="1"/>
  <c r="K283" i="16" s="1"/>
  <c r="K284" i="16" s="1"/>
  <c r="K285" i="16" s="1"/>
  <c r="K286" i="16" s="1"/>
  <c r="K287" i="16" s="1"/>
  <c r="K288" i="16" s="1"/>
  <c r="K289" i="16" s="1"/>
  <c r="K290" i="16" s="1"/>
  <c r="K291" i="16" s="1"/>
  <c r="K292" i="16" s="1"/>
  <c r="K293" i="16" s="1"/>
  <c r="K294" i="16" s="1"/>
  <c r="K295" i="16" s="1"/>
  <c r="K296" i="16" s="1"/>
  <c r="K297" i="16" s="1"/>
  <c r="K298" i="16" s="1"/>
  <c r="K299" i="16" s="1"/>
  <c r="K300" i="16" s="1"/>
  <c r="K301" i="16" s="1"/>
  <c r="K302" i="16" s="1"/>
  <c r="K303" i="16" s="1"/>
  <c r="K304" i="16" s="1"/>
  <c r="K305" i="16" s="1"/>
  <c r="K306" i="16" s="1"/>
  <c r="K307" i="16" s="1"/>
  <c r="K308" i="16" s="1"/>
  <c r="K309" i="16" s="1"/>
  <c r="K310" i="16" s="1"/>
  <c r="K311" i="16" s="1"/>
  <c r="K312" i="16" s="1"/>
  <c r="K313" i="16" s="1"/>
  <c r="K314" i="16" s="1"/>
  <c r="K315" i="16" s="1"/>
  <c r="K316" i="16" s="1"/>
  <c r="K317" i="16" s="1"/>
  <c r="K318" i="16" s="1"/>
  <c r="K319" i="16" s="1"/>
  <c r="K320" i="16" s="1"/>
  <c r="K321" i="16" s="1"/>
  <c r="K322" i="16" s="1"/>
  <c r="K323" i="16" s="1"/>
  <c r="K324" i="16" s="1"/>
  <c r="K325" i="16" s="1"/>
  <c r="K326" i="16" s="1"/>
  <c r="K327" i="16" s="1"/>
  <c r="K328" i="16" s="1"/>
  <c r="K329" i="16" s="1"/>
  <c r="K330" i="16" s="1"/>
  <c r="K331" i="16" s="1"/>
  <c r="K332" i="16" s="1"/>
  <c r="K333" i="16" s="1"/>
  <c r="K334" i="16" s="1"/>
  <c r="K335" i="16" s="1"/>
  <c r="K336" i="16" s="1"/>
  <c r="K337" i="16" s="1"/>
  <c r="K338" i="16" s="1"/>
  <c r="K339" i="16" s="1"/>
  <c r="K340" i="16" s="1"/>
  <c r="K341" i="16" s="1"/>
  <c r="K342" i="16" s="1"/>
  <c r="K343" i="16" s="1"/>
  <c r="K344" i="16" s="1"/>
  <c r="K345" i="16" s="1"/>
  <c r="K346" i="16" s="1"/>
  <c r="K347" i="16" s="1"/>
  <c r="K348" i="16" s="1"/>
  <c r="K349" i="16" s="1"/>
  <c r="K350" i="16" s="1"/>
  <c r="K351" i="16" s="1"/>
  <c r="K352" i="16" s="1"/>
  <c r="K353" i="16" s="1"/>
  <c r="K354" i="16" s="1"/>
  <c r="K355" i="16" s="1"/>
  <c r="K356" i="16" s="1"/>
  <c r="K357" i="16" s="1"/>
  <c r="K358" i="16" s="1"/>
  <c r="K359" i="16" s="1"/>
  <c r="K360" i="16" s="1"/>
  <c r="K361" i="16" s="1"/>
  <c r="K362" i="16" s="1"/>
  <c r="K363" i="16" s="1"/>
  <c r="K364" i="16" s="1"/>
  <c r="K365" i="16" s="1"/>
  <c r="K366" i="16" s="1"/>
  <c r="K367" i="16" s="1"/>
  <c r="K368" i="16" s="1"/>
  <c r="K369" i="16" s="1"/>
  <c r="K370" i="16" s="1"/>
  <c r="K371" i="16" s="1"/>
  <c r="K372" i="16" s="1"/>
  <c r="K373" i="16" s="1"/>
  <c r="K374" i="16" s="1"/>
  <c r="K375" i="16" s="1"/>
  <c r="K376" i="16" s="1"/>
  <c r="K377" i="16" s="1"/>
  <c r="K378" i="16" s="1"/>
  <c r="K379" i="16" s="1"/>
  <c r="K380" i="16" s="1"/>
  <c r="K381" i="16" s="1"/>
  <c r="K382" i="16" s="1"/>
  <c r="K383" i="16" s="1"/>
  <c r="K384" i="16" s="1"/>
  <c r="K385" i="16" s="1"/>
  <c r="K386" i="16" s="1"/>
  <c r="K387" i="16" s="1"/>
  <c r="K388" i="16" s="1"/>
  <c r="K389" i="16" s="1"/>
  <c r="K390" i="16" s="1"/>
  <c r="K391" i="16" s="1"/>
  <c r="K392" i="16" s="1"/>
  <c r="K393" i="16" s="1"/>
  <c r="K394" i="16" s="1"/>
  <c r="K395" i="16" s="1"/>
  <c r="K396" i="16" s="1"/>
  <c r="K397" i="16" s="1"/>
  <c r="K398" i="16" s="1"/>
  <c r="K399" i="16" s="1"/>
  <c r="K400" i="16" s="1"/>
  <c r="K401" i="16" s="1"/>
  <c r="K402" i="16" s="1"/>
  <c r="K403" i="16" s="1"/>
  <c r="K404" i="16" s="1"/>
  <c r="K405" i="16" s="1"/>
  <c r="K406" i="16" s="1"/>
  <c r="K407" i="16" s="1"/>
  <c r="K408" i="16" s="1"/>
  <c r="K409" i="16" s="1"/>
  <c r="K410" i="16" s="1"/>
  <c r="K411" i="16" s="1"/>
  <c r="K412" i="16" s="1"/>
  <c r="K413" i="16" s="1"/>
  <c r="K414" i="16" s="1"/>
  <c r="K415" i="16" s="1"/>
  <c r="K416" i="16" s="1"/>
  <c r="K417" i="16" s="1"/>
  <c r="K418" i="16" s="1"/>
  <c r="K419" i="16" s="1"/>
  <c r="K420" i="16" s="1"/>
  <c r="K421" i="16" s="1"/>
  <c r="K422" i="16" s="1"/>
  <c r="K423" i="16" s="1"/>
  <c r="K424" i="16" s="1"/>
  <c r="K425" i="16" s="1"/>
  <c r="K426" i="16" s="1"/>
  <c r="K427" i="16" s="1"/>
  <c r="K428" i="16" s="1"/>
  <c r="K429" i="16" s="1"/>
  <c r="K430" i="16" s="1"/>
  <c r="K431" i="16" s="1"/>
  <c r="K432" i="16" s="1"/>
  <c r="K433" i="16" s="1"/>
  <c r="K434" i="16" s="1"/>
  <c r="K435" i="16" s="1"/>
  <c r="K436" i="16" s="1"/>
  <c r="K437" i="16" s="1"/>
  <c r="K438" i="16" s="1"/>
  <c r="K439" i="16" s="1"/>
  <c r="K440" i="16" s="1"/>
  <c r="K441" i="16" s="1"/>
  <c r="K442" i="16" s="1"/>
  <c r="K443" i="16" s="1"/>
  <c r="K444" i="16" s="1"/>
  <c r="K445" i="16" s="1"/>
  <c r="K446" i="16" s="1"/>
  <c r="K447" i="16" s="1"/>
  <c r="K448" i="16" s="1"/>
  <c r="K449" i="16" s="1"/>
  <c r="K450" i="16" s="1"/>
  <c r="K451" i="16" s="1"/>
  <c r="K452" i="16" s="1"/>
  <c r="K453" i="16" s="1"/>
  <c r="K454" i="16" s="1"/>
  <c r="K455" i="16" s="1"/>
  <c r="K456" i="16" s="1"/>
  <c r="K457" i="16" s="1"/>
  <c r="K458" i="16" s="1"/>
  <c r="K459" i="16" s="1"/>
  <c r="R40" i="16"/>
  <c r="R47" i="16"/>
  <c r="AB8" i="24" l="1"/>
  <c r="J8" i="24"/>
  <c r="G8" i="24"/>
  <c r="G26" i="24" s="1"/>
  <c r="K8" i="24"/>
  <c r="B96" i="24"/>
  <c r="E96" i="24" s="1"/>
  <c r="H96" i="24" s="1"/>
  <c r="P96" i="24" s="1"/>
  <c r="E14" i="22" s="1"/>
  <c r="B99" i="24"/>
  <c r="E99" i="24" s="1"/>
  <c r="H99" i="24" s="1"/>
  <c r="P99" i="24" s="1"/>
  <c r="E17" i="22" s="1"/>
  <c r="B90" i="24"/>
  <c r="E90" i="24" s="1"/>
  <c r="E92" i="24" s="1"/>
  <c r="W8" i="24"/>
  <c r="T8" i="24"/>
  <c r="R8" i="24"/>
  <c r="AC8" i="24"/>
  <c r="C26" i="24" s="1"/>
  <c r="G17" i="24"/>
  <c r="H8" i="24"/>
  <c r="H26" i="24" s="1"/>
  <c r="M8" i="24"/>
  <c r="V8" i="24"/>
  <c r="Q8" i="24"/>
  <c r="AE8" i="24"/>
  <c r="AG8" i="24"/>
  <c r="Q26" i="24" s="1"/>
  <c r="C81" i="22"/>
  <c r="N8" i="24"/>
  <c r="AH8" i="24"/>
  <c r="R26" i="24" s="1"/>
  <c r="AK8" i="24"/>
  <c r="E17" i="24"/>
  <c r="A8" i="24"/>
  <c r="V26" i="24" s="1"/>
  <c r="C8" i="24"/>
  <c r="O8" i="24"/>
  <c r="B8" i="24"/>
  <c r="S8" i="24"/>
  <c r="I8" i="24"/>
  <c r="I26" i="24" s="1"/>
  <c r="Z8" i="24"/>
  <c r="AA8" i="24"/>
  <c r="D8" i="24"/>
  <c r="AD8" i="24"/>
  <c r="S26" i="24" s="1"/>
  <c r="F8" i="24"/>
  <c r="Z26" i="24" s="1"/>
  <c r="AI8" i="24"/>
  <c r="F26" i="24" s="1"/>
  <c r="AJ8" i="24"/>
  <c r="AB26" i="24" s="1"/>
  <c r="U8" i="24"/>
  <c r="L8" i="24"/>
  <c r="AF8" i="24"/>
  <c r="Y8" i="24"/>
  <c r="E8" i="24"/>
  <c r="Y26" i="24" s="1"/>
  <c r="Q9" i="16"/>
  <c r="Q10" i="16" s="1"/>
  <c r="Q11" i="16" s="1"/>
  <c r="Q12" i="16" s="1"/>
  <c r="Q13" i="16" s="1"/>
  <c r="Q14" i="16" s="1"/>
  <c r="Q15" i="16" s="1"/>
  <c r="Q16" i="16" s="1"/>
  <c r="Q17" i="16" s="1"/>
  <c r="Q18" i="16" s="1"/>
  <c r="Q19" i="16" s="1"/>
  <c r="Q20" i="16" s="1"/>
  <c r="Q21" i="16" s="1"/>
  <c r="Q22" i="16" s="1"/>
  <c r="Q23" i="16" s="1"/>
  <c r="Q24" i="16" s="1"/>
  <c r="Q25" i="16" s="1"/>
  <c r="Q26" i="16" s="1"/>
  <c r="Q27" i="16" s="1"/>
  <c r="Q28" i="16" s="1"/>
  <c r="Q29" i="16" s="1"/>
  <c r="Q30" i="16" s="1"/>
  <c r="Q31" i="16" s="1"/>
  <c r="Q32" i="16" s="1"/>
  <c r="Q33" i="16" s="1"/>
  <c r="Q34" i="16" s="1"/>
  <c r="Q35" i="16" s="1"/>
  <c r="Q36" i="16" s="1"/>
  <c r="Q37" i="16" s="1"/>
  <c r="Q38" i="16" s="1"/>
  <c r="Q39" i="16" s="1"/>
  <c r="Q40" i="16" s="1"/>
  <c r="Q41" i="16" s="1"/>
  <c r="Q42" i="16" s="1"/>
  <c r="Q43" i="16" s="1"/>
  <c r="Q44" i="16" s="1"/>
  <c r="Q45" i="16" s="1"/>
  <c r="Q46" i="16" s="1"/>
  <c r="Q47" i="16" s="1"/>
  <c r="Q48" i="16" s="1"/>
  <c r="Q49" i="16" s="1"/>
  <c r="Q50" i="16" s="1"/>
  <c r="Q51" i="16" s="1"/>
  <c r="Q52" i="16" s="1"/>
  <c r="Q53" i="16" s="1"/>
  <c r="Q54" i="16" s="1"/>
  <c r="Q55" i="16" s="1"/>
  <c r="Q56" i="16" s="1"/>
  <c r="Q57" i="16" s="1"/>
  <c r="Q58" i="16" s="1"/>
  <c r="Q59" i="16" s="1"/>
  <c r="Q60" i="16" s="1"/>
  <c r="Q61" i="16" s="1"/>
  <c r="Q62" i="16" s="1"/>
  <c r="Q63" i="16" s="1"/>
  <c r="Q64" i="16" s="1"/>
  <c r="Q65" i="16" s="1"/>
  <c r="Q66" i="16" s="1"/>
  <c r="Q67" i="16" s="1"/>
  <c r="Q68" i="16" s="1"/>
  <c r="Q69" i="16" s="1"/>
  <c r="Q70" i="16" s="1"/>
  <c r="Q71" i="16" s="1"/>
  <c r="Q72" i="16" s="1"/>
  <c r="Q73" i="16" s="1"/>
  <c r="Q74" i="16" s="1"/>
  <c r="Q75" i="16" s="1"/>
  <c r="Q76" i="16" s="1"/>
  <c r="Q77" i="16" s="1"/>
  <c r="Q78" i="16" s="1"/>
  <c r="Q79" i="16" s="1"/>
  <c r="Q80" i="16" s="1"/>
  <c r="Q81" i="16" s="1"/>
  <c r="Q82" i="16" s="1"/>
  <c r="Q83" i="16" s="1"/>
  <c r="Q84" i="16" s="1"/>
  <c r="Q85" i="16" s="1"/>
  <c r="Q86" i="16" s="1"/>
  <c r="Q87" i="16" s="1"/>
  <c r="Q88" i="16" s="1"/>
  <c r="Q89" i="16" s="1"/>
  <c r="Q90" i="16" s="1"/>
  <c r="Q91" i="16" s="1"/>
  <c r="Q92" i="16" s="1"/>
  <c r="Q93" i="16" s="1"/>
  <c r="Q94" i="16" s="1"/>
  <c r="Q95" i="16" s="1"/>
  <c r="Q96" i="16" s="1"/>
  <c r="Q97" i="16" s="1"/>
  <c r="Q98" i="16" s="1"/>
  <c r="Q99" i="16" s="1"/>
  <c r="Q100" i="16" s="1"/>
  <c r="Q101" i="16" s="1"/>
  <c r="Q102" i="16" s="1"/>
  <c r="Q103" i="16" s="1"/>
  <c r="Q104" i="16" s="1"/>
  <c r="Q105" i="16" s="1"/>
  <c r="Q106" i="16" s="1"/>
  <c r="Q107" i="16" s="1"/>
  <c r="Q108" i="16" s="1"/>
  <c r="Q109" i="16" s="1"/>
  <c r="Q110" i="16" s="1"/>
  <c r="Q111" i="16" s="1"/>
  <c r="Q112" i="16" s="1"/>
  <c r="Q113" i="16" s="1"/>
  <c r="Q114" i="16" s="1"/>
  <c r="Q115" i="16" s="1"/>
  <c r="Q116" i="16" s="1"/>
  <c r="Q117" i="16" s="1"/>
  <c r="Q118" i="16" s="1"/>
  <c r="Q119" i="16" s="1"/>
  <c r="Q120" i="16" s="1"/>
  <c r="Q121" i="16" s="1"/>
  <c r="Q122" i="16" s="1"/>
  <c r="Q123" i="16" s="1"/>
  <c r="Q124" i="16" s="1"/>
  <c r="Q125" i="16" s="1"/>
  <c r="Q126" i="16" s="1"/>
  <c r="Q127" i="16" s="1"/>
  <c r="Q128" i="16" s="1"/>
  <c r="Q129" i="16" s="1"/>
  <c r="Q130" i="16" s="1"/>
  <c r="Q131" i="16" s="1"/>
  <c r="Q132" i="16" s="1"/>
  <c r="Q133" i="16" s="1"/>
  <c r="Q134" i="16" s="1"/>
  <c r="Q135" i="16" s="1"/>
  <c r="Q136" i="16" s="1"/>
  <c r="Q137" i="16" s="1"/>
  <c r="Q138" i="16" s="1"/>
  <c r="Q139" i="16" s="1"/>
  <c r="Q140" i="16" s="1"/>
  <c r="Q141" i="16" s="1"/>
  <c r="Q142" i="16" s="1"/>
  <c r="Q143" i="16" s="1"/>
  <c r="Q144" i="16" s="1"/>
  <c r="Q145" i="16" s="1"/>
  <c r="Q146" i="16" s="1"/>
  <c r="Q147" i="16" s="1"/>
  <c r="Q148" i="16" s="1"/>
  <c r="Q149" i="16" s="1"/>
  <c r="Q150" i="16" s="1"/>
  <c r="Q151" i="16" s="1"/>
  <c r="Q152" i="16" s="1"/>
  <c r="Q153" i="16" s="1"/>
  <c r="Q154" i="16" s="1"/>
  <c r="Q155" i="16" s="1"/>
  <c r="Q156" i="16" s="1"/>
  <c r="Q157" i="16" s="1"/>
  <c r="Q158" i="16" s="1"/>
  <c r="Q159" i="16" s="1"/>
  <c r="Q160" i="16" s="1"/>
  <c r="Q161" i="16" s="1"/>
  <c r="Q162" i="16" s="1"/>
  <c r="Q163" i="16" s="1"/>
  <c r="Q164" i="16" s="1"/>
  <c r="Q165" i="16" s="1"/>
  <c r="Q166" i="16" s="1"/>
  <c r="Q167" i="16" s="1"/>
  <c r="Q168" i="16" s="1"/>
  <c r="Q169" i="16" s="1"/>
  <c r="Q170" i="16" s="1"/>
  <c r="Q171" i="16" s="1"/>
  <c r="Q172" i="16" s="1"/>
  <c r="Q173" i="16" s="1"/>
  <c r="Q174" i="16" s="1"/>
  <c r="Q175" i="16" s="1"/>
  <c r="Q176" i="16" s="1"/>
  <c r="Q177" i="16" s="1"/>
  <c r="Q178" i="16" s="1"/>
  <c r="Q179" i="16" s="1"/>
  <c r="Q180" i="16" s="1"/>
  <c r="Q181" i="16" s="1"/>
  <c r="Q182" i="16" s="1"/>
  <c r="Q183" i="16" s="1"/>
  <c r="Q184" i="16" s="1"/>
  <c r="Q185" i="16" s="1"/>
  <c r="Q186" i="16" s="1"/>
  <c r="Q187" i="16" s="1"/>
  <c r="Q188" i="16" s="1"/>
  <c r="Q189" i="16" s="1"/>
  <c r="Q190" i="16" s="1"/>
  <c r="Q191" i="16" s="1"/>
  <c r="Q192" i="16" s="1"/>
  <c r="Q193" i="16" s="1"/>
  <c r="Q194" i="16" s="1"/>
  <c r="Q195" i="16" s="1"/>
  <c r="Q196" i="16" s="1"/>
  <c r="Q197" i="16" s="1"/>
  <c r="Q198" i="16" s="1"/>
  <c r="Q199" i="16" s="1"/>
  <c r="Q200" i="16" s="1"/>
  <c r="Q201" i="16" s="1"/>
  <c r="Q202" i="16" s="1"/>
  <c r="Q203" i="16" s="1"/>
  <c r="Q204" i="16" s="1"/>
  <c r="Q205" i="16" s="1"/>
  <c r="Q206" i="16" s="1"/>
  <c r="Q207" i="16" s="1"/>
  <c r="Q208" i="16" s="1"/>
  <c r="Q209" i="16" s="1"/>
  <c r="Q210" i="16" s="1"/>
  <c r="Q211" i="16" s="1"/>
  <c r="Q212" i="16" s="1"/>
  <c r="Q213" i="16" s="1"/>
  <c r="Q214" i="16" s="1"/>
  <c r="Q215" i="16" s="1"/>
  <c r="Q216" i="16" s="1"/>
  <c r="Q217" i="16" s="1"/>
  <c r="Q218" i="16" s="1"/>
  <c r="Q219" i="16" s="1"/>
  <c r="Q220" i="16" s="1"/>
  <c r="Q221" i="16" s="1"/>
  <c r="Q222" i="16" s="1"/>
  <c r="Q223" i="16" s="1"/>
  <c r="Q224" i="16" s="1"/>
  <c r="Q225" i="16" s="1"/>
  <c r="Q226" i="16" s="1"/>
  <c r="Q227" i="16" s="1"/>
  <c r="Q228" i="16" s="1"/>
  <c r="Q229" i="16" s="1"/>
  <c r="Q230" i="16" s="1"/>
  <c r="Q231" i="16" s="1"/>
  <c r="Q232" i="16" s="1"/>
  <c r="Q233" i="16" s="1"/>
  <c r="Q234" i="16" s="1"/>
  <c r="Q235" i="16" s="1"/>
  <c r="Q236" i="16" s="1"/>
  <c r="Q237" i="16" s="1"/>
  <c r="Q238" i="16" s="1"/>
  <c r="Q239" i="16" s="1"/>
  <c r="Q240" i="16" s="1"/>
  <c r="Q241" i="16" s="1"/>
  <c r="Q242" i="16" s="1"/>
  <c r="Q243" i="16" s="1"/>
  <c r="Q244" i="16" s="1"/>
  <c r="Q245" i="16" s="1"/>
  <c r="Q246" i="16" s="1"/>
  <c r="Q247" i="16" s="1"/>
  <c r="Q248" i="16" s="1"/>
  <c r="Q249" i="16" s="1"/>
  <c r="Q250" i="16" s="1"/>
  <c r="Q251" i="16" s="1"/>
  <c r="Q252" i="16" s="1"/>
  <c r="Q253" i="16" s="1"/>
  <c r="Q254" i="16" s="1"/>
  <c r="Q255" i="16" s="1"/>
  <c r="Q256" i="16" s="1"/>
  <c r="Q257" i="16" s="1"/>
  <c r="Q258" i="16" s="1"/>
  <c r="Q259" i="16" s="1"/>
  <c r="Q260" i="16" s="1"/>
  <c r="Q261" i="16" s="1"/>
  <c r="Q262" i="16" s="1"/>
  <c r="Q263" i="16" s="1"/>
  <c r="Q264" i="16" s="1"/>
  <c r="Q265" i="16" s="1"/>
  <c r="Q266" i="16" s="1"/>
  <c r="Q267" i="16" s="1"/>
  <c r="Q268" i="16" s="1"/>
  <c r="Q269" i="16" s="1"/>
  <c r="Q270" i="16" s="1"/>
  <c r="Q271" i="16" s="1"/>
  <c r="Q272" i="16" s="1"/>
  <c r="Q273" i="16" s="1"/>
  <c r="Q274" i="16" s="1"/>
  <c r="Q275" i="16" s="1"/>
  <c r="Q276" i="16" s="1"/>
  <c r="Q277" i="16" s="1"/>
  <c r="Q278" i="16" s="1"/>
  <c r="Q279" i="16" s="1"/>
  <c r="Q280" i="16" s="1"/>
  <c r="Q281" i="16" s="1"/>
  <c r="Q282" i="16" s="1"/>
  <c r="Q283" i="16" s="1"/>
  <c r="Q284" i="16" s="1"/>
  <c r="Q285" i="16" s="1"/>
  <c r="Q286" i="16" s="1"/>
  <c r="Q287" i="16" s="1"/>
  <c r="Q288" i="16" s="1"/>
  <c r="Q289" i="16" s="1"/>
  <c r="Q290" i="16" s="1"/>
  <c r="Q291" i="16" s="1"/>
  <c r="Q292" i="16" s="1"/>
  <c r="Q293" i="16" s="1"/>
  <c r="Q294" i="16" s="1"/>
  <c r="Q295" i="16" s="1"/>
  <c r="Q296" i="16" s="1"/>
  <c r="Q297" i="16" s="1"/>
  <c r="Q298" i="16" s="1"/>
  <c r="Q299" i="16" s="1"/>
  <c r="Q300" i="16" s="1"/>
  <c r="Q301" i="16" s="1"/>
  <c r="Q302" i="16" s="1"/>
  <c r="Q303" i="16" s="1"/>
  <c r="Q304" i="16" s="1"/>
  <c r="Q305" i="16" s="1"/>
  <c r="Q306" i="16" s="1"/>
  <c r="Q307" i="16" s="1"/>
  <c r="Q308" i="16" s="1"/>
  <c r="Q309" i="16" s="1"/>
  <c r="Q310" i="16" s="1"/>
  <c r="Q311" i="16" s="1"/>
  <c r="Q312" i="16" s="1"/>
  <c r="Q313" i="16" s="1"/>
  <c r="Q314" i="16" s="1"/>
  <c r="Q315" i="16" s="1"/>
  <c r="Q316" i="16" s="1"/>
  <c r="Q317" i="16" s="1"/>
  <c r="Q318" i="16" s="1"/>
  <c r="Q319" i="16" s="1"/>
  <c r="Q320" i="16" s="1"/>
  <c r="Q321" i="16" s="1"/>
  <c r="Q322" i="16" s="1"/>
  <c r="Q323" i="16" s="1"/>
  <c r="Q324" i="16" s="1"/>
  <c r="Q325" i="16" s="1"/>
  <c r="Q326" i="16" s="1"/>
  <c r="Q327" i="16" s="1"/>
  <c r="Q328" i="16" s="1"/>
  <c r="Q329" i="16" s="1"/>
  <c r="Q330" i="16" s="1"/>
  <c r="Q331" i="16" s="1"/>
  <c r="Q332" i="16" s="1"/>
  <c r="Q333" i="16" s="1"/>
  <c r="Q334" i="16" s="1"/>
  <c r="Q335" i="16" s="1"/>
  <c r="Q336" i="16" s="1"/>
  <c r="Q337" i="16" s="1"/>
  <c r="Q338" i="16" s="1"/>
  <c r="Q339" i="16" s="1"/>
  <c r="Q340" i="16" s="1"/>
  <c r="Q341" i="16" s="1"/>
  <c r="Q342" i="16" s="1"/>
  <c r="Q343" i="16" s="1"/>
  <c r="Q344" i="16" s="1"/>
  <c r="Q345" i="16" s="1"/>
  <c r="Q346" i="16" s="1"/>
  <c r="Q347" i="16" s="1"/>
  <c r="Q348" i="16" s="1"/>
  <c r="Q349" i="16" s="1"/>
  <c r="Q350" i="16" s="1"/>
  <c r="Q351" i="16" s="1"/>
  <c r="Q352" i="16" s="1"/>
  <c r="Q353" i="16" s="1"/>
  <c r="Q354" i="16" s="1"/>
  <c r="Q355" i="16" s="1"/>
  <c r="Q356" i="16" s="1"/>
  <c r="Q357" i="16" s="1"/>
  <c r="Q358" i="16" s="1"/>
  <c r="Q359" i="16" s="1"/>
  <c r="Q360" i="16" s="1"/>
  <c r="Q361" i="16" s="1"/>
  <c r="Q362" i="16" s="1"/>
  <c r="Q363" i="16" s="1"/>
  <c r="Q364" i="16" s="1"/>
  <c r="Q365" i="16" s="1"/>
  <c r="Q366" i="16" s="1"/>
  <c r="Q367" i="16" s="1"/>
  <c r="Q368" i="16" s="1"/>
  <c r="Q369" i="16" s="1"/>
  <c r="Q370" i="16" s="1"/>
  <c r="Q371" i="16" s="1"/>
  <c r="Q372" i="16" s="1"/>
  <c r="Q373" i="16" s="1"/>
  <c r="Q374" i="16" s="1"/>
  <c r="Q375" i="16" s="1"/>
  <c r="Q376" i="16" s="1"/>
  <c r="Q377" i="16" s="1"/>
  <c r="Q378" i="16" s="1"/>
  <c r="Q379" i="16" s="1"/>
  <c r="Q380" i="16" s="1"/>
  <c r="Q381" i="16" s="1"/>
  <c r="Q382" i="16" s="1"/>
  <c r="Q383" i="16" s="1"/>
  <c r="Q384" i="16" s="1"/>
  <c r="Q385" i="16" s="1"/>
  <c r="Q386" i="16" s="1"/>
  <c r="Q387" i="16" s="1"/>
  <c r="Q388" i="16" s="1"/>
  <c r="Q389" i="16" s="1"/>
  <c r="Q390" i="16" s="1"/>
  <c r="Q391" i="16" s="1"/>
  <c r="Q392" i="16" s="1"/>
  <c r="Q393" i="16" s="1"/>
  <c r="Q394" i="16" s="1"/>
  <c r="Q395" i="16" s="1"/>
  <c r="Q396" i="16" s="1"/>
  <c r="Q397" i="16" s="1"/>
  <c r="Q398" i="16" s="1"/>
  <c r="Q399" i="16" s="1"/>
  <c r="Q400" i="16" s="1"/>
  <c r="Q401" i="16" s="1"/>
  <c r="Q402" i="16" s="1"/>
  <c r="Q403" i="16" s="1"/>
  <c r="Q404" i="16" s="1"/>
  <c r="Q405" i="16" s="1"/>
  <c r="Q406" i="16" s="1"/>
  <c r="Q407" i="16" s="1"/>
  <c r="Q408" i="16" s="1"/>
  <c r="Q409" i="16" s="1"/>
  <c r="Q410" i="16" s="1"/>
  <c r="Q411" i="16" s="1"/>
  <c r="Q412" i="16" s="1"/>
  <c r="Q413" i="16" s="1"/>
  <c r="Q414" i="16" s="1"/>
  <c r="Q415" i="16" s="1"/>
  <c r="Q416" i="16" s="1"/>
  <c r="Q417" i="16" s="1"/>
  <c r="Q418" i="16" s="1"/>
  <c r="Q419" i="16" s="1"/>
  <c r="Q420" i="16" s="1"/>
  <c r="Q421" i="16" s="1"/>
  <c r="Q422" i="16" s="1"/>
  <c r="Q423" i="16" s="1"/>
  <c r="Q424" i="16" s="1"/>
  <c r="Q425" i="16" s="1"/>
  <c r="Q426" i="16" s="1"/>
  <c r="Q427" i="16" s="1"/>
  <c r="Q428" i="16" s="1"/>
  <c r="Q429" i="16" s="1"/>
  <c r="Q430" i="16" s="1"/>
  <c r="Q431" i="16" s="1"/>
  <c r="Q432" i="16" s="1"/>
  <c r="Q433" i="16" s="1"/>
  <c r="Q434" i="16" s="1"/>
  <c r="Q435" i="16" s="1"/>
  <c r="Q436" i="16" s="1"/>
  <c r="Q437" i="16" s="1"/>
  <c r="Q438" i="16" s="1"/>
  <c r="Q439" i="16" s="1"/>
  <c r="Q440" i="16" s="1"/>
  <c r="Q441" i="16" s="1"/>
  <c r="Q442" i="16" s="1"/>
  <c r="Q443" i="16" s="1"/>
  <c r="Q444" i="16" s="1"/>
  <c r="Q445" i="16" s="1"/>
  <c r="Q446" i="16" s="1"/>
  <c r="Q447" i="16" s="1"/>
  <c r="Q448" i="16" s="1"/>
  <c r="Q449" i="16" s="1"/>
  <c r="Q450" i="16" s="1"/>
  <c r="Q451" i="16" s="1"/>
  <c r="Q452" i="16" s="1"/>
  <c r="Q453" i="16" s="1"/>
  <c r="Q454" i="16" s="1"/>
  <c r="Q455" i="16" s="1"/>
  <c r="Q456" i="16" s="1"/>
  <c r="Q457" i="16" s="1"/>
  <c r="Q458" i="16" s="1"/>
  <c r="Q459" i="16" s="1"/>
  <c r="O259" i="16"/>
  <c r="O453" i="16"/>
  <c r="O8" i="16"/>
  <c r="O224" i="16"/>
  <c r="O145" i="16"/>
  <c r="O217" i="16"/>
  <c r="O268" i="16"/>
  <c r="O275" i="16"/>
  <c r="O196" i="16"/>
  <c r="O198" i="16"/>
  <c r="O103" i="16"/>
  <c r="O28" i="16"/>
  <c r="O125" i="16"/>
  <c r="O48" i="16"/>
  <c r="O179" i="16"/>
  <c r="O345" i="16"/>
  <c r="O240" i="16"/>
  <c r="O366" i="16"/>
  <c r="O66" i="16"/>
  <c r="O223" i="16"/>
  <c r="O166" i="16"/>
  <c r="O314" i="16"/>
  <c r="O132" i="16"/>
  <c r="O442" i="16"/>
  <c r="O322" i="16"/>
  <c r="O331" i="16"/>
  <c r="O172" i="16"/>
  <c r="O395" i="16"/>
  <c r="O204" i="16"/>
  <c r="O231" i="16"/>
  <c r="O414" i="16"/>
  <c r="O332" i="16"/>
  <c r="O193" i="16"/>
  <c r="O392" i="16"/>
  <c r="O347" i="16"/>
  <c r="O173" i="16"/>
  <c r="O415" i="16"/>
  <c r="O248" i="16"/>
  <c r="O412" i="16"/>
  <c r="O374" i="16"/>
  <c r="O227" i="16"/>
  <c r="O22" i="16"/>
  <c r="O119" i="16"/>
  <c r="O238" i="16"/>
  <c r="O427" i="16"/>
  <c r="O158" i="16"/>
  <c r="O205" i="16"/>
  <c r="O78" i="16"/>
  <c r="O425" i="16"/>
  <c r="O237" i="16"/>
  <c r="O247" i="16"/>
  <c r="O123" i="16"/>
  <c r="O130" i="16"/>
  <c r="O64" i="16"/>
  <c r="O402" i="16"/>
  <c r="O301" i="16"/>
  <c r="O161" i="16"/>
  <c r="O116" i="16"/>
  <c r="O21" i="16"/>
  <c r="O333" i="16"/>
  <c r="O148" i="16"/>
  <c r="O122" i="16"/>
  <c r="O89" i="16"/>
  <c r="O212" i="16"/>
  <c r="O409" i="16"/>
  <c r="O348" i="16"/>
  <c r="O310" i="16"/>
  <c r="O62" i="16"/>
  <c r="O280" i="16"/>
  <c r="O112" i="16"/>
  <c r="O437" i="16"/>
  <c r="O34" i="16"/>
  <c r="O219" i="16"/>
  <c r="O448" i="16"/>
  <c r="O195" i="16"/>
  <c r="O408" i="16"/>
  <c r="O230" i="16"/>
  <c r="O278" i="16"/>
  <c r="O36" i="16"/>
  <c r="O405" i="16"/>
  <c r="O255" i="16"/>
  <c r="O10" i="16"/>
  <c r="O327" i="16"/>
  <c r="O454" i="16"/>
  <c r="O105" i="16"/>
  <c r="O428" i="16"/>
  <c r="O57" i="16"/>
  <c r="O7" i="16"/>
  <c r="O31" i="16"/>
  <c r="O367" i="16"/>
  <c r="O438" i="16"/>
  <c r="O305" i="16"/>
  <c r="O12" i="16"/>
  <c r="O96" i="16"/>
  <c r="O178" i="16"/>
  <c r="O398" i="16"/>
  <c r="O256" i="16"/>
  <c r="O379" i="16"/>
  <c r="O45" i="16"/>
  <c r="O356" i="16"/>
  <c r="O443" i="16"/>
  <c r="O246" i="16"/>
  <c r="O435" i="16"/>
  <c r="O276" i="16"/>
  <c r="O188" i="16"/>
  <c r="O41" i="16"/>
  <c r="O201" i="16"/>
  <c r="O6" i="16"/>
  <c r="O399" i="16"/>
  <c r="O139" i="16"/>
  <c r="O306" i="16"/>
  <c r="O9" i="16"/>
  <c r="O59" i="16"/>
  <c r="O324" i="16"/>
  <c r="O113" i="16"/>
  <c r="O101" i="16"/>
  <c r="O233" i="16"/>
  <c r="O93" i="16"/>
  <c r="O225" i="16"/>
  <c r="O285" i="16"/>
  <c r="O197" i="16"/>
  <c r="O387" i="16"/>
  <c r="O307" i="16"/>
  <c r="O82" i="16"/>
  <c r="O289" i="16"/>
  <c r="O176" i="16"/>
  <c r="O75" i="16"/>
  <c r="O380" i="16"/>
  <c r="O107" i="16"/>
  <c r="O97" i="16"/>
  <c r="O368" i="16"/>
  <c r="O141" i="16"/>
  <c r="O411" i="16"/>
  <c r="O431" i="16"/>
  <c r="O296" i="16"/>
  <c r="O214" i="16"/>
  <c r="O284" i="16"/>
  <c r="O131" i="16"/>
  <c r="O186" i="16"/>
  <c r="O243" i="16"/>
  <c r="O194" i="16"/>
  <c r="O77" i="16"/>
  <c r="O397" i="16"/>
  <c r="O283" i="16"/>
  <c r="O447" i="16"/>
  <c r="O228" i="16"/>
  <c r="O162" i="16"/>
  <c r="O170" i="16"/>
  <c r="O334" i="16"/>
  <c r="O68" i="16"/>
  <c r="O235" i="16"/>
  <c r="O42" i="16"/>
  <c r="O430" i="16"/>
  <c r="O416" i="16"/>
  <c r="O391" i="16"/>
  <c r="O146" i="16"/>
  <c r="O303" i="16"/>
  <c r="O236" i="16"/>
  <c r="O244" i="16"/>
  <c r="O390" i="16"/>
  <c r="O124" i="16"/>
  <c r="O215" i="16"/>
  <c r="O274" i="16"/>
  <c r="O111" i="16"/>
  <c r="O209" i="16"/>
  <c r="O249" i="16"/>
  <c r="O102" i="16"/>
  <c r="O308" i="16"/>
  <c r="O370" i="16"/>
  <c r="O311" i="16"/>
  <c r="O50" i="16"/>
  <c r="O446" i="16"/>
  <c r="O190" i="16"/>
  <c r="O445" i="16"/>
  <c r="O426" i="16"/>
  <c r="O320" i="16"/>
  <c r="O384" i="16"/>
  <c r="O363" i="16"/>
  <c r="O86" i="16"/>
  <c r="O114" i="16"/>
  <c r="O432" i="16"/>
  <c r="O203" i="16"/>
  <c r="O99" i="16"/>
  <c r="O133" i="16"/>
  <c r="O74" i="16"/>
  <c r="O108" i="16"/>
  <c r="O100" i="16"/>
  <c r="O95" i="16"/>
  <c r="O13" i="16"/>
  <c r="O73" i="16"/>
  <c r="O357" i="16"/>
  <c r="O232" i="16"/>
  <c r="O150" i="16"/>
  <c r="O433" i="16"/>
  <c r="O182" i="16"/>
  <c r="O377" i="16"/>
  <c r="O157" i="16"/>
  <c r="O449" i="16"/>
  <c r="O92" i="16"/>
  <c r="O269" i="16"/>
  <c r="O58" i="16"/>
  <c r="O187" i="16"/>
  <c r="O142" i="16"/>
  <c r="O51" i="16"/>
  <c r="O63" i="16"/>
  <c r="O270" i="16"/>
  <c r="O353" i="16"/>
  <c r="O18" i="16"/>
  <c r="O456" i="16"/>
  <c r="O174" i="16"/>
  <c r="O71" i="16"/>
  <c r="O261" i="16"/>
  <c r="O418" i="16"/>
  <c r="O218" i="16"/>
  <c r="O151" i="16"/>
  <c r="O159" i="16"/>
  <c r="O326" i="16"/>
  <c r="O60" i="16"/>
  <c r="O149" i="16"/>
  <c r="O338" i="16"/>
  <c r="O358" i="16"/>
  <c r="O344" i="16"/>
  <c r="O364" i="16"/>
  <c r="O375" i="16"/>
  <c r="O115" i="16"/>
  <c r="O292" i="16"/>
  <c r="O226" i="16"/>
  <c r="O234" i="16"/>
  <c r="O382" i="16"/>
  <c r="O254" i="16"/>
  <c r="O361" i="16"/>
  <c r="O17" i="16"/>
  <c r="O35" i="16"/>
  <c r="O401" i="16"/>
  <c r="O220" i="16"/>
  <c r="O371" i="16"/>
  <c r="O407" i="16"/>
  <c r="O359" i="16"/>
  <c r="O106" i="16"/>
  <c r="O15" i="16"/>
  <c r="O69" i="16"/>
  <c r="O354" i="16"/>
  <c r="O287" i="16"/>
  <c r="O72" i="16"/>
  <c r="O376" i="16"/>
  <c r="O144" i="16"/>
  <c r="O239" i="16"/>
  <c r="O277" i="16"/>
  <c r="O168" i="16"/>
  <c r="O65" i="16"/>
  <c r="O293" i="16"/>
  <c r="O44" i="16"/>
  <c r="O385" i="16"/>
  <c r="O417" i="16"/>
  <c r="O299" i="16"/>
  <c r="O396" i="16"/>
  <c r="O381" i="16"/>
  <c r="O134" i="16"/>
  <c r="O313" i="16"/>
  <c r="O27" i="16"/>
  <c r="O421" i="16"/>
  <c r="O288" i="16"/>
  <c r="O206" i="16"/>
  <c r="O362" i="16"/>
  <c r="O47" i="16"/>
  <c r="O352" i="16"/>
  <c r="O85" i="16"/>
  <c r="O279" i="16"/>
  <c r="O16" i="16"/>
  <c r="O126" i="16"/>
  <c r="O127" i="16"/>
  <c r="O39" i="16"/>
  <c r="O49" i="16"/>
  <c r="O262" i="16"/>
  <c r="O410" i="16"/>
  <c r="O264" i="16"/>
  <c r="O271" i="16"/>
  <c r="O87" i="16"/>
  <c r="O291" i="16"/>
  <c r="O455" i="16"/>
  <c r="O241" i="16"/>
  <c r="O389" i="16"/>
  <c r="O207" i="16"/>
  <c r="O137" i="16"/>
  <c r="O147" i="16"/>
  <c r="O318" i="16"/>
  <c r="O37" i="16"/>
  <c r="O329" i="16"/>
  <c r="O441" i="16"/>
  <c r="O316" i="16"/>
  <c r="O393" i="16"/>
  <c r="O250" i="16"/>
  <c r="O183" i="16"/>
  <c r="O191" i="16"/>
  <c r="O350" i="16"/>
  <c r="O84" i="16"/>
  <c r="O386" i="16"/>
  <c r="O458" i="16"/>
  <c r="O118" i="16"/>
  <c r="O202" i="16"/>
  <c r="O419" i="16"/>
  <c r="O70" i="16"/>
  <c r="O94" i="16"/>
  <c r="O24" i="16"/>
  <c r="O61" i="16"/>
  <c r="O98" i="16"/>
  <c r="O336" i="16"/>
  <c r="O121" i="16"/>
  <c r="O325" i="16"/>
  <c r="O312" i="16"/>
  <c r="O298" i="16"/>
  <c r="O451" i="16"/>
  <c r="O328" i="16"/>
  <c r="O273" i="16"/>
  <c r="O54" i="16"/>
  <c r="O267" i="16"/>
  <c r="O160" i="16"/>
  <c r="O55" i="16"/>
  <c r="O155" i="16"/>
  <c r="O29" i="16"/>
  <c r="O290" i="16"/>
  <c r="O242" i="16"/>
  <c r="O365" i="16"/>
  <c r="O211" i="16"/>
  <c r="O383" i="16"/>
  <c r="O163" i="16"/>
  <c r="O339" i="16"/>
  <c r="O216" i="16"/>
  <c r="O129" i="16"/>
  <c r="O88" i="16"/>
  <c r="O23" i="16"/>
  <c r="O110" i="16"/>
  <c r="O424" i="16"/>
  <c r="O154" i="16"/>
  <c r="O199" i="16"/>
  <c r="O30" i="16"/>
  <c r="O210" i="16"/>
  <c r="O450" i="16"/>
  <c r="O403" i="16"/>
  <c r="O272" i="16"/>
  <c r="O52" i="16"/>
  <c r="O38" i="16"/>
  <c r="O177" i="16"/>
  <c r="O439" i="16"/>
  <c r="O323" i="16"/>
  <c r="O128" i="16"/>
  <c r="O281" i="16"/>
  <c r="O164" i="16"/>
  <c r="O81" i="16"/>
  <c r="O91" i="16"/>
  <c r="O286" i="16"/>
  <c r="O20" i="16"/>
  <c r="O394" i="16"/>
  <c r="O136" i="16"/>
  <c r="O297" i="16"/>
  <c r="O184" i="16"/>
  <c r="O167" i="16"/>
  <c r="O349" i="16"/>
  <c r="O266" i="16"/>
  <c r="O406" i="16"/>
  <c r="O140" i="16"/>
  <c r="O300" i="16"/>
  <c r="O400" i="16"/>
  <c r="O302" i="16"/>
  <c r="O343" i="16"/>
  <c r="O25" i="16"/>
  <c r="O315" i="16"/>
  <c r="O335" i="16"/>
  <c r="O457" i="16"/>
  <c r="O32" i="16"/>
  <c r="O413" i="16"/>
  <c r="O181" i="16"/>
  <c r="O79" i="16"/>
  <c r="O117" i="16"/>
  <c r="O282" i="16"/>
  <c r="O265" i="16"/>
  <c r="O309" i="16"/>
  <c r="O373" i="16"/>
  <c r="O436" i="16"/>
  <c r="O295" i="16"/>
  <c r="O251" i="16"/>
  <c r="O40" i="16"/>
  <c r="O257" i="16"/>
  <c r="O152" i="16"/>
  <c r="O43" i="16"/>
  <c r="O360" i="16"/>
  <c r="O169" i="16"/>
  <c r="O120" i="16"/>
  <c r="O189" i="16"/>
  <c r="O185" i="16"/>
  <c r="O351" i="16"/>
  <c r="O156" i="16"/>
  <c r="O369" i="16"/>
  <c r="O153" i="16"/>
  <c r="O330" i="16"/>
  <c r="O208" i="16"/>
  <c r="O33" i="16"/>
  <c r="O319" i="16"/>
  <c r="O200" i="16"/>
  <c r="O83" i="16"/>
  <c r="O378" i="16"/>
  <c r="O104" i="16"/>
  <c r="O221" i="16"/>
  <c r="O372" i="16"/>
  <c r="O56" i="16"/>
  <c r="O440" i="16"/>
  <c r="O304" i="16"/>
  <c r="O222" i="16"/>
  <c r="O337" i="16"/>
  <c r="O135" i="16"/>
  <c r="O192" i="16"/>
  <c r="O260" i="16"/>
  <c r="O422" i="16"/>
  <c r="O46" i="16"/>
  <c r="O258" i="16"/>
  <c r="O180" i="16"/>
  <c r="O342" i="16"/>
  <c r="O76" i="16"/>
  <c r="O321" i="16"/>
  <c r="O429" i="16"/>
  <c r="O11" i="16"/>
  <c r="O175" i="16"/>
  <c r="O294" i="16"/>
  <c r="O355" i="16"/>
  <c r="O165" i="16"/>
  <c r="O341" i="16"/>
  <c r="O388" i="16"/>
  <c r="O340" i="16"/>
  <c r="O80" i="16"/>
  <c r="O14" i="16"/>
  <c r="O53" i="16"/>
  <c r="O138" i="16"/>
  <c r="O346" i="16"/>
  <c r="O19" i="16"/>
  <c r="O252" i="16"/>
  <c r="O317" i="16"/>
  <c r="O444" i="16"/>
  <c r="O452" i="16"/>
  <c r="O404" i="16"/>
  <c r="O171" i="16"/>
  <c r="O67" i="16"/>
  <c r="O109" i="16"/>
  <c r="O434" i="16"/>
  <c r="O263" i="16"/>
  <c r="O213" i="16"/>
  <c r="O90" i="16"/>
  <c r="O423" i="16"/>
  <c r="O420" i="16"/>
  <c r="O253" i="16"/>
  <c r="O229" i="16"/>
  <c r="O26" i="16"/>
  <c r="O245" i="16"/>
  <c r="O143" i="16"/>
  <c r="D26" i="24" l="1"/>
  <c r="AR8" i="24"/>
  <c r="A26" i="24"/>
  <c r="G37" i="22"/>
  <c r="G38" i="22"/>
  <c r="X26" i="24"/>
  <c r="F2" i="24"/>
  <c r="C82" i="22" s="1"/>
  <c r="W26" i="24"/>
  <c r="F17" i="24"/>
  <c r="B26" i="24"/>
  <c r="H90" i="24"/>
  <c r="P90" i="24" s="1"/>
  <c r="K14" i="22" s="1"/>
  <c r="T447" i="16"/>
  <c r="T394" i="16"/>
  <c r="T422" i="16"/>
  <c r="T318" i="16"/>
  <c r="T419" i="16"/>
  <c r="T191" i="16"/>
  <c r="T317" i="16"/>
  <c r="T451" i="16"/>
  <c r="T244" i="16"/>
  <c r="T276" i="16"/>
  <c r="T426" i="16"/>
  <c r="T417" i="16"/>
  <c r="T34" i="16"/>
  <c r="T378" i="16"/>
  <c r="T304" i="16"/>
  <c r="T240" i="16"/>
  <c r="T348" i="16"/>
  <c r="T330" i="16"/>
  <c r="T230" i="16"/>
  <c r="T184" i="16"/>
  <c r="T135" i="16"/>
  <c r="T381" i="16"/>
  <c r="T387" i="16"/>
  <c r="T160" i="16"/>
  <c r="T103" i="16"/>
  <c r="T224" i="16"/>
  <c r="T296" i="16"/>
  <c r="T16" i="16"/>
  <c r="T187" i="16"/>
  <c r="T183" i="16"/>
  <c r="T354" i="16"/>
  <c r="T406" i="16"/>
  <c r="T170" i="16"/>
  <c r="T380" i="16"/>
  <c r="T413" i="16"/>
  <c r="T405" i="16"/>
  <c r="T385" i="16"/>
  <c r="T19" i="16"/>
  <c r="T349" i="16"/>
  <c r="T437" i="16"/>
  <c r="T110" i="16"/>
  <c r="T48" i="16"/>
  <c r="T129" i="16"/>
  <c r="T359" i="16"/>
  <c r="T431" i="16"/>
  <c r="T21" i="16"/>
  <c r="T165" i="16"/>
  <c r="T329" i="16"/>
  <c r="T370" i="16"/>
  <c r="T58" i="16"/>
  <c r="T193" i="16"/>
  <c r="T30" i="16"/>
  <c r="T420" i="16"/>
  <c r="T358" i="16"/>
  <c r="T108" i="16"/>
  <c r="T10" i="16"/>
  <c r="T319" i="16"/>
  <c r="T203" i="16"/>
  <c r="T148" i="16"/>
  <c r="T282" i="16"/>
  <c r="T93" i="16"/>
  <c r="T255" i="16"/>
  <c r="T211" i="16"/>
  <c r="T231" i="16"/>
  <c r="T373" i="16"/>
  <c r="T229" i="16"/>
  <c r="T67" i="16"/>
  <c r="T100" i="16"/>
  <c r="T172" i="16"/>
  <c r="T119" i="16"/>
  <c r="T200" i="16"/>
  <c r="T47" i="16"/>
  <c r="T439" i="16"/>
  <c r="T308" i="16"/>
  <c r="T377" i="16"/>
  <c r="T220" i="16"/>
  <c r="T131" i="16"/>
  <c r="T61" i="16"/>
  <c r="T266" i="16"/>
  <c r="T149" i="16"/>
  <c r="T49" i="16"/>
  <c r="T312" i="16"/>
  <c r="T137" i="16"/>
  <c r="T391" i="16"/>
  <c r="T313" i="16"/>
  <c r="T285" i="16"/>
  <c r="T334" i="16"/>
  <c r="T291" i="16"/>
  <c r="T18" i="16"/>
  <c r="T23" i="16"/>
  <c r="T452" i="16"/>
  <c r="T410" i="16"/>
  <c r="T309" i="16"/>
  <c r="T156" i="16"/>
  <c r="T196" i="16"/>
  <c r="T453" i="16"/>
  <c r="T265" i="16"/>
  <c r="T369" i="16"/>
  <c r="T60" i="16"/>
  <c r="T25" i="16"/>
  <c r="T142" i="16"/>
  <c r="T337" i="16"/>
  <c r="T57" i="16"/>
  <c r="T150" i="16"/>
  <c r="T325" i="16"/>
  <c r="T290" i="16"/>
  <c r="T444" i="16"/>
  <c r="T372" i="16"/>
  <c r="T79" i="16"/>
  <c r="T392" i="16"/>
  <c r="T169" i="16"/>
  <c r="T371" i="16"/>
  <c r="T362" i="16"/>
  <c r="T158" i="16"/>
  <c r="T234" i="16"/>
  <c r="T251" i="16"/>
  <c r="T164" i="16"/>
  <c r="T89" i="16"/>
  <c r="T90" i="16"/>
  <c r="T80" i="16"/>
  <c r="T73" i="16"/>
  <c r="T355" i="16"/>
  <c r="T327" i="16"/>
  <c r="T238" i="16"/>
  <c r="T81" i="16"/>
  <c r="T130" i="16"/>
  <c r="T124" i="16"/>
  <c r="T166" i="16"/>
  <c r="T270" i="16"/>
  <c r="T440" i="16"/>
  <c r="T163" i="16"/>
  <c r="T342" i="16"/>
  <c r="T82" i="16"/>
  <c r="T379" i="16"/>
  <c r="T407" i="16"/>
  <c r="T192" i="16"/>
  <c r="T118" i="16"/>
  <c r="T64" i="16"/>
  <c r="T336" i="16"/>
  <c r="T46" i="16"/>
  <c r="T257" i="16"/>
  <c r="T219" i="16"/>
  <c r="T114" i="16"/>
  <c r="T333" i="16"/>
  <c r="T363" i="16"/>
  <c r="T138" i="16"/>
  <c r="T360" i="16"/>
  <c r="T243" i="16"/>
  <c r="T111" i="16"/>
  <c r="T441" i="16"/>
  <c r="T398" i="16"/>
  <c r="T146" i="16"/>
  <c r="T31" i="16"/>
  <c r="T107" i="16"/>
  <c r="T450" i="16"/>
  <c r="T20" i="16"/>
  <c r="T301" i="16"/>
  <c r="T268" i="16"/>
  <c r="T113" i="16"/>
  <c r="T132" i="16"/>
  <c r="T418" i="16"/>
  <c r="T356" i="16"/>
  <c r="T264" i="16"/>
  <c r="T430" i="16"/>
  <c r="T32" i="16"/>
  <c r="T55" i="16"/>
  <c r="T321" i="16"/>
  <c r="T63" i="16"/>
  <c r="T253" i="16"/>
  <c r="T9" i="16"/>
  <c r="T50" i="16"/>
  <c r="T340" i="16"/>
  <c r="T404" i="16"/>
  <c r="T357" i="16"/>
  <c r="T273" i="16"/>
  <c r="T350" i="16"/>
  <c r="T69" i="16"/>
  <c r="T457" i="16"/>
  <c r="T109" i="16"/>
  <c r="T141" i="16"/>
  <c r="T214" i="16"/>
  <c r="T256" i="16"/>
  <c r="T210" i="16"/>
  <c r="T237" i="16"/>
  <c r="T112" i="16"/>
  <c r="T254" i="16"/>
  <c r="T323" i="16"/>
  <c r="T201" i="16"/>
  <c r="T208" i="16"/>
  <c r="T272" i="16"/>
  <c r="T218" i="16"/>
  <c r="T343" i="16"/>
  <c r="T38" i="16"/>
  <c r="T157" i="16"/>
  <c r="T199" i="16"/>
  <c r="T364" i="16"/>
  <c r="T412" i="16"/>
  <c r="T39" i="16"/>
  <c r="T298" i="16"/>
  <c r="T213" i="16"/>
  <c r="T310" i="16"/>
  <c r="T41" i="16"/>
  <c r="T246" i="16"/>
  <c r="T43" i="16"/>
  <c r="T249" i="16"/>
  <c r="T123" i="16"/>
  <c r="T226" i="16"/>
  <c r="T400" i="16"/>
  <c r="T388" i="16"/>
  <c r="T365" i="16"/>
  <c r="T167" i="16"/>
  <c r="T96" i="16"/>
  <c r="T136" i="16"/>
  <c r="T17" i="16"/>
  <c r="T104" i="16"/>
  <c r="T128" i="16"/>
  <c r="T239" i="16"/>
  <c r="T56" i="16"/>
  <c r="T284" i="16"/>
  <c r="T307" i="16"/>
  <c r="T351" i="16"/>
  <c r="T125" i="16"/>
  <c r="T180" i="16"/>
  <c r="T95" i="16"/>
  <c r="T353" i="16"/>
  <c r="T12" i="16"/>
  <c r="T436" i="16"/>
  <c r="T415" i="16"/>
  <c r="T143" i="16"/>
  <c r="T209" i="16"/>
  <c r="T376" i="16"/>
  <c r="T416" i="16"/>
  <c r="T448" i="16"/>
  <c r="T78" i="16"/>
  <c r="T305" i="16"/>
  <c r="T445" i="16"/>
  <c r="T427" i="16"/>
  <c r="T262" i="16"/>
  <c r="T295" i="16"/>
  <c r="T299" i="16"/>
  <c r="T175" i="16"/>
  <c r="T280" i="16"/>
  <c r="T75" i="16"/>
  <c r="T382" i="16"/>
  <c r="T278" i="16"/>
  <c r="T198" i="16"/>
  <c r="T263" i="16"/>
  <c r="T281" i="16"/>
  <c r="T375" i="16"/>
  <c r="T414" i="16"/>
  <c r="T247" i="16"/>
  <c r="T26" i="16"/>
  <c r="T91" i="16"/>
  <c r="T408" i="16"/>
  <c r="T117" i="16"/>
  <c r="T102" i="16"/>
  <c r="T258" i="16"/>
  <c r="T206" i="16"/>
  <c r="T65" i="16"/>
  <c r="T162" i="16"/>
  <c r="T361" i="16"/>
  <c r="T409" i="16"/>
  <c r="T438" i="16"/>
  <c r="T11" i="16"/>
  <c r="T70" i="16"/>
  <c r="T232" i="16"/>
  <c r="T101" i="16"/>
  <c r="T205" i="16"/>
  <c r="T134" i="16"/>
  <c r="T396" i="16"/>
  <c r="T115" i="16"/>
  <c r="T185" i="16"/>
  <c r="T223" i="16"/>
  <c r="T13" i="16"/>
  <c r="T145" i="16"/>
  <c r="T346" i="16"/>
  <c r="T176" i="16"/>
  <c r="T303" i="16"/>
  <c r="T277" i="16"/>
  <c r="T68" i="16"/>
  <c r="T286" i="16"/>
  <c r="T40" i="16"/>
  <c r="T159" i="16"/>
  <c r="T283" i="16"/>
  <c r="T161" i="16"/>
  <c r="T14" i="16"/>
  <c r="T297" i="16"/>
  <c r="T173" i="16"/>
  <c r="T432" i="16"/>
  <c r="T5" i="16"/>
  <c r="T383" i="16"/>
  <c r="T245" i="16"/>
  <c r="T259" i="16"/>
  <c r="T292" i="16"/>
  <c r="T455" i="16"/>
  <c r="T177" i="16"/>
  <c r="T320" i="16"/>
  <c r="T261" i="16"/>
  <c r="T174" i="16"/>
  <c r="T345" i="16"/>
  <c r="T126" i="16"/>
  <c r="T140" i="16"/>
  <c r="T207" i="16"/>
  <c r="T311" i="16"/>
  <c r="T390" i="16"/>
  <c r="T216" i="16"/>
  <c r="T94" i="16"/>
  <c r="T36" i="16"/>
  <c r="T182" i="16"/>
  <c r="T386" i="16"/>
  <c r="T42" i="16"/>
  <c r="T92" i="16"/>
  <c r="T227" i="16"/>
  <c r="T190" i="16"/>
  <c r="T152" i="16"/>
  <c r="T242" i="16"/>
  <c r="T186" i="16"/>
  <c r="T147" i="16"/>
  <c r="T424" i="16"/>
  <c r="T449" i="16"/>
  <c r="T446" i="16"/>
  <c r="T401" i="16"/>
  <c r="T347" i="16"/>
  <c r="T367" i="16"/>
  <c r="T106" i="16"/>
  <c r="T269" i="16"/>
  <c r="T51" i="16"/>
  <c r="T83" i="16"/>
  <c r="T222" i="16"/>
  <c r="T215" i="16"/>
  <c r="T228" i="16"/>
  <c r="T27" i="16"/>
  <c r="T127" i="16"/>
  <c r="T267" i="16"/>
  <c r="T429" i="16"/>
  <c r="T316" i="16"/>
  <c r="T45" i="16"/>
  <c r="T252" i="16"/>
  <c r="T105" i="16"/>
  <c r="T8" i="16"/>
  <c r="T85" i="16"/>
  <c r="T197" i="16"/>
  <c r="T178" i="16"/>
  <c r="T217" i="16"/>
  <c r="T171" i="16"/>
  <c r="T402" i="16"/>
  <c r="T274" i="16"/>
  <c r="T7" i="16"/>
  <c r="T293" i="16"/>
  <c r="T54" i="16"/>
  <c r="T181" i="16"/>
  <c r="T456" i="16"/>
  <c r="T260" i="16"/>
  <c r="T294" i="16"/>
  <c r="T443" i="16"/>
  <c r="T368" i="16"/>
  <c r="T435" i="16"/>
  <c r="T84" i="16"/>
  <c r="T97" i="16"/>
  <c r="T212" i="16"/>
  <c r="T374" i="16"/>
  <c r="T154" i="16"/>
  <c r="T366" i="16"/>
  <c r="T120" i="16"/>
  <c r="T122" i="16"/>
  <c r="T28" i="16"/>
  <c r="T302" i="16"/>
  <c r="T352" i="16"/>
  <c r="T151" i="16"/>
  <c r="T326" i="16"/>
  <c r="T233" i="16"/>
  <c r="T24" i="16"/>
  <c r="T116" i="16"/>
  <c r="T306" i="16"/>
  <c r="T155" i="16"/>
  <c r="T271" i="16"/>
  <c r="T322" i="16"/>
  <c r="T74" i="16"/>
  <c r="T37" i="16"/>
  <c r="T454" i="16"/>
  <c r="T204" i="16"/>
  <c r="T425" i="16"/>
  <c r="T76" i="16"/>
  <c r="T458" i="16"/>
  <c r="T315" i="16"/>
  <c r="T194" i="16"/>
  <c r="T62" i="16"/>
  <c r="T66" i="16"/>
  <c r="T344" i="16"/>
  <c r="T179" i="16"/>
  <c r="T275" i="16"/>
  <c r="T98" i="16"/>
  <c r="T434" i="16"/>
  <c r="T241" i="16"/>
  <c r="T421" i="16"/>
  <c r="T411" i="16"/>
  <c r="T248" i="16"/>
  <c r="T328" i="16"/>
  <c r="T324" i="16"/>
  <c r="T389" i="16"/>
  <c r="T331" i="16"/>
  <c r="T77" i="16"/>
  <c r="T250" i="16"/>
  <c r="T339" i="16"/>
  <c r="T168" i="16"/>
  <c r="T86" i="16"/>
  <c r="T72" i="16"/>
  <c r="T236" i="16"/>
  <c r="T121" i="16"/>
  <c r="T289" i="16"/>
  <c r="T442" i="16"/>
  <c r="T341" i="16"/>
  <c r="T403" i="16"/>
  <c r="T29" i="16"/>
  <c r="T225" i="16"/>
  <c r="T393" i="16"/>
  <c r="T300" i="16"/>
  <c r="T189" i="16"/>
  <c r="T288" i="16"/>
  <c r="T395" i="16"/>
  <c r="T397" i="16"/>
  <c r="T22" i="16"/>
  <c r="T335" i="16"/>
  <c r="T428" i="16"/>
  <c r="T195" i="16"/>
  <c r="T279" i="16"/>
  <c r="T35" i="16"/>
  <c r="T99" i="16"/>
  <c r="T235" i="16"/>
  <c r="T6" i="16"/>
  <c r="T33" i="16"/>
  <c r="T221" i="16"/>
  <c r="T52" i="16"/>
  <c r="T71" i="16"/>
  <c r="T87" i="16"/>
  <c r="T53" i="16"/>
  <c r="T314" i="16"/>
  <c r="T202" i="16"/>
  <c r="T59" i="16"/>
  <c r="T133" i="16"/>
  <c r="T139" i="16"/>
  <c r="T384" i="16"/>
  <c r="T399" i="16"/>
  <c r="T433" i="16"/>
  <c r="T423" i="16"/>
  <c r="T153" i="16"/>
  <c r="T188" i="16"/>
  <c r="T15" i="16"/>
  <c r="T144" i="16"/>
  <c r="T287" i="16"/>
  <c r="T44" i="16"/>
  <c r="T88" i="16"/>
  <c r="T338" i="16"/>
  <c r="T332" i="16"/>
  <c r="E26" i="24" l="1"/>
  <c r="P26" i="24"/>
  <c r="G29" i="24" s="1"/>
  <c r="B34" i="24" s="1"/>
  <c r="B94" i="24"/>
  <c r="E94" i="24" s="1"/>
  <c r="H94" i="24" s="1"/>
  <c r="P94" i="24" s="1"/>
  <c r="B29" i="24"/>
  <c r="T26" i="24"/>
  <c r="AA26" i="24"/>
  <c r="AI3" i="7"/>
  <c r="AK3" i="7" s="1"/>
  <c r="AI4" i="7"/>
  <c r="AI5" i="7"/>
  <c r="AJ5" i="7" s="1"/>
  <c r="AI6" i="7"/>
  <c r="AJ6" i="7" s="1"/>
  <c r="AI7" i="7"/>
  <c r="AK7" i="7" s="1"/>
  <c r="AI8" i="7"/>
  <c r="AI9" i="7"/>
  <c r="AJ9" i="7" s="1"/>
  <c r="AI10" i="7"/>
  <c r="AJ10" i="7" s="1"/>
  <c r="AI11" i="7"/>
  <c r="AI12" i="7"/>
  <c r="AI13" i="7"/>
  <c r="AI14" i="7"/>
  <c r="AJ14" i="7" s="1"/>
  <c r="AI15" i="7"/>
  <c r="AK15" i="7" s="1"/>
  <c r="AI16" i="7"/>
  <c r="AI17" i="7"/>
  <c r="AJ17" i="7" s="1"/>
  <c r="AI18" i="7"/>
  <c r="AJ18" i="7" s="1"/>
  <c r="AI19" i="7"/>
  <c r="AK19" i="7" s="1"/>
  <c r="AI20" i="7"/>
  <c r="AI21" i="7"/>
  <c r="AI22" i="7"/>
  <c r="AJ22" i="7" s="1"/>
  <c r="AI23" i="7"/>
  <c r="AK23" i="7" s="1"/>
  <c r="AI24" i="7"/>
  <c r="AI25" i="7"/>
  <c r="AJ25" i="7" s="1"/>
  <c r="AI26" i="7"/>
  <c r="AJ26" i="7" s="1"/>
  <c r="AI27" i="7"/>
  <c r="AI28" i="7"/>
  <c r="AI29" i="7"/>
  <c r="AI30" i="7"/>
  <c r="AJ30" i="7" s="1"/>
  <c r="AI31" i="7"/>
  <c r="AK31" i="7" s="1"/>
  <c r="AI32" i="7"/>
  <c r="AI33" i="7"/>
  <c r="AJ33" i="7" s="1"/>
  <c r="AI34" i="7"/>
  <c r="AK34" i="7" s="1"/>
  <c r="AI35" i="7"/>
  <c r="AK35" i="7" s="1"/>
  <c r="AI36" i="7"/>
  <c r="AI37" i="7"/>
  <c r="AI38" i="7"/>
  <c r="AJ38" i="7" s="1"/>
  <c r="AI39" i="7"/>
  <c r="AK39" i="7" s="1"/>
  <c r="AI40" i="7"/>
  <c r="AI41" i="7"/>
  <c r="AJ41" i="7" s="1"/>
  <c r="AI42" i="7"/>
  <c r="AJ42" i="7" s="1"/>
  <c r="AI43" i="7"/>
  <c r="AI44" i="7"/>
  <c r="AI45" i="7"/>
  <c r="AI46" i="7"/>
  <c r="AJ46" i="7" s="1"/>
  <c r="AI47" i="7"/>
  <c r="AK47" i="7" s="1"/>
  <c r="AI48" i="7"/>
  <c r="AI49" i="7"/>
  <c r="AJ49" i="7" s="1"/>
  <c r="AI50" i="7"/>
  <c r="AK50" i="7" s="1"/>
  <c r="AI51" i="7"/>
  <c r="AK51" i="7" s="1"/>
  <c r="AI52" i="7"/>
  <c r="AI53" i="7"/>
  <c r="AI54" i="7"/>
  <c r="AJ54" i="7" s="1"/>
  <c r="AI55" i="7"/>
  <c r="AK55" i="7" s="1"/>
  <c r="AI56" i="7"/>
  <c r="AI57" i="7"/>
  <c r="AI58" i="7"/>
  <c r="AJ58" i="7" s="1"/>
  <c r="AI59" i="7"/>
  <c r="AI60" i="7"/>
  <c r="AI61" i="7"/>
  <c r="AI62" i="7"/>
  <c r="AJ62" i="7" s="1"/>
  <c r="AI63" i="7"/>
  <c r="AK63" i="7" s="1"/>
  <c r="AI64" i="7"/>
  <c r="AI65" i="7"/>
  <c r="AJ65" i="7" s="1"/>
  <c r="AI66" i="7"/>
  <c r="AJ66" i="7" s="1"/>
  <c r="AI67" i="7"/>
  <c r="AK67" i="7" s="1"/>
  <c r="AI68" i="7"/>
  <c r="AI69" i="7"/>
  <c r="AI70" i="7"/>
  <c r="AJ70" i="7" s="1"/>
  <c r="AI71" i="7"/>
  <c r="AK71" i="7" s="1"/>
  <c r="AI72" i="7"/>
  <c r="AI73" i="7"/>
  <c r="AI74" i="7"/>
  <c r="AJ74" i="7" s="1"/>
  <c r="AI75" i="7"/>
  <c r="AI76" i="7"/>
  <c r="AI77" i="7"/>
  <c r="AI78" i="7"/>
  <c r="AJ78" i="7" s="1"/>
  <c r="AI79" i="7"/>
  <c r="AK79" i="7" s="1"/>
  <c r="AI80" i="7"/>
  <c r="AI81" i="7"/>
  <c r="AJ81" i="7" s="1"/>
  <c r="AI82" i="7"/>
  <c r="AJ82" i="7" s="1"/>
  <c r="AI83" i="7"/>
  <c r="AK83" i="7" s="1"/>
  <c r="AI84" i="7"/>
  <c r="AI85" i="7"/>
  <c r="AI86" i="7"/>
  <c r="AJ86" i="7" s="1"/>
  <c r="AI87" i="7"/>
  <c r="AK87" i="7" s="1"/>
  <c r="AI88" i="7"/>
  <c r="AI89" i="7"/>
  <c r="AI90" i="7"/>
  <c r="AJ90" i="7" s="1"/>
  <c r="AI91" i="7"/>
  <c r="AI92" i="7"/>
  <c r="AI93" i="7"/>
  <c r="AI94" i="7"/>
  <c r="AJ94" i="7" s="1"/>
  <c r="AI95" i="7"/>
  <c r="AK95" i="7" s="1"/>
  <c r="AI96" i="7"/>
  <c r="AI97" i="7"/>
  <c r="AJ97" i="7" s="1"/>
  <c r="AI98" i="7"/>
  <c r="AK98" i="7" s="1"/>
  <c r="AI99" i="7"/>
  <c r="AK99" i="7" s="1"/>
  <c r="AI100" i="7"/>
  <c r="AI101" i="7"/>
  <c r="AI102" i="7"/>
  <c r="AJ102" i="7" s="1"/>
  <c r="AI103" i="7"/>
  <c r="AK103" i="7" s="1"/>
  <c r="AI104" i="7"/>
  <c r="AI105" i="7"/>
  <c r="AI106" i="7"/>
  <c r="AJ106" i="7" s="1"/>
  <c r="AI107" i="7"/>
  <c r="AI108" i="7"/>
  <c r="AI109" i="7"/>
  <c r="AI110" i="7"/>
  <c r="AJ110" i="7" s="1"/>
  <c r="AI111" i="7"/>
  <c r="AK111" i="7" s="1"/>
  <c r="AI112" i="7"/>
  <c r="AI113" i="7"/>
  <c r="AJ113" i="7" s="1"/>
  <c r="AI114" i="7"/>
  <c r="AJ114" i="7" s="1"/>
  <c r="AI115" i="7"/>
  <c r="AK115" i="7" s="1"/>
  <c r="AI116" i="7"/>
  <c r="AI117" i="7"/>
  <c r="AI118" i="7"/>
  <c r="AJ118" i="7" s="1"/>
  <c r="AI119" i="7"/>
  <c r="AK119" i="7" s="1"/>
  <c r="AI120" i="7"/>
  <c r="AI121" i="7"/>
  <c r="AI122" i="7"/>
  <c r="AJ122" i="7" s="1"/>
  <c r="AI123" i="7"/>
  <c r="AI124" i="7"/>
  <c r="AI125" i="7"/>
  <c r="AI126" i="7"/>
  <c r="AJ126" i="7" s="1"/>
  <c r="AI127" i="7"/>
  <c r="AK127" i="7" s="1"/>
  <c r="AI128" i="7"/>
  <c r="AI129" i="7"/>
  <c r="AJ129" i="7" s="1"/>
  <c r="AI130" i="7"/>
  <c r="AJ130" i="7" s="1"/>
  <c r="AI131" i="7"/>
  <c r="AK131" i="7" s="1"/>
  <c r="AI132" i="7"/>
  <c r="AI133" i="7"/>
  <c r="AI134" i="7"/>
  <c r="AJ134" i="7" s="1"/>
  <c r="AI135" i="7"/>
  <c r="AK135" i="7" s="1"/>
  <c r="AI136" i="7"/>
  <c r="AI137" i="7"/>
  <c r="AI138" i="7"/>
  <c r="AJ138" i="7" s="1"/>
  <c r="AI139" i="7"/>
  <c r="AI140" i="7"/>
  <c r="AI141" i="7"/>
  <c r="AI142" i="7"/>
  <c r="AJ142" i="7" s="1"/>
  <c r="AI143" i="7"/>
  <c r="AK143" i="7" s="1"/>
  <c r="AI144" i="7"/>
  <c r="AI145" i="7"/>
  <c r="AJ145" i="7" s="1"/>
  <c r="AI146" i="7"/>
  <c r="AK146" i="7" s="1"/>
  <c r="AI147" i="7"/>
  <c r="AK147" i="7" s="1"/>
  <c r="AI148" i="7"/>
  <c r="AI149" i="7"/>
  <c r="AI150" i="7"/>
  <c r="AJ150" i="7" s="1"/>
  <c r="AI151" i="7"/>
  <c r="AK151" i="7" s="1"/>
  <c r="AI152" i="7"/>
  <c r="AI153" i="7"/>
  <c r="AI154" i="7"/>
  <c r="AJ154" i="7" s="1"/>
  <c r="AI155" i="7"/>
  <c r="AI156" i="7"/>
  <c r="AI157" i="7"/>
  <c r="AI158" i="7"/>
  <c r="AJ158" i="7" s="1"/>
  <c r="AI159" i="7"/>
  <c r="AK159" i="7" s="1"/>
  <c r="AI160" i="7"/>
  <c r="AI161" i="7"/>
  <c r="AJ161" i="7" s="1"/>
  <c r="AI162" i="7"/>
  <c r="AJ162" i="7" s="1"/>
  <c r="AI163" i="7"/>
  <c r="AK163" i="7" s="1"/>
  <c r="AI164" i="7"/>
  <c r="AI165" i="7"/>
  <c r="AI166" i="7"/>
  <c r="AJ166" i="7" s="1"/>
  <c r="AI167" i="7"/>
  <c r="AK167" i="7" s="1"/>
  <c r="AI168" i="7"/>
  <c r="AI169" i="7"/>
  <c r="AI170" i="7"/>
  <c r="AJ170" i="7" s="1"/>
  <c r="AI171" i="7"/>
  <c r="AI172" i="7"/>
  <c r="AI173" i="7"/>
  <c r="AI174" i="7"/>
  <c r="AJ174" i="7" s="1"/>
  <c r="AI175" i="7"/>
  <c r="AK175" i="7" s="1"/>
  <c r="AI176" i="7"/>
  <c r="AI177" i="7"/>
  <c r="AJ177" i="7" s="1"/>
  <c r="AI178" i="7"/>
  <c r="AJ178" i="7" s="1"/>
  <c r="AI179" i="7"/>
  <c r="AK179" i="7" s="1"/>
  <c r="AI180" i="7"/>
  <c r="AI181" i="7"/>
  <c r="AI182" i="7"/>
  <c r="AJ182" i="7" s="1"/>
  <c r="AI183" i="7"/>
  <c r="AK183" i="7" s="1"/>
  <c r="AI184" i="7"/>
  <c r="AI185" i="7"/>
  <c r="AI186" i="7"/>
  <c r="AJ186" i="7" s="1"/>
  <c r="AI187" i="7"/>
  <c r="AI188" i="7"/>
  <c r="AI189" i="7"/>
  <c r="AI190" i="7"/>
  <c r="AJ190" i="7" s="1"/>
  <c r="AI191" i="7"/>
  <c r="AK191" i="7" s="1"/>
  <c r="AI192" i="7"/>
  <c r="AI193" i="7"/>
  <c r="AK193" i="7" s="1"/>
  <c r="AI194" i="7"/>
  <c r="AK194" i="7" s="1"/>
  <c r="AI195" i="7"/>
  <c r="AI196" i="7"/>
  <c r="AI197" i="7"/>
  <c r="AI198" i="7"/>
  <c r="AK198" i="7" s="1"/>
  <c r="AI199" i="7"/>
  <c r="AK199" i="7" s="1"/>
  <c r="AI200" i="7"/>
  <c r="AI201" i="7"/>
  <c r="AI202" i="7"/>
  <c r="AK202" i="7" s="1"/>
  <c r="AI203" i="7"/>
  <c r="AK203" i="7" s="1"/>
  <c r="AI204" i="7"/>
  <c r="AI205" i="7"/>
  <c r="AI206" i="7"/>
  <c r="AJ206" i="7" s="1"/>
  <c r="AI207" i="7"/>
  <c r="AK207" i="7" s="1"/>
  <c r="AI208" i="7"/>
  <c r="AI209" i="7"/>
  <c r="AJ209" i="7" s="1"/>
  <c r="AI210" i="7"/>
  <c r="AJ210" i="7" s="1"/>
  <c r="AI211" i="7"/>
  <c r="AI212" i="7"/>
  <c r="AI213" i="7"/>
  <c r="AI214" i="7"/>
  <c r="AK214" i="7" s="1"/>
  <c r="AI215" i="7"/>
  <c r="AK215" i="7" s="1"/>
  <c r="AI216" i="7"/>
  <c r="AI217" i="7"/>
  <c r="AK217" i="7" s="1"/>
  <c r="AI218" i="7"/>
  <c r="AK218" i="7" s="1"/>
  <c r="AI219" i="7"/>
  <c r="AK219" i="7" s="1"/>
  <c r="AI220" i="7"/>
  <c r="AI221" i="7"/>
  <c r="AI222" i="7"/>
  <c r="AJ222" i="7" s="1"/>
  <c r="AI223" i="7"/>
  <c r="AK223" i="7" s="1"/>
  <c r="AI224" i="7"/>
  <c r="AI225" i="7"/>
  <c r="AJ225" i="7" s="1"/>
  <c r="AI226" i="7"/>
  <c r="AJ226" i="7" s="1"/>
  <c r="AI227" i="7"/>
  <c r="AI228" i="7"/>
  <c r="AI229" i="7"/>
  <c r="AI230" i="7"/>
  <c r="AK230" i="7" s="1"/>
  <c r="AI231" i="7"/>
  <c r="AK231" i="7" s="1"/>
  <c r="AI232" i="7"/>
  <c r="AI233" i="7"/>
  <c r="AK233" i="7" s="1"/>
  <c r="AI234" i="7"/>
  <c r="AJ234" i="7" s="1"/>
  <c r="AI235" i="7"/>
  <c r="AI236" i="7"/>
  <c r="AI237" i="7"/>
  <c r="AI238" i="7"/>
  <c r="AJ238" i="7" s="1"/>
  <c r="AI239" i="7"/>
  <c r="AK239" i="7" s="1"/>
  <c r="AI240" i="7"/>
  <c r="AI241" i="7"/>
  <c r="AJ241" i="7" s="1"/>
  <c r="AI242" i="7"/>
  <c r="AK242" i="7" s="1"/>
  <c r="AI243" i="7"/>
  <c r="AK243" i="7" s="1"/>
  <c r="AI244" i="7"/>
  <c r="AI245" i="7"/>
  <c r="AI246" i="7"/>
  <c r="AK246" i="7" s="1"/>
  <c r="AI247" i="7"/>
  <c r="AK247" i="7" s="1"/>
  <c r="AI248" i="7"/>
  <c r="AI249" i="7"/>
  <c r="AI250" i="7"/>
  <c r="AJ250" i="7" s="1"/>
  <c r="AI251" i="7"/>
  <c r="AI252" i="7"/>
  <c r="AI253" i="7"/>
  <c r="AI254" i="7"/>
  <c r="AJ254" i="7" s="1"/>
  <c r="AI255" i="7"/>
  <c r="AK255" i="7" s="1"/>
  <c r="AI256" i="7"/>
  <c r="AI257" i="7"/>
  <c r="AK257" i="7" s="1"/>
  <c r="AI258" i="7"/>
  <c r="AJ258" i="7" s="1"/>
  <c r="AI259" i="7"/>
  <c r="AI260" i="7"/>
  <c r="AI261" i="7"/>
  <c r="AI262" i="7"/>
  <c r="AK262" i="7" s="1"/>
  <c r="AI263" i="7"/>
  <c r="AK263" i="7" s="1"/>
  <c r="AI264" i="7"/>
  <c r="AI265" i="7"/>
  <c r="AI266" i="7"/>
  <c r="AK266" i="7" s="1"/>
  <c r="AI267" i="7"/>
  <c r="AK267" i="7" s="1"/>
  <c r="AI268" i="7"/>
  <c r="AI269" i="7"/>
  <c r="AI270" i="7"/>
  <c r="AJ270" i="7" s="1"/>
  <c r="AI271" i="7"/>
  <c r="AK271" i="7" s="1"/>
  <c r="AI272" i="7"/>
  <c r="AI273" i="7"/>
  <c r="AJ273" i="7" s="1"/>
  <c r="AI274" i="7"/>
  <c r="AJ274" i="7" s="1"/>
  <c r="AI275" i="7"/>
  <c r="AI276" i="7"/>
  <c r="AI277" i="7"/>
  <c r="AI278" i="7"/>
  <c r="AK278" i="7" s="1"/>
  <c r="AI279" i="7"/>
  <c r="AI280" i="7"/>
  <c r="AI281" i="7"/>
  <c r="AK281" i="7" s="1"/>
  <c r="AI282" i="7"/>
  <c r="AK282" i="7" s="1"/>
  <c r="AI283" i="7"/>
  <c r="AK283" i="7" s="1"/>
  <c r="AI284" i="7"/>
  <c r="AI285" i="7"/>
  <c r="AI286" i="7"/>
  <c r="AJ286" i="7" s="1"/>
  <c r="AI287" i="7"/>
  <c r="AI288" i="7"/>
  <c r="AI289" i="7"/>
  <c r="AJ289" i="7" s="1"/>
  <c r="AI290" i="7"/>
  <c r="AJ290" i="7" s="1"/>
  <c r="AI291" i="7"/>
  <c r="AI292" i="7"/>
  <c r="AI293" i="7"/>
  <c r="AI294" i="7"/>
  <c r="AK294" i="7" s="1"/>
  <c r="AI295" i="7"/>
  <c r="AK295" i="7" s="1"/>
  <c r="AI296" i="7"/>
  <c r="AI297" i="7"/>
  <c r="AK297" i="7" s="1"/>
  <c r="AI298" i="7"/>
  <c r="AJ298" i="7" s="1"/>
  <c r="AI299" i="7"/>
  <c r="AI300" i="7"/>
  <c r="AI301" i="7"/>
  <c r="AI302" i="7"/>
  <c r="AJ302" i="7" s="1"/>
  <c r="AI303" i="7"/>
  <c r="AI304" i="7"/>
  <c r="AI305" i="7"/>
  <c r="AJ305" i="7" s="1"/>
  <c r="AI306" i="7"/>
  <c r="AJ306" i="7" s="1"/>
  <c r="AI307" i="7"/>
  <c r="AK307" i="7" s="1"/>
  <c r="AI308" i="7"/>
  <c r="AI309" i="7"/>
  <c r="AI310" i="7"/>
  <c r="AK310" i="7" s="1"/>
  <c r="AI311" i="7"/>
  <c r="AI312" i="7"/>
  <c r="AI313" i="7"/>
  <c r="AI314" i="7"/>
  <c r="AJ314" i="7" s="1"/>
  <c r="AI315" i="7"/>
  <c r="AI316" i="7"/>
  <c r="AI317" i="7"/>
  <c r="AI318" i="7"/>
  <c r="AJ318" i="7" s="1"/>
  <c r="AI319" i="7"/>
  <c r="AK319" i="7" s="1"/>
  <c r="AI320" i="7"/>
  <c r="AI321" i="7"/>
  <c r="AJ321" i="7" s="1"/>
  <c r="AI322" i="7"/>
  <c r="AJ322" i="7" s="1"/>
  <c r="AI323" i="7"/>
  <c r="AI324" i="7"/>
  <c r="AI325" i="7"/>
  <c r="AI326" i="7"/>
  <c r="AK326" i="7" s="1"/>
  <c r="AI327" i="7"/>
  <c r="AI328" i="7"/>
  <c r="AI329" i="7"/>
  <c r="AI330" i="7"/>
  <c r="AK330" i="7" s="1"/>
  <c r="AI331" i="7"/>
  <c r="AK331" i="7" s="1"/>
  <c r="AI332" i="7"/>
  <c r="AI333" i="7"/>
  <c r="AI334" i="7"/>
  <c r="AK334" i="7" s="1"/>
  <c r="AI335" i="7"/>
  <c r="AK335" i="7" s="1"/>
  <c r="AI336" i="7"/>
  <c r="AI337" i="7"/>
  <c r="AJ337" i="7" s="1"/>
  <c r="AI338" i="7"/>
  <c r="AJ338" i="7" s="1"/>
  <c r="AI339" i="7"/>
  <c r="AI340" i="7"/>
  <c r="AI341" i="7"/>
  <c r="AI342" i="7"/>
  <c r="AK342" i="7" s="1"/>
  <c r="AI343" i="7"/>
  <c r="AI344" i="7"/>
  <c r="AI345" i="7"/>
  <c r="AK345" i="7" s="1"/>
  <c r="AI346" i="7"/>
  <c r="AK346" i="7" s="1"/>
  <c r="AI347" i="7"/>
  <c r="AK347" i="7" s="1"/>
  <c r="AI348" i="7"/>
  <c r="AI349" i="7"/>
  <c r="AI350" i="7"/>
  <c r="AJ350" i="7" s="1"/>
  <c r="AI351" i="7"/>
  <c r="AI352" i="7"/>
  <c r="AI353" i="7"/>
  <c r="AJ353" i="7" s="1"/>
  <c r="AI354" i="7"/>
  <c r="AJ354" i="7" s="1"/>
  <c r="AI355" i="7"/>
  <c r="AI356" i="7"/>
  <c r="AI357" i="7"/>
  <c r="AI358" i="7"/>
  <c r="AK358" i="7" s="1"/>
  <c r="AI359" i="7"/>
  <c r="AK359" i="7" s="1"/>
  <c r="AI360" i="7"/>
  <c r="AI361" i="7"/>
  <c r="AK361" i="7" s="1"/>
  <c r="AI362" i="7"/>
  <c r="AJ362" i="7" s="1"/>
  <c r="AI363" i="7"/>
  <c r="AI364" i="7"/>
  <c r="AI365" i="7"/>
  <c r="AI366" i="7"/>
  <c r="AJ366" i="7" s="1"/>
  <c r="AI367" i="7"/>
  <c r="AI368" i="7"/>
  <c r="AI369" i="7"/>
  <c r="AJ369" i="7" s="1"/>
  <c r="AI370" i="7"/>
  <c r="AJ370" i="7" s="1"/>
  <c r="AI371" i="7"/>
  <c r="AK371" i="7" s="1"/>
  <c r="AI372" i="7"/>
  <c r="AI373" i="7"/>
  <c r="AI374" i="7"/>
  <c r="AK374" i="7" s="1"/>
  <c r="AI375" i="7"/>
  <c r="AI376" i="7"/>
  <c r="AI377" i="7"/>
  <c r="AI378" i="7"/>
  <c r="AJ378" i="7" s="1"/>
  <c r="AI379" i="7"/>
  <c r="AI380" i="7"/>
  <c r="AI381" i="7"/>
  <c r="AI382" i="7"/>
  <c r="AJ382" i="7" s="1"/>
  <c r="AI383" i="7"/>
  <c r="AK383" i="7" s="1"/>
  <c r="AI384" i="7"/>
  <c r="AI385" i="7"/>
  <c r="AJ385" i="7" s="1"/>
  <c r="AI386" i="7"/>
  <c r="AK386" i="7" s="1"/>
  <c r="AI387" i="7"/>
  <c r="AI388" i="7"/>
  <c r="AI389" i="7"/>
  <c r="AI390" i="7"/>
  <c r="AK390" i="7" s="1"/>
  <c r="AI391" i="7"/>
  <c r="AI392" i="7"/>
  <c r="AI393" i="7"/>
  <c r="AI394" i="7"/>
  <c r="AK394" i="7" s="1"/>
  <c r="AI395" i="7"/>
  <c r="AK395" i="7" s="1"/>
  <c r="AI396" i="7"/>
  <c r="AI397" i="7"/>
  <c r="AI398" i="7"/>
  <c r="AK398" i="7" s="1"/>
  <c r="AI399" i="7"/>
  <c r="AK399" i="7" s="1"/>
  <c r="AI400" i="7"/>
  <c r="AI401" i="7"/>
  <c r="AJ401" i="7" s="1"/>
  <c r="AI402" i="7"/>
  <c r="AJ402" i="7" s="1"/>
  <c r="AI403" i="7"/>
  <c r="AI404" i="7"/>
  <c r="AI405" i="7"/>
  <c r="AI406" i="7"/>
  <c r="AK406" i="7" s="1"/>
  <c r="AI407" i="7"/>
  <c r="AI408" i="7"/>
  <c r="AI409" i="7"/>
  <c r="AK409" i="7" s="1"/>
  <c r="AI410" i="7"/>
  <c r="AK410" i="7" s="1"/>
  <c r="AI411" i="7"/>
  <c r="AK411" i="7" s="1"/>
  <c r="AI412" i="7"/>
  <c r="AI413" i="7"/>
  <c r="AI414" i="7"/>
  <c r="AJ414" i="7" s="1"/>
  <c r="AI415" i="7"/>
  <c r="AI416" i="7"/>
  <c r="AI417" i="7"/>
  <c r="AJ417" i="7" s="1"/>
  <c r="AI418" i="7"/>
  <c r="AJ418" i="7" s="1"/>
  <c r="AI419" i="7"/>
  <c r="AI420" i="7"/>
  <c r="AI421" i="7"/>
  <c r="AI422" i="7"/>
  <c r="AK422" i="7" s="1"/>
  <c r="AI423" i="7"/>
  <c r="AK423" i="7" s="1"/>
  <c r="AI424" i="7"/>
  <c r="AI425" i="7"/>
  <c r="AK425" i="7" s="1"/>
  <c r="AI426" i="7"/>
  <c r="AJ426" i="7" s="1"/>
  <c r="AI427" i="7"/>
  <c r="AI428" i="7"/>
  <c r="AI429" i="7"/>
  <c r="AI430" i="7"/>
  <c r="AJ430" i="7" s="1"/>
  <c r="AI431" i="7"/>
  <c r="AI432" i="7"/>
  <c r="AI433" i="7"/>
  <c r="AJ433" i="7" s="1"/>
  <c r="AI434" i="7"/>
  <c r="AJ434" i="7" s="1"/>
  <c r="AI435" i="7"/>
  <c r="AK435" i="7" s="1"/>
  <c r="AI436" i="7"/>
  <c r="AI437" i="7"/>
  <c r="AI438" i="7"/>
  <c r="AK438" i="7" s="1"/>
  <c r="AI439" i="7"/>
  <c r="AI440" i="7"/>
  <c r="AI441" i="7"/>
  <c r="AI442" i="7"/>
  <c r="AI443" i="7"/>
  <c r="AI444" i="7"/>
  <c r="AI445" i="7"/>
  <c r="AI446" i="7"/>
  <c r="AJ446" i="7" s="1"/>
  <c r="AI447" i="7"/>
  <c r="AK447" i="7" s="1"/>
  <c r="AI448" i="7"/>
  <c r="AI449" i="7"/>
  <c r="AK449" i="7" s="1"/>
  <c r="AI450" i="7"/>
  <c r="AJ450" i="7" s="1"/>
  <c r="AI451" i="7"/>
  <c r="AI452" i="7"/>
  <c r="AI453" i="7"/>
  <c r="AI454" i="7"/>
  <c r="AK454" i="7" s="1"/>
  <c r="AI455" i="7"/>
  <c r="AI456" i="7"/>
  <c r="AI457" i="7"/>
  <c r="AI458" i="7"/>
  <c r="AI459" i="7"/>
  <c r="AK459" i="7" s="1"/>
  <c r="AI460" i="7"/>
  <c r="AI461" i="7"/>
  <c r="AI462" i="7"/>
  <c r="AJ462" i="7" s="1"/>
  <c r="AI463" i="7"/>
  <c r="AK463" i="7" s="1"/>
  <c r="AI464" i="7"/>
  <c r="AI465" i="7"/>
  <c r="AJ465" i="7" s="1"/>
  <c r="AI466" i="7"/>
  <c r="AJ466" i="7" s="1"/>
  <c r="AI467" i="7"/>
  <c r="AI468" i="7"/>
  <c r="AI469" i="7"/>
  <c r="AI470" i="7"/>
  <c r="AK470" i="7" s="1"/>
  <c r="AI471" i="7"/>
  <c r="AI472" i="7"/>
  <c r="AI473" i="7"/>
  <c r="AK473" i="7" s="1"/>
  <c r="AI474" i="7"/>
  <c r="AK474" i="7" s="1"/>
  <c r="AI475" i="7"/>
  <c r="AK475" i="7" s="1"/>
  <c r="AI476" i="7"/>
  <c r="AI477" i="7"/>
  <c r="AI478" i="7"/>
  <c r="AJ478" i="7" s="1"/>
  <c r="AI479" i="7"/>
  <c r="AI480" i="7"/>
  <c r="AI481" i="7"/>
  <c r="AJ481" i="7" s="1"/>
  <c r="AI482" i="7"/>
  <c r="AJ482" i="7" s="1"/>
  <c r="AI483" i="7"/>
  <c r="AI484" i="7"/>
  <c r="AI485" i="7"/>
  <c r="AI486" i="7"/>
  <c r="AK486" i="7" s="1"/>
  <c r="AI487" i="7"/>
  <c r="AK487" i="7" s="1"/>
  <c r="AI488" i="7"/>
  <c r="AI489" i="7"/>
  <c r="AK489" i="7" s="1"/>
  <c r="AI490" i="7"/>
  <c r="AI491" i="7"/>
  <c r="AI492" i="7"/>
  <c r="AI493" i="7"/>
  <c r="AI494" i="7"/>
  <c r="AJ494" i="7" s="1"/>
  <c r="AI495" i="7"/>
  <c r="AI496" i="7"/>
  <c r="B35" i="24" l="1"/>
  <c r="C14" i="22"/>
  <c r="AJ243" i="7"/>
  <c r="AJ98" i="7"/>
  <c r="AJ50" i="7"/>
  <c r="AK226" i="7"/>
  <c r="AJ47" i="7"/>
  <c r="AK178" i="7"/>
  <c r="AK130" i="7"/>
  <c r="AJ282" i="7"/>
  <c r="AJ242" i="7"/>
  <c r="A17" i="24"/>
  <c r="B17" i="24" s="1"/>
  <c r="AJ449" i="7"/>
  <c r="AJ203" i="7"/>
  <c r="AJ3" i="7"/>
  <c r="AK82" i="7"/>
  <c r="AJ386" i="7"/>
  <c r="AJ194" i="7"/>
  <c r="AK434" i="7"/>
  <c r="AK33" i="7"/>
  <c r="AJ383" i="7"/>
  <c r="AJ159" i="7"/>
  <c r="AJ345" i="7"/>
  <c r="AJ147" i="7"/>
  <c r="AK338" i="7"/>
  <c r="AJ335" i="7"/>
  <c r="AJ111" i="7"/>
  <c r="AK289" i="7"/>
  <c r="AK30" i="7"/>
  <c r="AJ374" i="7"/>
  <c r="AJ334" i="7"/>
  <c r="AJ281" i="7"/>
  <c r="AJ233" i="7"/>
  <c r="AJ193" i="7"/>
  <c r="AJ146" i="7"/>
  <c r="AJ95" i="7"/>
  <c r="AJ35" i="7"/>
  <c r="AK430" i="7"/>
  <c r="AK370" i="7"/>
  <c r="AK322" i="7"/>
  <c r="AK274" i="7"/>
  <c r="AK225" i="7"/>
  <c r="AK174" i="7"/>
  <c r="AK114" i="7"/>
  <c r="AK66" i="7"/>
  <c r="AK18" i="7"/>
  <c r="AK190" i="7"/>
  <c r="AK382" i="7"/>
  <c r="AK286" i="7"/>
  <c r="AJ422" i="7"/>
  <c r="AJ371" i="7"/>
  <c r="AJ331" i="7"/>
  <c r="AJ271" i="7"/>
  <c r="AJ231" i="7"/>
  <c r="AJ191" i="7"/>
  <c r="AJ143" i="7"/>
  <c r="AJ83" i="7"/>
  <c r="AJ34" i="7"/>
  <c r="AK494" i="7"/>
  <c r="AK418" i="7"/>
  <c r="AK369" i="7"/>
  <c r="AK321" i="7"/>
  <c r="AK270" i="7"/>
  <c r="AK222" i="7"/>
  <c r="AK162" i="7"/>
  <c r="AK113" i="7"/>
  <c r="AK65" i="7"/>
  <c r="AK17" i="7"/>
  <c r="AK238" i="7"/>
  <c r="AJ486" i="7"/>
  <c r="AJ411" i="7"/>
  <c r="AJ230" i="7"/>
  <c r="AJ31" i="7"/>
  <c r="AK478" i="7"/>
  <c r="AK417" i="7"/>
  <c r="AK366" i="7"/>
  <c r="AK318" i="7"/>
  <c r="AK258" i="7"/>
  <c r="AK210" i="7"/>
  <c r="AK161" i="7"/>
  <c r="AK110" i="7"/>
  <c r="AK62" i="7"/>
  <c r="AK14" i="7"/>
  <c r="AJ294" i="7"/>
  <c r="AJ475" i="7"/>
  <c r="AJ410" i="7"/>
  <c r="AJ361" i="7"/>
  <c r="AJ310" i="7"/>
  <c r="AJ218" i="7"/>
  <c r="AJ175" i="7"/>
  <c r="AJ127" i="7"/>
  <c r="AJ79" i="7"/>
  <c r="AJ19" i="7"/>
  <c r="AK462" i="7"/>
  <c r="AK414" i="7"/>
  <c r="AK354" i="7"/>
  <c r="AK306" i="7"/>
  <c r="AK254" i="7"/>
  <c r="AK206" i="7"/>
  <c r="AK158" i="7"/>
  <c r="AK9" i="7"/>
  <c r="AK446" i="7"/>
  <c r="AJ438" i="7"/>
  <c r="AK78" i="7"/>
  <c r="AJ474" i="7"/>
  <c r="AJ409" i="7"/>
  <c r="AJ358" i="7"/>
  <c r="AJ307" i="7"/>
  <c r="AJ255" i="7"/>
  <c r="AJ207" i="7"/>
  <c r="AJ163" i="7"/>
  <c r="AJ115" i="7"/>
  <c r="AK450" i="7"/>
  <c r="AK402" i="7"/>
  <c r="AK353" i="7"/>
  <c r="AK302" i="7"/>
  <c r="AK97" i="7"/>
  <c r="AK46" i="7"/>
  <c r="AK6" i="7"/>
  <c r="AK126" i="7"/>
  <c r="AJ398" i="7"/>
  <c r="AJ346" i="7"/>
  <c r="AJ246" i="7"/>
  <c r="AJ63" i="7"/>
  <c r="AJ15" i="7"/>
  <c r="AK350" i="7"/>
  <c r="AK290" i="7"/>
  <c r="AK241" i="7"/>
  <c r="AK142" i="7"/>
  <c r="AK94" i="7"/>
  <c r="AK5" i="7"/>
  <c r="AJ496" i="7"/>
  <c r="AK496" i="7"/>
  <c r="AJ488" i="7"/>
  <c r="AK488" i="7"/>
  <c r="AJ480" i="7"/>
  <c r="AK480" i="7"/>
  <c r="AJ472" i="7"/>
  <c r="AK472" i="7"/>
  <c r="AJ464" i="7"/>
  <c r="AK464" i="7"/>
  <c r="AJ456" i="7"/>
  <c r="AK456" i="7"/>
  <c r="AK495" i="7"/>
  <c r="AJ495" i="7"/>
  <c r="AK479" i="7"/>
  <c r="AJ479" i="7"/>
  <c r="AK471" i="7"/>
  <c r="AJ471" i="7"/>
  <c r="AK455" i="7"/>
  <c r="AJ455" i="7"/>
  <c r="AK439" i="7"/>
  <c r="AJ439" i="7"/>
  <c r="AK431" i="7"/>
  <c r="AJ431" i="7"/>
  <c r="AK415" i="7"/>
  <c r="AJ415" i="7"/>
  <c r="AK407" i="7"/>
  <c r="AJ407" i="7"/>
  <c r="AK391" i="7"/>
  <c r="AJ391" i="7"/>
  <c r="AK375" i="7"/>
  <c r="AJ375" i="7"/>
  <c r="AK367" i="7"/>
  <c r="AJ367" i="7"/>
  <c r="AK351" i="7"/>
  <c r="AJ351" i="7"/>
  <c r="AK343" i="7"/>
  <c r="AJ343" i="7"/>
  <c r="AK327" i="7"/>
  <c r="AJ327" i="7"/>
  <c r="AK311" i="7"/>
  <c r="AJ311" i="7"/>
  <c r="AK303" i="7"/>
  <c r="AJ303" i="7"/>
  <c r="AK287" i="7"/>
  <c r="AJ287" i="7"/>
  <c r="AK279" i="7"/>
  <c r="AJ279" i="7"/>
  <c r="AJ447" i="7"/>
  <c r="AJ493" i="7"/>
  <c r="AK493" i="7"/>
  <c r="AJ485" i="7"/>
  <c r="AK485" i="7"/>
  <c r="AJ477" i="7"/>
  <c r="AK477" i="7"/>
  <c r="AJ469" i="7"/>
  <c r="AK469" i="7"/>
  <c r="AJ461" i="7"/>
  <c r="AK461" i="7"/>
  <c r="AJ453" i="7"/>
  <c r="AK453" i="7"/>
  <c r="AJ445" i="7"/>
  <c r="AK445" i="7"/>
  <c r="AJ437" i="7"/>
  <c r="AK437" i="7"/>
  <c r="AJ429" i="7"/>
  <c r="AK429" i="7"/>
  <c r="AJ421" i="7"/>
  <c r="AK421" i="7"/>
  <c r="AJ413" i="7"/>
  <c r="AK413" i="7"/>
  <c r="AJ405" i="7"/>
  <c r="AK405" i="7"/>
  <c r="AJ397" i="7"/>
  <c r="AK397" i="7"/>
  <c r="AJ389" i="7"/>
  <c r="AK389" i="7"/>
  <c r="AJ381" i="7"/>
  <c r="AK381" i="7"/>
  <c r="AJ373" i="7"/>
  <c r="AK373" i="7"/>
  <c r="AJ365" i="7"/>
  <c r="AK365" i="7"/>
  <c r="AJ357" i="7"/>
  <c r="AK357" i="7"/>
  <c r="AJ349" i="7"/>
  <c r="AK349" i="7"/>
  <c r="AJ341" i="7"/>
  <c r="AK341" i="7"/>
  <c r="AJ333" i="7"/>
  <c r="AK333" i="7"/>
  <c r="AJ325" i="7"/>
  <c r="AK325" i="7"/>
  <c r="AJ317" i="7"/>
  <c r="AK317" i="7"/>
  <c r="AJ309" i="7"/>
  <c r="AK309" i="7"/>
  <c r="AJ301" i="7"/>
  <c r="AK301" i="7"/>
  <c r="AJ293" i="7"/>
  <c r="AK293" i="7"/>
  <c r="AJ285" i="7"/>
  <c r="AK285" i="7"/>
  <c r="AJ277" i="7"/>
  <c r="AK277" i="7"/>
  <c r="AJ269" i="7"/>
  <c r="AK269" i="7"/>
  <c r="AJ261" i="7"/>
  <c r="AK261" i="7"/>
  <c r="AJ253" i="7"/>
  <c r="AK253" i="7"/>
  <c r="AJ245" i="7"/>
  <c r="AK245" i="7"/>
  <c r="AJ237" i="7"/>
  <c r="AK237" i="7"/>
  <c r="AJ229" i="7"/>
  <c r="AK229" i="7"/>
  <c r="AJ221" i="7"/>
  <c r="AK221" i="7"/>
  <c r="AJ213" i="7"/>
  <c r="AK213" i="7"/>
  <c r="AJ205" i="7"/>
  <c r="AK205" i="7"/>
  <c r="AJ197" i="7"/>
  <c r="AK197" i="7"/>
  <c r="AJ189" i="7"/>
  <c r="AK189" i="7"/>
  <c r="AJ181" i="7"/>
  <c r="AK181" i="7"/>
  <c r="AJ173" i="7"/>
  <c r="AK173" i="7"/>
  <c r="AJ165" i="7"/>
  <c r="AK165" i="7"/>
  <c r="AJ157" i="7"/>
  <c r="AK157" i="7"/>
  <c r="AJ149" i="7"/>
  <c r="AK149" i="7"/>
  <c r="AJ141" i="7"/>
  <c r="AK141" i="7"/>
  <c r="AJ133" i="7"/>
  <c r="AK133" i="7"/>
  <c r="AJ125" i="7"/>
  <c r="AK125" i="7"/>
  <c r="AJ117" i="7"/>
  <c r="AK117" i="7"/>
  <c r="AJ109" i="7"/>
  <c r="AK109" i="7"/>
  <c r="AJ101" i="7"/>
  <c r="AK101" i="7"/>
  <c r="AJ93" i="7"/>
  <c r="AK93" i="7"/>
  <c r="AJ85" i="7"/>
  <c r="AK85" i="7"/>
  <c r="AJ77" i="7"/>
  <c r="AK77" i="7"/>
  <c r="AJ69" i="7"/>
  <c r="AK69" i="7"/>
  <c r="AJ61" i="7"/>
  <c r="AK61" i="7"/>
  <c r="AJ53" i="7"/>
  <c r="AK53" i="7"/>
  <c r="AJ45" i="7"/>
  <c r="AK45" i="7"/>
  <c r="AJ37" i="7"/>
  <c r="AK37" i="7"/>
  <c r="AJ29" i="7"/>
  <c r="AK29" i="7"/>
  <c r="AJ21" i="7"/>
  <c r="AK21" i="7"/>
  <c r="AJ13" i="7"/>
  <c r="AK13" i="7"/>
  <c r="AJ473" i="7"/>
  <c r="AJ435" i="7"/>
  <c r="AJ399" i="7"/>
  <c r="AJ297" i="7"/>
  <c r="AJ267" i="7"/>
  <c r="AJ67" i="7"/>
  <c r="AK482" i="7"/>
  <c r="AK401" i="7"/>
  <c r="AK273" i="7"/>
  <c r="AK145" i="7"/>
  <c r="AJ492" i="7"/>
  <c r="AK492" i="7"/>
  <c r="AJ484" i="7"/>
  <c r="AK484" i="7"/>
  <c r="AJ476" i="7"/>
  <c r="AK476" i="7"/>
  <c r="AJ468" i="7"/>
  <c r="AK468" i="7"/>
  <c r="AJ460" i="7"/>
  <c r="AK460" i="7"/>
  <c r="AJ452" i="7"/>
  <c r="AK452" i="7"/>
  <c r="AJ444" i="7"/>
  <c r="AK444" i="7"/>
  <c r="AJ436" i="7"/>
  <c r="AK436" i="7"/>
  <c r="AJ428" i="7"/>
  <c r="AK428" i="7"/>
  <c r="AJ420" i="7"/>
  <c r="AK420" i="7"/>
  <c r="AJ412" i="7"/>
  <c r="AK412" i="7"/>
  <c r="AJ404" i="7"/>
  <c r="AK404" i="7"/>
  <c r="AJ396" i="7"/>
  <c r="AK396" i="7"/>
  <c r="AJ388" i="7"/>
  <c r="AK388" i="7"/>
  <c r="AJ380" i="7"/>
  <c r="AK380" i="7"/>
  <c r="AJ372" i="7"/>
  <c r="AK372" i="7"/>
  <c r="AJ364" i="7"/>
  <c r="AK364" i="7"/>
  <c r="AJ356" i="7"/>
  <c r="AK356" i="7"/>
  <c r="AJ348" i="7"/>
  <c r="AK348" i="7"/>
  <c r="AJ340" i="7"/>
  <c r="AK340" i="7"/>
  <c r="AJ332" i="7"/>
  <c r="AK332" i="7"/>
  <c r="AJ324" i="7"/>
  <c r="AK324" i="7"/>
  <c r="AJ316" i="7"/>
  <c r="AK316" i="7"/>
  <c r="AJ308" i="7"/>
  <c r="AK308" i="7"/>
  <c r="AJ300" i="7"/>
  <c r="AK300" i="7"/>
  <c r="AJ292" i="7"/>
  <c r="AK292" i="7"/>
  <c r="AJ284" i="7"/>
  <c r="AK284" i="7"/>
  <c r="AJ276" i="7"/>
  <c r="AK276" i="7"/>
  <c r="AJ268" i="7"/>
  <c r="AK268" i="7"/>
  <c r="AJ260" i="7"/>
  <c r="AK260" i="7"/>
  <c r="AJ252" i="7"/>
  <c r="AK252" i="7"/>
  <c r="AJ244" i="7"/>
  <c r="AK244" i="7"/>
  <c r="AJ236" i="7"/>
  <c r="AK236" i="7"/>
  <c r="AJ228" i="7"/>
  <c r="AK228" i="7"/>
  <c r="AJ220" i="7"/>
  <c r="AK220" i="7"/>
  <c r="AJ212" i="7"/>
  <c r="AK212" i="7"/>
  <c r="AJ204" i="7"/>
  <c r="AK204" i="7"/>
  <c r="AJ196" i="7"/>
  <c r="AK196" i="7"/>
  <c r="AJ188" i="7"/>
  <c r="AK188" i="7"/>
  <c r="AJ180" i="7"/>
  <c r="AK180" i="7"/>
  <c r="AJ172" i="7"/>
  <c r="AK172" i="7"/>
  <c r="AJ164" i="7"/>
  <c r="AK164" i="7"/>
  <c r="AJ156" i="7"/>
  <c r="AK156" i="7"/>
  <c r="AJ148" i="7"/>
  <c r="AK148" i="7"/>
  <c r="AJ140" i="7"/>
  <c r="AK140" i="7"/>
  <c r="AJ132" i="7"/>
  <c r="AK132" i="7"/>
  <c r="AJ124" i="7"/>
  <c r="AK124" i="7"/>
  <c r="AJ116" i="7"/>
  <c r="AK116" i="7"/>
  <c r="AJ108" i="7"/>
  <c r="AK108" i="7"/>
  <c r="AJ100" i="7"/>
  <c r="AK100" i="7"/>
  <c r="AJ92" i="7"/>
  <c r="AK92" i="7"/>
  <c r="AJ84" i="7"/>
  <c r="AK84" i="7"/>
  <c r="AJ76" i="7"/>
  <c r="AK76" i="7"/>
  <c r="AJ68" i="7"/>
  <c r="AK68" i="7"/>
  <c r="AJ60" i="7"/>
  <c r="AK60" i="7"/>
  <c r="AJ52" i="7"/>
  <c r="AK52" i="7"/>
  <c r="AJ44" i="7"/>
  <c r="AK44" i="7"/>
  <c r="AJ36" i="7"/>
  <c r="AK36" i="7"/>
  <c r="AJ28" i="7"/>
  <c r="AK28" i="7"/>
  <c r="AJ20" i="7"/>
  <c r="AK20" i="7"/>
  <c r="AJ12" i="7"/>
  <c r="AK12" i="7"/>
  <c r="AJ4" i="7"/>
  <c r="AK4" i="7"/>
  <c r="AJ463" i="7"/>
  <c r="AJ295" i="7"/>
  <c r="AK481" i="7"/>
  <c r="AK491" i="7"/>
  <c r="AJ491" i="7"/>
  <c r="AK483" i="7"/>
  <c r="AJ483" i="7"/>
  <c r="AK467" i="7"/>
  <c r="AJ467" i="7"/>
  <c r="AK451" i="7"/>
  <c r="AJ451" i="7"/>
  <c r="AK443" i="7"/>
  <c r="AJ443" i="7"/>
  <c r="AK427" i="7"/>
  <c r="AJ427" i="7"/>
  <c r="AK419" i="7"/>
  <c r="AJ419" i="7"/>
  <c r="AK403" i="7"/>
  <c r="AJ403" i="7"/>
  <c r="AK387" i="7"/>
  <c r="AJ387" i="7"/>
  <c r="AK379" i="7"/>
  <c r="AJ379" i="7"/>
  <c r="AK363" i="7"/>
  <c r="AJ363" i="7"/>
  <c r="AK355" i="7"/>
  <c r="AJ355" i="7"/>
  <c r="AK339" i="7"/>
  <c r="AJ339" i="7"/>
  <c r="AK323" i="7"/>
  <c r="AJ323" i="7"/>
  <c r="AK315" i="7"/>
  <c r="AJ315" i="7"/>
  <c r="AK299" i="7"/>
  <c r="AJ299" i="7"/>
  <c r="AK291" i="7"/>
  <c r="AJ291" i="7"/>
  <c r="AK275" i="7"/>
  <c r="AJ275" i="7"/>
  <c r="AK259" i="7"/>
  <c r="AJ259" i="7"/>
  <c r="AK251" i="7"/>
  <c r="AJ251" i="7"/>
  <c r="AK235" i="7"/>
  <c r="AJ235" i="7"/>
  <c r="AK227" i="7"/>
  <c r="AJ227" i="7"/>
  <c r="AK211" i="7"/>
  <c r="AJ211" i="7"/>
  <c r="AK195" i="7"/>
  <c r="AJ195" i="7"/>
  <c r="AK187" i="7"/>
  <c r="AJ187" i="7"/>
  <c r="AK171" i="7"/>
  <c r="AJ171" i="7"/>
  <c r="AK155" i="7"/>
  <c r="AJ155" i="7"/>
  <c r="AK139" i="7"/>
  <c r="AJ139" i="7"/>
  <c r="AK123" i="7"/>
  <c r="AJ123" i="7"/>
  <c r="AK107" i="7"/>
  <c r="AJ107" i="7"/>
  <c r="AK91" i="7"/>
  <c r="AJ91" i="7"/>
  <c r="AK75" i="7"/>
  <c r="AJ75" i="7"/>
  <c r="AK59" i="7"/>
  <c r="AJ59" i="7"/>
  <c r="AK43" i="7"/>
  <c r="AJ43" i="7"/>
  <c r="AK27" i="7"/>
  <c r="AJ27" i="7"/>
  <c r="AK11" i="7"/>
  <c r="AJ11" i="7"/>
  <c r="AJ425" i="7"/>
  <c r="AJ395" i="7"/>
  <c r="AJ359" i="7"/>
  <c r="AJ257" i="7"/>
  <c r="AJ219" i="7"/>
  <c r="AJ99" i="7"/>
  <c r="AK433" i="7"/>
  <c r="AK305" i="7"/>
  <c r="AK177" i="7"/>
  <c r="AK49" i="7"/>
  <c r="AJ490" i="7"/>
  <c r="AK490" i="7"/>
  <c r="AK458" i="7"/>
  <c r="AJ458" i="7"/>
  <c r="AJ442" i="7"/>
  <c r="AK442" i="7"/>
  <c r="AJ489" i="7"/>
  <c r="AJ459" i="7"/>
  <c r="AJ423" i="7"/>
  <c r="AJ283" i="7"/>
  <c r="AJ179" i="7"/>
  <c r="AJ51" i="7"/>
  <c r="AK466" i="7"/>
  <c r="AK385" i="7"/>
  <c r="AK129" i="7"/>
  <c r="AK457" i="7"/>
  <c r="AJ457" i="7"/>
  <c r="AJ441" i="7"/>
  <c r="AK441" i="7"/>
  <c r="AK393" i="7"/>
  <c r="AJ393" i="7"/>
  <c r="AJ377" i="7"/>
  <c r="AK377" i="7"/>
  <c r="AK329" i="7"/>
  <c r="AJ329" i="7"/>
  <c r="AJ313" i="7"/>
  <c r="AK313" i="7"/>
  <c r="AK265" i="7"/>
  <c r="AJ265" i="7"/>
  <c r="AJ249" i="7"/>
  <c r="AK249" i="7"/>
  <c r="AK201" i="7"/>
  <c r="AJ201" i="7"/>
  <c r="AJ185" i="7"/>
  <c r="AK185" i="7"/>
  <c r="AJ169" i="7"/>
  <c r="AK169" i="7"/>
  <c r="AJ153" i="7"/>
  <c r="AK153" i="7"/>
  <c r="AJ137" i="7"/>
  <c r="AK137" i="7"/>
  <c r="AJ121" i="7"/>
  <c r="AK121" i="7"/>
  <c r="AJ105" i="7"/>
  <c r="AK105" i="7"/>
  <c r="AJ89" i="7"/>
  <c r="AK89" i="7"/>
  <c r="AJ73" i="7"/>
  <c r="AK73" i="7"/>
  <c r="AJ57" i="7"/>
  <c r="AK57" i="7"/>
  <c r="AJ487" i="7"/>
  <c r="AJ347" i="7"/>
  <c r="AJ319" i="7"/>
  <c r="AJ217" i="7"/>
  <c r="AJ131" i="7"/>
  <c r="AK465" i="7"/>
  <c r="AK337" i="7"/>
  <c r="AK209" i="7"/>
  <c r="AK81" i="7"/>
  <c r="AJ394" i="7"/>
  <c r="AJ330" i="7"/>
  <c r="AJ266" i="7"/>
  <c r="AJ215" i="7"/>
  <c r="AJ202" i="7"/>
  <c r="AJ470" i="7"/>
  <c r="AJ406" i="7"/>
  <c r="AJ342" i="7"/>
  <c r="AJ278" i="7"/>
  <c r="AJ239" i="7"/>
  <c r="AJ214" i="7"/>
  <c r="AK426" i="7"/>
  <c r="AK378" i="7"/>
  <c r="AK362" i="7"/>
  <c r="AK314" i="7"/>
  <c r="AK298" i="7"/>
  <c r="AK250" i="7"/>
  <c r="AK234" i="7"/>
  <c r="AK186" i="7"/>
  <c r="AK170" i="7"/>
  <c r="AK154" i="7"/>
  <c r="AK138" i="7"/>
  <c r="AK122" i="7"/>
  <c r="AK106" i="7"/>
  <c r="AK90" i="7"/>
  <c r="AK74" i="7"/>
  <c r="AK58" i="7"/>
  <c r="AK42" i="7"/>
  <c r="AK26" i="7"/>
  <c r="AK10" i="7"/>
  <c r="AJ448" i="7"/>
  <c r="AK448" i="7"/>
  <c r="AJ440" i="7"/>
  <c r="AK440" i="7"/>
  <c r="AJ432" i="7"/>
  <c r="AK432" i="7"/>
  <c r="AJ424" i="7"/>
  <c r="AK424" i="7"/>
  <c r="AJ416" i="7"/>
  <c r="AK416" i="7"/>
  <c r="AJ408" i="7"/>
  <c r="AK408" i="7"/>
  <c r="AJ400" i="7"/>
  <c r="AK400" i="7"/>
  <c r="AJ392" i="7"/>
  <c r="AK392" i="7"/>
  <c r="AJ384" i="7"/>
  <c r="AK384" i="7"/>
  <c r="AJ376" i="7"/>
  <c r="AK376" i="7"/>
  <c r="AJ368" i="7"/>
  <c r="AK368" i="7"/>
  <c r="AJ360" i="7"/>
  <c r="AK360" i="7"/>
  <c r="AJ352" i="7"/>
  <c r="AK352" i="7"/>
  <c r="AJ344" i="7"/>
  <c r="AK344" i="7"/>
  <c r="AJ336" i="7"/>
  <c r="AK336" i="7"/>
  <c r="AJ328" i="7"/>
  <c r="AK328" i="7"/>
  <c r="AJ320" i="7"/>
  <c r="AK320" i="7"/>
  <c r="AJ312" i="7"/>
  <c r="AK312" i="7"/>
  <c r="AJ304" i="7"/>
  <c r="AK304" i="7"/>
  <c r="AJ296" i="7"/>
  <c r="AK296" i="7"/>
  <c r="AJ288" i="7"/>
  <c r="AK288" i="7"/>
  <c r="AJ280" i="7"/>
  <c r="AK280" i="7"/>
  <c r="AJ272" i="7"/>
  <c r="AK272" i="7"/>
  <c r="AJ264" i="7"/>
  <c r="AK264" i="7"/>
  <c r="AJ256" i="7"/>
  <c r="AK256" i="7"/>
  <c r="AJ248" i="7"/>
  <c r="AK248" i="7"/>
  <c r="AJ240" i="7"/>
  <c r="AK240" i="7"/>
  <c r="AJ232" i="7"/>
  <c r="AK232" i="7"/>
  <c r="AJ224" i="7"/>
  <c r="AK224" i="7"/>
  <c r="AJ216" i="7"/>
  <c r="AK216" i="7"/>
  <c r="AJ208" i="7"/>
  <c r="AK208" i="7"/>
  <c r="AJ200" i="7"/>
  <c r="AK200" i="7"/>
  <c r="AJ192" i="7"/>
  <c r="AK192" i="7"/>
  <c r="AJ184" i="7"/>
  <c r="AK184" i="7"/>
  <c r="AJ176" i="7"/>
  <c r="AK176" i="7"/>
  <c r="AJ168" i="7"/>
  <c r="AK168" i="7"/>
  <c r="AJ160" i="7"/>
  <c r="AK160" i="7"/>
  <c r="AJ152" i="7"/>
  <c r="AK152" i="7"/>
  <c r="AJ144" i="7"/>
  <c r="AK144" i="7"/>
  <c r="AJ136" i="7"/>
  <c r="AK136" i="7"/>
  <c r="AJ128" i="7"/>
  <c r="AK128" i="7"/>
  <c r="AJ120" i="7"/>
  <c r="AK120" i="7"/>
  <c r="AJ112" i="7"/>
  <c r="AK112" i="7"/>
  <c r="AJ104" i="7"/>
  <c r="AK104" i="7"/>
  <c r="AJ96" i="7"/>
  <c r="AK96" i="7"/>
  <c r="AJ88" i="7"/>
  <c r="AK88" i="7"/>
  <c r="AJ80" i="7"/>
  <c r="AK80" i="7"/>
  <c r="AJ72" i="7"/>
  <c r="AK72" i="7"/>
  <c r="AJ64" i="7"/>
  <c r="AK64" i="7"/>
  <c r="AJ56" i="7"/>
  <c r="AK56" i="7"/>
  <c r="AJ48" i="7"/>
  <c r="AK48" i="7"/>
  <c r="AJ40" i="7"/>
  <c r="AK40" i="7"/>
  <c r="AJ32" i="7"/>
  <c r="AK32" i="7"/>
  <c r="AJ24" i="7"/>
  <c r="AK24" i="7"/>
  <c r="AJ16" i="7"/>
  <c r="AK16" i="7"/>
  <c r="AJ8" i="7"/>
  <c r="AK8" i="7"/>
  <c r="AJ263" i="7"/>
  <c r="AJ199" i="7"/>
  <c r="AK41" i="7"/>
  <c r="AK25" i="7"/>
  <c r="AJ454" i="7"/>
  <c r="AJ390" i="7"/>
  <c r="AJ326" i="7"/>
  <c r="AJ262" i="7"/>
  <c r="AJ223" i="7"/>
  <c r="AJ198" i="7"/>
  <c r="AJ183" i="7"/>
  <c r="AJ167" i="7"/>
  <c r="AJ151" i="7"/>
  <c r="AJ135" i="7"/>
  <c r="AJ119" i="7"/>
  <c r="AJ103" i="7"/>
  <c r="AJ87" i="7"/>
  <c r="AJ71" i="7"/>
  <c r="AJ55" i="7"/>
  <c r="AJ39" i="7"/>
  <c r="AJ23" i="7"/>
  <c r="AJ7" i="7"/>
  <c r="AK182" i="7"/>
  <c r="AK166" i="7"/>
  <c r="AK150" i="7"/>
  <c r="AK134" i="7"/>
  <c r="AK118" i="7"/>
  <c r="AK102" i="7"/>
  <c r="AK86" i="7"/>
  <c r="AK70" i="7"/>
  <c r="AK54" i="7"/>
  <c r="AK38" i="7"/>
  <c r="AK22" i="7"/>
  <c r="AJ247" i="7"/>
  <c r="AL8" i="24" l="1"/>
  <c r="AN8" i="24" s="1"/>
  <c r="B97" i="24" l="1"/>
  <c r="E97" i="24" s="1"/>
  <c r="H97" i="24" s="1"/>
  <c r="P97" i="24" s="1"/>
  <c r="G14" i="22" s="1"/>
  <c r="AO8" i="24"/>
  <c r="AP8" i="24" s="1"/>
  <c r="I17" i="24"/>
  <c r="P17" i="24" s="1"/>
  <c r="AC26" i="24" s="1"/>
  <c r="W29" i="24" s="1"/>
  <c r="Q17" i="24" l="1"/>
  <c r="U26" i="24" s="1"/>
  <c r="U29" i="24" s="1"/>
  <c r="B36" i="24" s="1"/>
  <c r="B37" i="24"/>
  <c r="AE26" i="24" l="1"/>
  <c r="AE29" i="24"/>
  <c r="W27" i="24" l="1"/>
  <c r="B68" i="24" s="1"/>
  <c r="F68" i="24" s="1"/>
  <c r="X27" i="24"/>
  <c r="B72" i="24" s="1"/>
  <c r="F72" i="24" s="1"/>
  <c r="AC27" i="24"/>
  <c r="B75" i="24" s="1"/>
  <c r="F75" i="24" s="1"/>
  <c r="W30" i="24"/>
  <c r="B67" i="24" s="1"/>
  <c r="B92" i="24" s="1"/>
  <c r="H92" i="24" s="1"/>
  <c r="R92" i="24" s="1"/>
  <c r="Q27" i="24"/>
  <c r="B49" i="24" s="1"/>
  <c r="V27" i="24"/>
  <c r="Y27" i="24"/>
  <c r="B69" i="24" s="1"/>
  <c r="F69" i="24" s="1"/>
  <c r="Z27" i="24"/>
  <c r="H27" i="24"/>
  <c r="B52" i="24" s="1"/>
  <c r="F52" i="24" s="1"/>
  <c r="A27" i="24"/>
  <c r="B56" i="24" s="1"/>
  <c r="F56" i="24" s="1"/>
  <c r="C27" i="24"/>
  <c r="B58" i="24" s="1"/>
  <c r="F58" i="24" s="1"/>
  <c r="D27" i="24"/>
  <c r="B59" i="24" s="1"/>
  <c r="F59" i="24" s="1"/>
  <c r="B27" i="24"/>
  <c r="B57" i="24" s="1"/>
  <c r="F57" i="24" s="1"/>
  <c r="G30" i="24"/>
  <c r="B46" i="24" s="1"/>
  <c r="AB46" i="24" s="1"/>
  <c r="AG46" i="24" s="1"/>
  <c r="AH46" i="24" s="1"/>
  <c r="N49" i="22" s="1"/>
  <c r="G27" i="24"/>
  <c r="B51" i="24" s="1"/>
  <c r="F51" i="24" s="1"/>
  <c r="F27" i="24"/>
  <c r="B47" i="24" s="1"/>
  <c r="F47" i="24" s="1"/>
  <c r="I47" i="24" s="1"/>
  <c r="T27" i="24"/>
  <c r="B64" i="24" s="1"/>
  <c r="F64" i="24" s="1"/>
  <c r="S27" i="24"/>
  <c r="B65" i="24" s="1"/>
  <c r="F65" i="24" s="1"/>
  <c r="I27" i="24"/>
  <c r="B53" i="24" s="1"/>
  <c r="F53" i="24" s="1"/>
  <c r="E27" i="24"/>
  <c r="B60" i="24" s="1"/>
  <c r="F60" i="24" s="1"/>
  <c r="AA27" i="24"/>
  <c r="B73" i="24" s="1"/>
  <c r="F73" i="24" s="1"/>
  <c r="R27" i="24"/>
  <c r="B48" i="24" s="1"/>
  <c r="F48" i="24" s="1"/>
  <c r="U27" i="24"/>
  <c r="B63" i="24" s="1"/>
  <c r="F63" i="24" s="1"/>
  <c r="P27" i="24"/>
  <c r="B50" i="24" s="1"/>
  <c r="F50" i="24" s="1"/>
  <c r="AB27" i="24"/>
  <c r="B74" i="24" s="1"/>
  <c r="F74" i="24" s="1"/>
  <c r="AF29" i="24"/>
  <c r="U30" i="24"/>
  <c r="C36" i="24" s="1"/>
  <c r="D36" i="24" s="1"/>
  <c r="G36" i="24" s="1"/>
  <c r="AF26" i="24"/>
  <c r="B30" i="24"/>
  <c r="B55" i="24" s="1"/>
  <c r="F49" i="24" l="1"/>
  <c r="F77" i="24"/>
  <c r="B70" i="24"/>
  <c r="F70" i="24" s="1"/>
  <c r="B71" i="24"/>
  <c r="F71" i="24" s="1"/>
  <c r="C34" i="24"/>
  <c r="D34" i="24" s="1"/>
  <c r="G34" i="24" s="1"/>
  <c r="C37" i="24"/>
  <c r="D37" i="24" s="1"/>
  <c r="G37" i="24" s="1"/>
  <c r="I48" i="24"/>
  <c r="C35" i="24"/>
  <c r="D35" i="24" s="1"/>
  <c r="G35" i="24" s="1"/>
  <c r="AE30" i="24"/>
  <c r="AF30" i="24" s="1"/>
  <c r="B62" i="24"/>
  <c r="I49" i="24" l="1"/>
  <c r="I50" i="24" s="1"/>
  <c r="B78" i="24"/>
  <c r="I51" i="24" l="1"/>
  <c r="G31" i="22"/>
  <c r="G29" i="22"/>
  <c r="G40" i="22"/>
  <c r="G28" i="22"/>
  <c r="G26" i="22"/>
  <c r="G25" i="22"/>
  <c r="G36" i="22"/>
  <c r="G23" i="22"/>
  <c r="G34" i="22"/>
  <c r="G32" i="22"/>
  <c r="G41" i="22"/>
  <c r="C19" i="22" l="1"/>
  <c r="C20" i="22" s="1"/>
  <c r="I52" i="24"/>
  <c r="I53" i="24" l="1"/>
  <c r="I54" i="24" l="1"/>
  <c r="S45" i="24"/>
  <c r="I55" i="24" l="1"/>
  <c r="I56" i="24" l="1"/>
  <c r="I57" i="24" s="1"/>
  <c r="I58" i="24" s="1"/>
  <c r="I59" i="24" s="1"/>
  <c r="I60" i="24" s="1"/>
  <c r="I61" i="24" l="1"/>
  <c r="I62" i="24" l="1"/>
  <c r="I63" i="24" l="1"/>
  <c r="I64" i="24" l="1"/>
  <c r="I65" i="24" l="1"/>
  <c r="I66" i="24" l="1"/>
  <c r="I67" i="24" l="1"/>
  <c r="I68" i="24" l="1"/>
  <c r="I69" i="24" s="1"/>
  <c r="I70" i="24" s="1"/>
  <c r="I71" i="24" s="1"/>
  <c r="I72" i="24" s="1"/>
  <c r="I73" i="24" s="1"/>
  <c r="I74" i="24" s="1"/>
  <c r="I75" i="24" s="1"/>
  <c r="I76" i="24" s="1"/>
  <c r="I77" i="24" s="1"/>
  <c r="S75" i="24" l="1"/>
  <c r="Z75" i="24" s="1"/>
  <c r="S77" i="24"/>
  <c r="Z77" i="24" s="1"/>
  <c r="S54" i="24"/>
  <c r="Z54" i="24" s="1"/>
  <c r="S67" i="24"/>
  <c r="Z67" i="24" s="1"/>
  <c r="S64" i="24"/>
  <c r="Z64" i="24" s="1"/>
  <c r="S49" i="24"/>
  <c r="Z49" i="24" s="1"/>
  <c r="S56" i="24"/>
  <c r="Z56" i="24" s="1"/>
  <c r="S68" i="24"/>
  <c r="Z68" i="24" s="1"/>
  <c r="S73" i="24"/>
  <c r="Z73" i="24" s="1"/>
  <c r="S50" i="24"/>
  <c r="Z50" i="24" s="1"/>
  <c r="S76" i="24"/>
  <c r="Z76" i="24" s="1"/>
  <c r="S55" i="24"/>
  <c r="Z55" i="24" s="1"/>
  <c r="S61" i="24"/>
  <c r="Z61" i="24" s="1"/>
  <c r="S53" i="24"/>
  <c r="Z53" i="24" s="1"/>
  <c r="S48" i="24"/>
  <c r="Z48" i="24" s="1"/>
  <c r="S71" i="24"/>
  <c r="Z71" i="24" s="1"/>
  <c r="S52" i="24"/>
  <c r="Z52" i="24" s="1"/>
  <c r="S47" i="24"/>
  <c r="Z47" i="24" s="1"/>
  <c r="S63" i="24"/>
  <c r="Z63" i="24" s="1"/>
  <c r="S51" i="24"/>
  <c r="Z51" i="24" s="1"/>
  <c r="S70" i="24"/>
  <c r="Z70" i="24" s="1"/>
  <c r="S59" i="24"/>
  <c r="Z59" i="24" s="1"/>
  <c r="S74" i="24"/>
  <c r="Z74" i="24" s="1"/>
  <c r="S62" i="24"/>
  <c r="Z62" i="24" s="1"/>
  <c r="S66" i="24"/>
  <c r="Z66" i="24" s="1"/>
  <c r="S58" i="24"/>
  <c r="Z58" i="24" s="1"/>
  <c r="S69" i="24"/>
  <c r="Z69" i="24" s="1"/>
  <c r="S57" i="24"/>
  <c r="Z57" i="24" s="1"/>
  <c r="S60" i="24"/>
  <c r="Z60" i="24" s="1"/>
  <c r="S65" i="24"/>
  <c r="Z65" i="24" s="1"/>
  <c r="AE73" i="24" l="1"/>
  <c r="AB73" i="24"/>
  <c r="AG73" i="24" s="1"/>
  <c r="AH73" i="24" s="1"/>
  <c r="AE71" i="24"/>
  <c r="AB71" i="24"/>
  <c r="AG71" i="24" s="1"/>
  <c r="AH71" i="24" s="1"/>
  <c r="AB68" i="24"/>
  <c r="AG68" i="24" s="1"/>
  <c r="AH68" i="24" s="1"/>
  <c r="AE68" i="24"/>
  <c r="AE74" i="24"/>
  <c r="AB74" i="24"/>
  <c r="AG74" i="24" s="1"/>
  <c r="AH74" i="24" s="1"/>
  <c r="AB48" i="24"/>
  <c r="AG48" i="24" s="1"/>
  <c r="AH48" i="24" s="1"/>
  <c r="AE48" i="24"/>
  <c r="AB56" i="24"/>
  <c r="AE56" i="24"/>
  <c r="AE66" i="24"/>
  <c r="AB66" i="24"/>
  <c r="AG66" i="24" s="1"/>
  <c r="AH66" i="24" s="1"/>
  <c r="AE65" i="24"/>
  <c r="AB65" i="24"/>
  <c r="AG65" i="24" s="1"/>
  <c r="AH65" i="24" s="1"/>
  <c r="AB59" i="24"/>
  <c r="AG59" i="24" s="1"/>
  <c r="AH59" i="24" s="1"/>
  <c r="AE59" i="24"/>
  <c r="AB53" i="24"/>
  <c r="AG53" i="24" s="1"/>
  <c r="AH53" i="24" s="1"/>
  <c r="AE53" i="24"/>
  <c r="AE49" i="24"/>
  <c r="AB49" i="24"/>
  <c r="AG49" i="24" s="1"/>
  <c r="AH49" i="24" s="1"/>
  <c r="AB75" i="24"/>
  <c r="AG75" i="24" s="1"/>
  <c r="AH75" i="24" s="1"/>
  <c r="AE75" i="24"/>
  <c r="AE61" i="24"/>
  <c r="AB61" i="24"/>
  <c r="AG61" i="24" s="1"/>
  <c r="AH61" i="24" s="1"/>
  <c r="AB57" i="24"/>
  <c r="AG57" i="24" s="1"/>
  <c r="AH57" i="24" s="1"/>
  <c r="AE57" i="24"/>
  <c r="AB51" i="24"/>
  <c r="AG51" i="24" s="1"/>
  <c r="AH51" i="24" s="1"/>
  <c r="AE51" i="24"/>
  <c r="AB55" i="24"/>
  <c r="AG55" i="24" s="1"/>
  <c r="AH55" i="24" s="1"/>
  <c r="AE55" i="24"/>
  <c r="AE67" i="24"/>
  <c r="AB67" i="24"/>
  <c r="AG67" i="24" s="1"/>
  <c r="AH67" i="24" s="1"/>
  <c r="AE62" i="24"/>
  <c r="AB62" i="24"/>
  <c r="AG62" i="24" s="1"/>
  <c r="AH62" i="24" s="1"/>
  <c r="AB70" i="24"/>
  <c r="AG70" i="24" s="1"/>
  <c r="AH70" i="24" s="1"/>
  <c r="AE70" i="24"/>
  <c r="AE63" i="24"/>
  <c r="AB63" i="24"/>
  <c r="AG63" i="24" s="1"/>
  <c r="AH63" i="24" s="1"/>
  <c r="AE54" i="24"/>
  <c r="AB54" i="24"/>
  <c r="AG54" i="24" s="1"/>
  <c r="AH54" i="24" s="1"/>
  <c r="AB52" i="24"/>
  <c r="AG52" i="24" s="1"/>
  <c r="AH52" i="24" s="1"/>
  <c r="AE52" i="24"/>
  <c r="AE60" i="24"/>
  <c r="AB60" i="24"/>
  <c r="AG60" i="24" s="1"/>
  <c r="AH60" i="24" s="1"/>
  <c r="AB64" i="24"/>
  <c r="AG64" i="24" s="1"/>
  <c r="AH64" i="24" s="1"/>
  <c r="AE64" i="24"/>
  <c r="AB69" i="24"/>
  <c r="AG69" i="24" s="1"/>
  <c r="AH69" i="24" s="1"/>
  <c r="AE69" i="24"/>
  <c r="AE76" i="24"/>
  <c r="AB76" i="24"/>
  <c r="AG76" i="24" s="1"/>
  <c r="AH76" i="24" s="1"/>
  <c r="AB58" i="24"/>
  <c r="AG58" i="24" s="1"/>
  <c r="AH58" i="24" s="1"/>
  <c r="AE58" i="24"/>
  <c r="AB47" i="24"/>
  <c r="AG47" i="24" s="1"/>
  <c r="AH47" i="24" s="1"/>
  <c r="AE47" i="24"/>
  <c r="AB50" i="24"/>
  <c r="AG50" i="24" s="1"/>
  <c r="AH50" i="24" s="1"/>
  <c r="AE50" i="24"/>
  <c r="AB77" i="24"/>
  <c r="AG77" i="24" s="1"/>
  <c r="AH77" i="24" s="1"/>
  <c r="AE77" i="24"/>
  <c r="AF77" i="24" s="1"/>
  <c r="N53" i="22" l="1"/>
  <c r="M53" i="22"/>
  <c r="J57" i="22"/>
  <c r="AF54" i="24"/>
  <c r="J64" i="22"/>
  <c r="AF61" i="24"/>
  <c r="AF47" i="24"/>
  <c r="J50" i="22"/>
  <c r="AF75" i="24"/>
  <c r="J77" i="22"/>
  <c r="N68" i="22"/>
  <c r="M68" i="22"/>
  <c r="N50" i="22"/>
  <c r="M50" i="22"/>
  <c r="M58" i="22"/>
  <c r="N58" i="22"/>
  <c r="M77" i="22"/>
  <c r="N77" i="22"/>
  <c r="J68" i="22"/>
  <c r="AF65" i="24"/>
  <c r="J76" i="22"/>
  <c r="AF74" i="24"/>
  <c r="M62" i="22"/>
  <c r="N62" i="22"/>
  <c r="J67" i="22"/>
  <c r="AF64" i="24"/>
  <c r="J58" i="22"/>
  <c r="AF55" i="24"/>
  <c r="N76" i="22"/>
  <c r="M76" i="22"/>
  <c r="M67" i="22"/>
  <c r="N67" i="22"/>
  <c r="J66" i="22"/>
  <c r="AF63" i="24"/>
  <c r="J61" i="22"/>
  <c r="AF58" i="24"/>
  <c r="M63" i="22"/>
  <c r="N63" i="22"/>
  <c r="J73" i="22"/>
  <c r="AF70" i="24"/>
  <c r="AF51" i="24"/>
  <c r="J54" i="22"/>
  <c r="M52" i="22"/>
  <c r="N52" i="22"/>
  <c r="M69" i="22"/>
  <c r="N69" i="22"/>
  <c r="J71" i="22"/>
  <c r="AF68" i="24"/>
  <c r="M73" i="22"/>
  <c r="N73" i="22"/>
  <c r="N66" i="22"/>
  <c r="M66" i="22"/>
  <c r="M71" i="22"/>
  <c r="N71" i="22"/>
  <c r="N78" i="22"/>
  <c r="M78" i="22"/>
  <c r="J55" i="22"/>
  <c r="AF52" i="24"/>
  <c r="N65" i="22"/>
  <c r="M65" i="22"/>
  <c r="AF57" i="24"/>
  <c r="J60" i="22"/>
  <c r="AF53" i="24"/>
  <c r="J56" i="22"/>
  <c r="J59" i="22"/>
  <c r="AF56" i="24"/>
  <c r="N74" i="22"/>
  <c r="M74" i="22"/>
  <c r="M51" i="22"/>
  <c r="N51" i="22"/>
  <c r="N54" i="22"/>
  <c r="M54" i="22"/>
  <c r="AF66" i="24"/>
  <c r="J69" i="22"/>
  <c r="J78" i="22"/>
  <c r="AF76" i="24"/>
  <c r="N55" i="22"/>
  <c r="M55" i="22"/>
  <c r="J65" i="22"/>
  <c r="AF62" i="24"/>
  <c r="N60" i="22"/>
  <c r="M60" i="22"/>
  <c r="M56" i="22"/>
  <c r="N56" i="22"/>
  <c r="AG56" i="24"/>
  <c r="AH56" i="24" s="1"/>
  <c r="AF71" i="24"/>
  <c r="J74" i="22"/>
  <c r="J70" i="22"/>
  <c r="AF67" i="24"/>
  <c r="M61" i="22"/>
  <c r="N61" i="22"/>
  <c r="J63" i="22"/>
  <c r="AF60" i="24"/>
  <c r="AF49" i="24"/>
  <c r="J52" i="22"/>
  <c r="AF50" i="24"/>
  <c r="J53" i="22"/>
  <c r="J72" i="22"/>
  <c r="AF69" i="24"/>
  <c r="N57" i="22"/>
  <c r="M57" i="22"/>
  <c r="M70" i="22"/>
  <c r="N70" i="22"/>
  <c r="N64" i="22"/>
  <c r="M64" i="22"/>
  <c r="AF59" i="24"/>
  <c r="J62" i="22"/>
  <c r="J51" i="22"/>
  <c r="AF48" i="24"/>
  <c r="M75" i="22"/>
  <c r="N75" i="22"/>
  <c r="N72" i="22"/>
  <c r="M72" i="22"/>
  <c r="J75" i="22"/>
  <c r="AF73" i="24"/>
  <c r="M59" i="22" l="1"/>
  <c r="N59"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tc={4B2CC671-CA65-453C-9BCA-718BD7AB4120}</author>
    <author>Författare</author>
  </authors>
  <commentList>
    <comment ref="AN2" authorId="0" shapeId="0" xr:uid="{4B2CC671-CA65-453C-9BCA-718BD7AB4120}">
      <text>
        <t xml:space="preserve">[Trådad kommentar]
I din version av Excel kan du läsa den här trådade kommentaren, men eventuella ändringar i den tas bort om filen öppnas i en senare version av Excel. Läs mer: https://go.microsoft.com/fwlink/?linkid=870924
Kommentar:
    https://kvalitetsnyckeln.energiforetagen.se/Sections/Administration/EmissionFactor.aspx
</t>
      </text>
    </comment>
    <comment ref="F51" authorId="1" shapeId="0" xr:uid="{1A46DAC1-6A1B-4A55-B504-3DEE74DBE48C}">
      <text>
        <r>
          <rPr>
            <sz val="11"/>
            <rFont val="Calibri"/>
            <family val="2"/>
          </rPr>
          <t>Gullberna hjälpkraft kraftvärme( T2+ ORC produktion - såld el )+ Hjälpkraftsförbrukning för elproduktion KVV )</t>
        </r>
      </text>
    </comment>
    <comment ref="L51" authorId="1" shapeId="0" xr:uid="{06D8CFE7-7684-40B7-A0B8-2E5ACCF39BBF}">
      <text>
        <r>
          <rPr>
            <sz val="11"/>
            <rFont val="Calibri"/>
            <family val="2"/>
          </rPr>
          <t>Hjälpkraft elproduktion KVV exkl jul-aug+ Gullberna T1+ ORC prod- Såld el/egenförbrukning övriga anläggningar+total elförbrukning KVV+total elförbrukning Gullbernma</t>
        </r>
      </text>
    </comment>
    <comment ref="G54" authorId="1" shapeId="0" xr:uid="{BEE6BBD6-9507-4E8B-A309-525EE57F1A2A}">
      <text>
        <r>
          <rPr>
            <sz val="11"/>
            <rFont val="Calibri"/>
            <family val="2"/>
          </rPr>
          <t>99,4 % Vattenkraft; 0,6% Vindkraft</t>
        </r>
      </text>
    </comment>
    <comment ref="H54" authorId="1" shapeId="0" xr:uid="{B26E5C18-B00B-440A-8BFB-4C4451965261}">
      <text>
        <r>
          <rPr>
            <sz val="11"/>
            <rFont val="Calibri"/>
            <family val="2"/>
          </rPr>
          <t>PEF framräknat ur andelar i elmix och taget ur "Miljöfaktaboken", värmeforsk 2011. nadelarna har förändrats mot föregeånde åroch därmed även PEF  (betydlig större andel vind under 2024).</t>
        </r>
      </text>
    </comment>
    <comment ref="E59" authorId="1" shapeId="0" xr:uid="{E482A5D9-2F41-4192-8DF4-4C0D79943458}">
      <text>
        <r>
          <rPr>
            <sz val="11"/>
            <rFont val="Calibri"/>
            <family val="2"/>
          </rPr>
          <t xml:space="preserve">Problem med vattenfalls hemsida. kan ej få fram detta.. </t>
        </r>
      </text>
    </comment>
    <comment ref="AE62" authorId="1" shapeId="0" xr:uid="{A23E47CC-74F5-408C-A1E8-396A18F1337F}">
      <text>
        <r>
          <rPr>
            <sz val="11"/>
            <rFont val="Calibri"/>
            <family val="2"/>
          </rPr>
          <t>Den mer exakta informations länk till om produktions specifik fjärrvärme finns under:  https://bodensenergi.se/fjarrvarme/miljo/  //DR den 22-04-2025</t>
        </r>
      </text>
    </comment>
    <comment ref="X64" authorId="1" shapeId="0" xr:uid="{3E4C7E0A-9A2C-4665-AF58-ECECFC630207}">
      <text>
        <r>
          <rPr>
            <sz val="11"/>
            <rFont val="Calibri"/>
            <family val="2"/>
          </rPr>
          <t>oförädlade träbränslen</t>
        </r>
      </text>
    </comment>
    <comment ref="Y64" authorId="1" shapeId="0" xr:uid="{716DADE4-52F7-4D65-9E2C-45B808B85B2A}">
      <text>
        <r>
          <rPr>
            <sz val="11"/>
            <rFont val="Calibri"/>
            <family val="2"/>
          </rPr>
          <t>Hämtad från granskning av miljövärden för spån/bark</t>
        </r>
      </text>
    </comment>
    <comment ref="Z64" authorId="1" shapeId="0" xr:uid="{CACFD9E6-12C5-489E-8779-F65604392B0B}">
      <text>
        <r>
          <rPr>
            <sz val="11"/>
            <rFont val="Calibri"/>
            <family val="2"/>
          </rPr>
          <t>Hämtad från granska miljövärden bark/spån</t>
        </r>
      </text>
    </comment>
    <comment ref="E69" authorId="1" shapeId="0" xr:uid="{E64C6C71-303C-43DF-B3B6-AC70F2D777C5}">
      <text>
        <r>
          <rPr>
            <sz val="11"/>
            <rFont val="Calibri"/>
            <family val="2"/>
          </rPr>
          <t>Elförbrukning (Internel) * andel P6(inkl rgk) + pump el KP(58) + Egenel KV</t>
        </r>
      </text>
    </comment>
    <comment ref="E101" authorId="1" shapeId="0" xr:uid="{D967089D-8242-41C6-82C7-A38F7A1EEA6E}">
      <text>
        <r>
          <rPr>
            <sz val="11"/>
            <rFont val="Calibri"/>
            <family val="2"/>
          </rPr>
          <t>El till kaptensgatan enligt Elenergi och nät-filen, Vi har tagit med kaptensgatan och KVV-drift</t>
        </r>
      </text>
    </comment>
    <comment ref="H109" authorId="1" shapeId="0" xr:uid="{0DD1045E-63C4-482B-B26D-1ED8AA0D9026}">
      <text>
        <r>
          <rPr>
            <sz val="11"/>
            <rFont val="Calibri"/>
            <family val="2"/>
          </rPr>
          <t>PEF 1,10 FEV mix 2024, Bio, vatten, vind "Standard" kundabonnemang på de yttre anläggningarna  Bio (2,0) 35,7% Vind (0,1) 32,3% Vatten (1,1) 32% Fördelning fev.se 2024</t>
        </r>
      </text>
    </comment>
    <comment ref="E117" authorId="1" shapeId="0" xr:uid="{895B4C17-0383-438D-85F8-06CE30B9413B}">
      <text>
        <r>
          <rPr>
            <sz val="11"/>
            <rFont val="Calibri"/>
            <family val="2"/>
          </rPr>
          <t>Efter manuell koll fakturor</t>
        </r>
      </text>
    </comment>
    <comment ref="E124" authorId="1" shapeId="0" xr:uid="{21586B85-1B33-4FCB-B6B1-EBA8F53F34F9}">
      <text>
        <r>
          <rPr>
            <sz val="11"/>
            <rFont val="Calibri"/>
            <family val="2"/>
          </rPr>
          <t>Ersbo 243,5 MWh Carlsborg 177,197 MWh piper 973,6 nytryck 354,2 Strömsbro 36,8 Sörby 13,9 Valbo 210,3 Lövbacken 333,1</t>
        </r>
      </text>
    </comment>
    <comment ref="AB125" authorId="1" shapeId="0" xr:uid="{BBCE9214-1CA8-4196-96AD-CB8D0B7BAA3F}">
      <text>
        <r>
          <rPr>
            <sz val="11"/>
            <rFont val="Calibri"/>
            <family val="2"/>
          </rPr>
          <t>Spillvärme + Värme från vp minus el till vp /Åsa L</t>
        </r>
      </text>
    </comment>
    <comment ref="E176" authorId="1" shapeId="0" xr:uid="{3ADA3591-B505-40ED-A71A-76CD8E565D10}">
      <text>
        <r>
          <rPr>
            <sz val="11"/>
            <rFont val="Calibri"/>
            <family val="2"/>
          </rPr>
          <t>Siffran stämmer för 2024</t>
        </r>
      </text>
    </comment>
    <comment ref="F176" authorId="1" shapeId="0" xr:uid="{BDAF284A-B2BC-4679-82C7-EAAC932197E9}">
      <text>
        <r>
          <rPr>
            <sz val="11"/>
            <rFont val="Calibri"/>
            <family val="2"/>
          </rPr>
          <t>Siffran stämmer för 2024</t>
        </r>
      </text>
    </comment>
    <comment ref="L176" authorId="1" shapeId="0" xr:uid="{4EC0529E-0160-4FDB-9FA9-0AE843A73D47}">
      <text>
        <r>
          <rPr>
            <sz val="11"/>
            <rFont val="Calibri"/>
            <family val="2"/>
          </rPr>
          <t xml:space="preserve">Siffran är korrekt, andelen har minskat </t>
        </r>
      </text>
    </comment>
    <comment ref="I200" authorId="1" shapeId="0" xr:uid="{C109D9F3-A360-43B0-80FE-D7D0A7D9031C}">
      <text>
        <r>
          <rPr>
            <sz val="11"/>
            <rFont val="Calibri"/>
            <family val="2"/>
          </rPr>
          <t xml:space="preserve">Blev osäker på denna redovisning, pratade med Energiföretagen den 30/1 och önskade lite rådgivning. Tyvärr kunde inte handläggaren svara på hur detta ska räknas ut, hon skulle återkomma. Jag har matat in ett värde och får invänta vägledning. </t>
        </r>
      </text>
    </comment>
    <comment ref="G204" authorId="1" shapeId="0" xr:uid="{0C2E2CCA-CC06-4369-A0DE-784171059345}">
      <text>
        <r>
          <rPr>
            <sz val="11"/>
            <rFont val="Calibri"/>
            <family val="2"/>
          </rPr>
          <t xml:space="preserve">VattenEl + El (intern, extern) KVV </t>
        </r>
      </text>
    </comment>
    <comment ref="H205" authorId="1" shapeId="0" xr:uid="{D06FAC90-82B5-44B9-8A46-ECF4EF9B0D3D}">
      <text>
        <r>
          <rPr>
            <sz val="11"/>
            <rFont val="Calibri"/>
            <family val="2"/>
          </rPr>
          <t xml:space="preserve">VMK Överenskommelse Vattenkraft el </t>
        </r>
      </text>
    </comment>
    <comment ref="I205" authorId="1" shapeId="0" xr:uid="{D8824131-C4F8-4C42-8FD3-31DF24B1C587}">
      <text>
        <r>
          <rPr>
            <sz val="11"/>
            <rFont val="Calibri"/>
            <family val="2"/>
          </rPr>
          <t>Scope 2 från elhandel (vattenel)</t>
        </r>
      </text>
    </comment>
    <comment ref="E228" authorId="1" shapeId="0" xr:uid="{A769F1AD-73CF-4932-8D74-6F5BB5610299}">
      <text>
        <r>
          <rPr>
            <sz val="11"/>
            <rFont val="Calibri"/>
            <family val="2"/>
          </rPr>
          <t>2022: Ej Inklusive 0.45 GWH El från ORC-turbin.  2023 ej inklusive 539 MWh från ORC-turbin 2024 ej inklusive 506 MWh från ORC-turbin</t>
        </r>
      </text>
    </comment>
    <comment ref="J242" authorId="1" shapeId="0" xr:uid="{C41C8800-0E2A-4B0B-BD3D-77E25BA50C6B}">
      <text>
        <r>
          <rPr>
            <sz val="11"/>
            <rFont val="Calibri"/>
            <family val="2"/>
          </rPr>
          <t>Enligt ATAs VD har deras el 5% fossilandel. I övrigt kunde han inte hitta fler miljöfaktorer.</t>
        </r>
      </text>
    </comment>
    <comment ref="L244" authorId="1" shapeId="0" xr:uid="{F72FD950-3F65-48A2-92DD-A7645B64E10F}">
      <text>
        <r>
          <rPr>
            <sz val="11"/>
            <rFont val="Calibri"/>
            <family val="2"/>
          </rPr>
          <t xml:space="preserve">Tidigare har nog redovisats samma elförbrukning som för Vetlanda-nätet där vi till stor del använder egenproducerad el från kraftvärme, detta gäller dock ej för Holsby-nätet där vi köper el via E.on. </t>
        </r>
      </text>
    </comment>
    <comment ref="F245" authorId="1" shapeId="0" xr:uid="{99FDF251-29B6-4339-AA60-D70A86399B7F}">
      <text>
        <r>
          <rPr>
            <sz val="11"/>
            <rFont val="Calibri"/>
            <family val="2"/>
          </rPr>
          <t>Taget ur "El-att skatta" genom summering av hjälpkraft.</t>
        </r>
      </text>
    </comment>
    <comment ref="H261" authorId="1" shapeId="0" xr:uid="{7E340447-063B-4BC2-83A8-049DD45B61D3}">
      <text>
        <r>
          <rPr>
            <sz val="11"/>
            <rFont val="Calibri"/>
            <family val="2"/>
          </rPr>
          <t>Använder tillsvidare samma värde som 2023. E.ON meddelade att denna siffra är klar efter Q1 och hör då av sig.</t>
        </r>
      </text>
    </comment>
    <comment ref="H299" authorId="1" shapeId="0" xr:uid="{5A9CBA2A-29D1-4B26-84FB-EA336956029A}">
      <text>
        <r>
          <rPr>
            <sz val="11"/>
            <rFont val="Calibri"/>
            <family val="2"/>
          </rPr>
          <t>Förnybar energi</t>
        </r>
      </text>
    </comment>
    <comment ref="R299" authorId="1" shapeId="0" xr:uid="{3CD8108A-AB87-4F3C-89FD-8FD70FFCD192}">
      <text>
        <r>
          <rPr>
            <sz val="11"/>
            <rFont val="Calibri"/>
            <family val="2"/>
          </rPr>
          <t>Bränslemixen för den köpta fjärrvärmen har ändrats.</t>
        </r>
      </text>
    </comment>
    <comment ref="S299" authorId="1" shapeId="0" xr:uid="{96E52675-3103-4EF6-A2CB-059A5686A009}">
      <text>
        <r>
          <rPr>
            <sz val="11"/>
            <rFont val="Calibri"/>
            <family val="2"/>
          </rPr>
          <t>Spillvärme till värmepump</t>
        </r>
      </text>
    </comment>
    <comment ref="I378" authorId="1" shapeId="0" xr:uid="{D3BDEB75-9DD9-4BEE-920B-6F8B6D3D32E2}">
      <text>
        <r>
          <rPr>
            <sz val="11"/>
            <rFont val="Calibri"/>
            <family val="2"/>
          </rPr>
          <t>Inklusive scope 3-faktor.</t>
        </r>
      </text>
    </comment>
    <comment ref="G391" authorId="1" shapeId="0" xr:uid="{7CCB1FD0-C9AF-4742-BFE4-3B06659A983B}">
      <text>
        <r>
          <rPr>
            <sz val="11"/>
            <rFont val="Calibri"/>
            <family val="2"/>
          </rPr>
          <t>Egen producerad el (Avfall) + Jämtkraft (100%förnybar)</t>
        </r>
      </text>
    </comment>
    <comment ref="E415" authorId="1" shapeId="0" xr:uid="{938ACD8E-E7C0-4FF8-825C-94A54C8E5591}">
      <text>
        <r>
          <rPr>
            <sz val="11"/>
            <rFont val="Calibri"/>
            <family val="2"/>
          </rPr>
          <t>Tidigare felaktigt rapporterat</t>
        </r>
      </text>
    </comment>
    <comment ref="H419" authorId="1" shapeId="0" xr:uid="{D6AA3CC8-AEB6-4FBB-9CA2-51AA03A4CE6D}">
      <text>
        <r>
          <rPr>
            <sz val="11"/>
            <rFont val="Calibri"/>
            <family val="2"/>
          </rPr>
          <t>Beräknat utifrån Resurseffektivitet och fördelning av energikällor. Fördelning 2024 enl leverantör 36,22% vatten, bio 63,47% och sol 0,31%. Resurseffektivitet vattenkraft 1,1, bio 2 och sol/vindkraft 0,1 enl tabell 2 - Guide för allokerin</t>
        </r>
      </text>
    </comment>
    <comment ref="H420" authorId="1" shapeId="0" xr:uid="{233D1C25-8AA6-4F45-8B64-5A51C01998CD}">
      <text>
        <r>
          <rPr>
            <sz val="11"/>
            <rFont val="Calibri"/>
            <family val="2"/>
          </rPr>
          <t>Beräknat utifrån Resurseffektivitet och fördelning av energikällor. Fördelning 2024 enl leverantör 36,22% vatten, bio 63,47% och sol 0,31%. Resurseffektivitet vattenkraft 1,1, bio 2 och sol/vindkraft 0,1 enl tabell 2 - Guide för allokerin</t>
        </r>
      </text>
    </comment>
    <comment ref="H421" authorId="1" shapeId="0" xr:uid="{6EDDA44E-06D8-4211-81EF-F710178FE5CD}">
      <text>
        <r>
          <rPr>
            <sz val="11"/>
            <rFont val="Calibri"/>
            <family val="2"/>
          </rPr>
          <t>Beräknat utifrån Resurseffektivitet och fördelning av energikällor. Fördelning 2024 enl leverantör 36,22% vatten, bio 63,47% och sol 0,31%. Resurseffektivitet vattenkraft 1,1, bio 2 och sol/vindkraft 0,1 enl tabell 2 - Guide för allokerin</t>
        </r>
      </text>
    </comment>
    <comment ref="F440" authorId="1" shapeId="0" xr:uid="{5F26E6EB-DFD4-4780-B8B8-88F0062D635E}">
      <text>
        <r>
          <rPr>
            <sz val="11"/>
            <rFont val="Calibri"/>
            <family val="2"/>
          </rPr>
          <t>2024: Förbrukad driftel KVV lägre än 2023, jämförbar med 2022</t>
        </r>
      </text>
    </comment>
    <comment ref="H442" authorId="1" shapeId="0" xr:uid="{63A2E0E8-B3F6-4EE8-8558-FA4C97D7EE2D}">
      <text>
        <r>
          <rPr>
            <sz val="11"/>
            <rFont val="Calibri"/>
            <family val="2"/>
          </rPr>
          <t>Detta värde tillhandahölls från miljöcontroller och baseras på värden från 2023.</t>
        </r>
      </text>
    </comment>
    <comment ref="I442" authorId="1" shapeId="0" xr:uid="{B807D530-2EEB-4C27-8C54-FC1F22C4DED1}">
      <text>
        <r>
          <rPr>
            <sz val="11"/>
            <rFont val="Calibri"/>
            <family val="2"/>
          </rPr>
          <t>Detta värde tillhandahölls från miljöcontroller och baseras på värden från 2023.</t>
        </r>
      </text>
    </comment>
    <comment ref="K442" authorId="1" shapeId="0" xr:uid="{F4E50F7F-1EC1-4EBF-9B8D-E704BB842DA3}">
      <text>
        <r>
          <rPr>
            <sz val="11"/>
            <rFont val="Calibri"/>
            <family val="2"/>
          </rPr>
          <t>Detta värde tillhandahölls från miljöcontroller och baseras på värden från 2023.</t>
        </r>
      </text>
    </comment>
    <comment ref="H444" authorId="1" shapeId="0" xr:uid="{F5912C8D-91EB-4E1D-8BE3-495FCF0AABA4}">
      <text>
        <r>
          <rPr>
            <sz val="11"/>
            <rFont val="Calibri"/>
            <family val="2"/>
          </rPr>
          <t>Faktorer ur modell för miljövärdesberäkning använda för 50 % RT (0,05) och 50 % grot (0,03)</t>
        </r>
      </text>
    </comment>
    <comment ref="L444" authorId="1" shapeId="0" xr:uid="{7E33CA8E-0B56-4F77-9E8F-B290C62B929A}">
      <text>
        <r>
          <rPr>
            <sz val="11"/>
            <rFont val="Calibri"/>
            <family val="2"/>
          </rPr>
          <t>Enbart biobränsle vid elproduktion. Turbinen går aldrig på oljedrift.</t>
        </r>
      </text>
    </comment>
    <comment ref="H447" authorId="1" shapeId="0" xr:uid="{3AF2EC7B-62EF-4C3C-9DAB-3991CBE70C66}">
      <text>
        <r>
          <rPr>
            <sz val="11"/>
            <rFont val="Calibri"/>
            <family val="2"/>
          </rPr>
          <t>Detta värde tillhandahölls från miljöcontroller och baseras på värden från 2023.</t>
        </r>
      </text>
    </comment>
    <comment ref="I447" authorId="1" shapeId="0" xr:uid="{15F7DF89-BDF0-452A-AE18-F5FF554D0E58}">
      <text>
        <r>
          <rPr>
            <sz val="11"/>
            <rFont val="Calibri"/>
            <family val="2"/>
          </rPr>
          <t>Detta värde tillhandahölls från miljöcontroller och baseras på värden från 2023.</t>
        </r>
      </text>
    </comment>
    <comment ref="K447" authorId="1" shapeId="0" xr:uid="{F09C3294-294A-473A-BF44-11EFE5BF6F3E}">
      <text>
        <r>
          <rPr>
            <sz val="11"/>
            <rFont val="Calibri"/>
            <family val="2"/>
          </rPr>
          <t>Detta värde tillhandahölls från miljöcontroller och baseras på värden från 2023.</t>
        </r>
      </text>
    </comment>
    <comment ref="H450" authorId="1" shapeId="0" xr:uid="{3808BEB3-7FBE-43C9-BEAB-BAD4E671C4D9}">
      <text>
        <r>
          <rPr>
            <sz val="11"/>
            <rFont val="Calibri"/>
            <family val="2"/>
          </rPr>
          <t>Detta värde tillhandahölls från miljöcontroller och baseras på värden från 2023.</t>
        </r>
      </text>
    </comment>
    <comment ref="I450" authorId="1" shapeId="0" xr:uid="{19136296-4DDC-470B-8D49-5E7547F51E65}">
      <text>
        <r>
          <rPr>
            <sz val="11"/>
            <rFont val="Calibri"/>
            <family val="2"/>
          </rPr>
          <t>Detta värde tillhandahölls från miljöcontroller och baseras på värden från 2023.</t>
        </r>
      </text>
    </comment>
    <comment ref="K450" authorId="1" shapeId="0" xr:uid="{366D70F9-AAE1-4948-93F0-5C2D8C7C3768}">
      <text>
        <r>
          <rPr>
            <sz val="11"/>
            <rFont val="Calibri"/>
            <family val="2"/>
          </rPr>
          <t>Detta värde tillhandahölls från miljöcontroller och baseras på värden från 2023.</t>
        </r>
      </text>
    </comment>
    <comment ref="E474" authorId="1" shapeId="0" xr:uid="{9B5EAA4D-543D-4893-B9C5-0C6FCE71D897}">
      <text>
        <r>
          <rPr>
            <sz val="11"/>
            <rFont val="Calibri"/>
            <family val="2"/>
          </rPr>
          <t>Filen N:\VME\FJARRVARMEAVD\06 Produktion\09 Bränslen\El  Data sammanställt från Mina sidor hos Mälarenergi samt filen Energi 2019  Produktionsstatistik "Indata 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tc={1EC4C524-06E8-407F-B8A1-B912A27D7CC4}</author>
    <author>Författare</author>
    <author>tc={68729E9C-F796-4681-AE75-4DC2BEB07BF3}</author>
    <author>tc={1B7F8CFA-0B73-41FC-B48B-386BFD70C352}</author>
    <author>tc={31C5D852-8863-46DD-A80A-D8C7875FCBB2}</author>
    <author>tc={C3845194-12AA-4719-9227-0F103E18860B}</author>
  </authors>
  <commentList>
    <comment ref="AJ1" authorId="0" shapeId="0" xr:uid="{1EC4C524-06E8-407F-B8A1-B912A27D7CC4}">
      <text>
        <t>[Trådad kommentar]
I din version av Excel kan du läsa den här trådade kommentaren, men eventuella ändringar i den tas bort om filen öppnas i en senare version av Excel. Läs mer: https://go.microsoft.com/fwlink/?linkid=870924
Kommentar:
    Namnet förvirrar men det är torv som allokerats till värmeproduktion</t>
      </text>
    </comment>
    <comment ref="AK1" authorId="1" shapeId="0" xr:uid="{A2002354-7885-4119-850D-735A326B7064}">
      <text>
        <r>
          <rPr>
            <b/>
            <sz val="9"/>
            <color indexed="81"/>
            <rFont val="Tahoma"/>
            <family val="2"/>
          </rPr>
          <t>Författare:</t>
        </r>
        <r>
          <rPr>
            <sz val="9"/>
            <color indexed="81"/>
            <rFont val="Tahoma"/>
            <family val="2"/>
          </rPr>
          <t xml:space="preserve">
Se kolumn längre till höger för ursprung för den använda elen</t>
        </r>
      </text>
    </comment>
    <comment ref="AL1" authorId="1" shapeId="0" xr:uid="{F6A30D4E-F20F-4B7A-B189-3AA91D2A012E}">
      <text>
        <r>
          <rPr>
            <b/>
            <sz val="9"/>
            <color indexed="81"/>
            <rFont val="Tahoma"/>
            <family val="2"/>
          </rPr>
          <t>Författare:</t>
        </r>
        <r>
          <rPr>
            <sz val="9"/>
            <color indexed="81"/>
            <rFont val="Tahoma"/>
            <family val="2"/>
          </rPr>
          <t xml:space="preserve">
Se kolumn längre till höger för ursprung för den använda elen</t>
        </r>
      </text>
    </comment>
    <comment ref="AM1" authorId="1" shapeId="0" xr:uid="{4477892A-B827-4D63-B738-558583B7BDFE}">
      <text>
        <r>
          <rPr>
            <b/>
            <sz val="9"/>
            <color indexed="81"/>
            <rFont val="Tahoma"/>
            <family val="2"/>
          </rPr>
          <t>Författare:</t>
        </r>
        <r>
          <rPr>
            <sz val="9"/>
            <color indexed="81"/>
            <rFont val="Tahoma"/>
            <family val="2"/>
          </rPr>
          <t xml:space="preserve">
Värmeproduktion minus elförbrukning, alltså den energi som kommer från källan till värmepumpar. Se kolumn längre till höger för källa till värmepumpar</t>
        </r>
      </text>
    </comment>
    <comment ref="AN1" authorId="1" shapeId="0" xr:uid="{0BD75A7D-9C40-4C72-969C-E8F26DCD6D27}">
      <text>
        <r>
          <rPr>
            <b/>
            <sz val="9"/>
            <color indexed="81"/>
            <rFont val="Tahoma"/>
            <family val="2"/>
          </rPr>
          <t>Författare:</t>
        </r>
        <r>
          <rPr>
            <sz val="9"/>
            <color indexed="81"/>
            <rFont val="Tahoma"/>
            <family val="2"/>
          </rPr>
          <t xml:space="preserve">
Se kolumn längre till höger för att se ursprunget för rökgaskondenseringen. 
All rökgaskondensering anses dock ha ursrunget "återvunnet" elnligt överenskommelse med VMK. Först i SGBC-filen spelar ursprung roll. /SEWKAA</t>
        </r>
      </text>
    </comment>
    <comment ref="AQ1" authorId="1" shapeId="0" xr:uid="{9FDBFF61-AF42-4EFA-BAC9-EEBCA470EEC9}">
      <text>
        <r>
          <rPr>
            <b/>
            <sz val="9"/>
            <color indexed="81"/>
            <rFont val="Tahoma"/>
            <family val="2"/>
          </rPr>
          <t>Författare:</t>
        </r>
        <r>
          <rPr>
            <sz val="9"/>
            <color indexed="81"/>
            <rFont val="Tahoma"/>
            <family val="2"/>
          </rPr>
          <t xml:space="preserve">
Se kolumn längre till höger för ursprung för den använda elen</t>
        </r>
      </text>
    </comment>
    <comment ref="AY1" authorId="1" shapeId="0" xr:uid="{F27E15EB-AEB0-4FA5-89F6-EC4AC5E38FD9}">
      <text>
        <r>
          <rPr>
            <b/>
            <sz val="9"/>
            <color indexed="81"/>
            <rFont val="Tahoma"/>
            <family val="2"/>
          </rPr>
          <t>Författare:</t>
        </r>
        <r>
          <rPr>
            <sz val="9"/>
            <color indexed="81"/>
            <rFont val="Tahoma"/>
            <family val="2"/>
          </rPr>
          <t xml:space="preserve">
Antar en verkningsgrad för köpt hetvatten=100%</t>
        </r>
      </text>
    </comment>
    <comment ref="BB1" authorId="1" shapeId="0" xr:uid="{9778CE31-380A-4720-A9E0-3139FBD93B6C}">
      <text>
        <r>
          <rPr>
            <b/>
            <sz val="9"/>
            <color indexed="81"/>
            <rFont val="Tahoma"/>
            <family val="2"/>
          </rPr>
          <t>Författare:</t>
        </r>
        <r>
          <rPr>
            <sz val="9"/>
            <color indexed="81"/>
            <rFont val="Tahoma"/>
            <family val="2"/>
          </rPr>
          <t xml:space="preserve">
Om företagen själva godkänt eller inte. </t>
        </r>
      </text>
    </comment>
    <comment ref="BO1" authorId="1" shapeId="0" xr:uid="{265BDDC4-1F7D-4749-9736-BE7E7E2F7D27}">
      <text>
        <r>
          <rPr>
            <b/>
            <sz val="9"/>
            <color indexed="81"/>
            <rFont val="Tahoma"/>
            <family val="2"/>
          </rPr>
          <t>Författare:</t>
        </r>
        <r>
          <rPr>
            <sz val="9"/>
            <color indexed="81"/>
            <rFont val="Tahoma"/>
            <family val="2"/>
          </rPr>
          <t xml:space="preserve">
Torv
För elen räknas även kärnkraft "Övrigt". Se kolumn BV
</t>
        </r>
      </text>
    </comment>
    <comment ref="BP1" authorId="2" shapeId="0" xr:uid="{68729E9C-F796-4681-AE75-4DC2BEB07BF3}">
      <text>
        <t>[Trådad kommentar]
I din version av Excel kan du läsa den här trådade kommentaren, men eventuella ändringar i den tas bort om filen öppnas i en senare version av Excel. Läs mer: https://go.microsoft.com/fwlink/?linkid=870924
Kommentar:
    Biogas räknas som återvunnet</t>
      </text>
    </comment>
    <comment ref="BY1" authorId="3" shapeId="0" xr:uid="{1B7F8CFA-0B73-41FC-B48B-386BFD70C352}">
      <text>
        <t>[Trådad kommentar]
I din version av Excel kan du läsa den här trådade kommentaren, men eventuella ändringar i den tas bort om filen öppnas i en senare version av Excel. Läs mer: https://go.microsoft.com/fwlink/?linkid=870924
Kommentar:
    ny</t>
      </text>
    </comment>
    <comment ref="BT120" authorId="4" shapeId="0" xr:uid="{31C5D852-8863-46DD-A80A-D8C7875FCBB2}">
      <text>
        <t>[Trådad kommentar]
I din version av Excel kan du läsa den här trådade kommentaren, men eventuella ändringar i den tas bort om filen öppnas i en senare version av Excel. Läs mer: https://go.microsoft.com/fwlink/?linkid=870924
Kommentar:
    Ändrat från "ET"/"-" till "0" för att formel ska fungera</t>
      </text>
    </comment>
    <comment ref="B461" authorId="1" shapeId="0" xr:uid="{FD7216B3-80FB-4D03-9B23-13262DB82959}">
      <text>
        <r>
          <rPr>
            <b/>
            <sz val="9"/>
            <color indexed="81"/>
            <rFont val="Tahoma"/>
            <family val="2"/>
          </rPr>
          <t>Amanda, Kander:</t>
        </r>
        <r>
          <rPr>
            <sz val="9"/>
            <color indexed="81"/>
            <rFont val="Tahoma"/>
            <family val="2"/>
          </rPr>
          <t xml:space="preserve">
Se fil "2023 Stockholm Exergi köpt  sålt till energiföretagen_med Sammanställning". Gjort som föregående år. Anldening: Stockholm Exergi rapportera bränslena som använts för att producera deras köpta hetvatten som sina egna. De dras alltså av här för att inte dubbelräknas. Köpt från Söder Energi dras inte bort eftersom Söder Energi inte rapporterar själva.
/SEWKAA 2023</t>
        </r>
      </text>
    </comment>
    <comment ref="A469" authorId="5" shapeId="0" xr:uid="{C3845194-12AA-4719-9227-0F103E18860B}">
      <text>
        <t>[Trådad kommentar]
I din version av Excel kan du läsa den här trådade kommentaren, men eventuella ändringar i den tas bort om filen öppnas i en senare version av Excel. Läs mer: https://go.microsoft.com/fwlink/?linkid=870924
Kommentar:
    Endast kvalitetsgranskade här också</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Författare</author>
  </authors>
  <commentList>
    <comment ref="L2" authorId="0" shapeId="0" xr:uid="{4471AE06-8877-41AC-8A61-32C83C7DD2FC}">
      <text>
        <r>
          <rPr>
            <b/>
            <sz val="9"/>
            <color indexed="81"/>
            <rFont val="Tahoma"/>
            <family val="2"/>
          </rPr>
          <t>Författare:</t>
        </r>
        <r>
          <rPr>
            <sz val="9"/>
            <color indexed="81"/>
            <rFont val="Tahoma"/>
            <family val="2"/>
          </rPr>
          <t xml:space="preserve">
Används för nät där värdena är kvalitetsgranskade, men man av olika anledningar inte vill publicera. Nätnamnet går inte att välja i listan med nät.
</t>
        </r>
      </text>
    </comment>
    <comment ref="M2" authorId="0" shapeId="0" xr:uid="{6882D6A2-CD2A-4407-B3CA-A1AE3FBCDDBA}">
      <text>
        <r>
          <rPr>
            <b/>
            <sz val="9"/>
            <color indexed="81"/>
            <rFont val="Tahoma"/>
            <family val="2"/>
          </rPr>
          <t>Författare:</t>
        </r>
        <r>
          <rPr>
            <sz val="9"/>
            <color indexed="81"/>
            <rFont val="Tahoma"/>
            <family val="2"/>
          </rPr>
          <t xml:space="preserve">
Används om man vill att miljövärdena för ett nät ska synas, trots att de inte är kvalitetsgranskade. Nätnamnet går att välja i listan med nät.</t>
        </r>
      </text>
    </comment>
    <comment ref="N2" authorId="0" shapeId="0" xr:uid="{025DCA26-8C98-496D-ABFD-E442AB472EBC}">
      <text>
        <r>
          <rPr>
            <b/>
            <sz val="9"/>
            <color indexed="81"/>
            <rFont val="Tahoma"/>
            <family val="2"/>
          </rPr>
          <t>Författare:</t>
        </r>
        <r>
          <rPr>
            <sz val="9"/>
            <color indexed="81"/>
            <rFont val="Tahoma"/>
            <family val="2"/>
          </rPr>
          <t xml:space="preserve">
Nätnamnet går att välja i listen med nät, men inga miljövärden eller bränslen visas, utan det står "se länk"
Har använts för E.ON innan men används ej längre. Funktion finns kvar ifall något företag vill använda det i framtiden /SEWKAA 2023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Författare</author>
  </authors>
  <commentList>
    <comment ref="C1" authorId="0" shapeId="0" xr:uid="{248CCB5C-ECE8-42BA-A804-DBEF204F9A70}">
      <text>
        <r>
          <rPr>
            <b/>
            <sz val="9"/>
            <color indexed="81"/>
            <rFont val="Tahoma"/>
            <family val="2"/>
          </rPr>
          <t>Hänvisar till den nya informationen i fliken "miljö". /SEWKAA 2023</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<sst xmlns="http://schemas.openxmlformats.org/spreadsheetml/2006/main" count="22259" uniqueCount="1230">
  <si>
    <t>Kommun/ förbund</t>
  </si>
  <si>
    <t>Nät</t>
  </si>
  <si>
    <t>Kommuner</t>
  </si>
  <si>
    <t>År</t>
  </si>
  <si>
    <t/>
  </si>
  <si>
    <t>-</t>
  </si>
  <si>
    <t>ET</t>
  </si>
  <si>
    <t>Adven Sverige AB</t>
  </si>
  <si>
    <t>Avesta</t>
  </si>
  <si>
    <t>Nej</t>
  </si>
  <si>
    <t>Delsbo</t>
  </si>
  <si>
    <t>Hudiksvall</t>
  </si>
  <si>
    <t>Grums</t>
  </si>
  <si>
    <t>Grythyttan</t>
  </si>
  <si>
    <t>Hällefors</t>
  </si>
  <si>
    <t>Hofors (Adven)</t>
  </si>
  <si>
    <t>Hofors</t>
  </si>
  <si>
    <t>Iggesund</t>
  </si>
  <si>
    <t>Kopparberg</t>
  </si>
  <si>
    <t>Ljusnarsberg</t>
  </si>
  <si>
    <t>Kristinehamn (Adven)</t>
  </si>
  <si>
    <t>Kristinehamn</t>
  </si>
  <si>
    <t>Nynäshamn</t>
  </si>
  <si>
    <t>Stöllet</t>
  </si>
  <si>
    <t>Torsby</t>
  </si>
  <si>
    <t xml:space="preserve">Säffle </t>
  </si>
  <si>
    <t>Säffle</t>
  </si>
  <si>
    <t>Sörforsa</t>
  </si>
  <si>
    <t>Bräcke</t>
  </si>
  <si>
    <t>Lenhovda</t>
  </si>
  <si>
    <t>Uppvidinge</t>
  </si>
  <si>
    <t>Sösdala</t>
  </si>
  <si>
    <t>Hässleholm</t>
  </si>
  <si>
    <t>Sollefteå</t>
  </si>
  <si>
    <t>Bara</t>
  </si>
  <si>
    <t>Svedala</t>
  </si>
  <si>
    <t>Boxholm</t>
  </si>
  <si>
    <t>Timrå</t>
  </si>
  <si>
    <t>Orsa</t>
  </si>
  <si>
    <t>Vaxholm</t>
  </si>
  <si>
    <t>Staffanstorp</t>
  </si>
  <si>
    <t>Mora</t>
  </si>
  <si>
    <t>Älmhult</t>
  </si>
  <si>
    <t>Leksand</t>
  </si>
  <si>
    <t>Insjön</t>
  </si>
  <si>
    <t>Rättvik</t>
  </si>
  <si>
    <t>Boda</t>
  </si>
  <si>
    <t>Vikarbyn</t>
  </si>
  <si>
    <t>Trelleborg (Adven)</t>
  </si>
  <si>
    <t>Trelleborg</t>
  </si>
  <si>
    <t>Stora vika</t>
  </si>
  <si>
    <t>Ösmo</t>
  </si>
  <si>
    <t>Tranemo (Adven)</t>
  </si>
  <si>
    <t>Tranemo</t>
  </si>
  <si>
    <t>Lidingö (Sticklinge)</t>
  </si>
  <si>
    <t>Lidingö</t>
  </si>
  <si>
    <t>Bergeforsen</t>
  </si>
  <si>
    <t>Söråker</t>
  </si>
  <si>
    <t>Kälarne</t>
  </si>
  <si>
    <t>Gällö</t>
  </si>
  <si>
    <t>Simrishamn</t>
  </si>
  <si>
    <t>Bollstabruk</t>
  </si>
  <si>
    <t>Kramfors</t>
  </si>
  <si>
    <t>Funäsdalen</t>
  </si>
  <si>
    <t>Härjedalen</t>
  </si>
  <si>
    <t>Hede</t>
  </si>
  <si>
    <t>Långsele</t>
  </si>
  <si>
    <t>Näsåker</t>
  </si>
  <si>
    <t>Ramsele</t>
  </si>
  <si>
    <t>Affärsverken Karlskrona AB</t>
  </si>
  <si>
    <t>Fridlevstad</t>
  </si>
  <si>
    <t>Karlskrona</t>
  </si>
  <si>
    <t>Jämjö</t>
  </si>
  <si>
    <t>Sturkö</t>
  </si>
  <si>
    <t>Alingsås Energi AB</t>
  </si>
  <si>
    <t>Alingsås</t>
  </si>
  <si>
    <t>Alvesta Energi AB</t>
  </si>
  <si>
    <t>Alvesta</t>
  </si>
  <si>
    <t>'-'</t>
  </si>
  <si>
    <t>Ja</t>
  </si>
  <si>
    <t>Moheda</t>
  </si>
  <si>
    <t>Vislanda</t>
  </si>
  <si>
    <t>Aneby Miljö &amp; Vatten AB</t>
  </si>
  <si>
    <t xml:space="preserve">Aneby </t>
  </si>
  <si>
    <t>Aneby</t>
  </si>
  <si>
    <t>Arvidsjaurs Energi AB</t>
  </si>
  <si>
    <t>Arvidsjaur</t>
  </si>
  <si>
    <t>Arvika Fjärrvärme AB</t>
  </si>
  <si>
    <t>Arvika</t>
  </si>
  <si>
    <t>Bengtsfors Energi</t>
  </si>
  <si>
    <t>Bengtsfors</t>
  </si>
  <si>
    <t>Bodens Energi AB</t>
  </si>
  <si>
    <t>Boden</t>
  </si>
  <si>
    <t>Bollnäs Energi AB</t>
  </si>
  <si>
    <t>Rengsjö</t>
  </si>
  <si>
    <t>Bollnäs</t>
  </si>
  <si>
    <t>Arbrå</t>
  </si>
  <si>
    <t>Kilafors</t>
  </si>
  <si>
    <t>Borgholm Energi AB</t>
  </si>
  <si>
    <t>Borgholm</t>
  </si>
  <si>
    <t>Löttorp</t>
  </si>
  <si>
    <t>Borlänge Energi AB</t>
  </si>
  <si>
    <t>Borlänge</t>
  </si>
  <si>
    <t>Ornäs</t>
  </si>
  <si>
    <t>Torsång</t>
  </si>
  <si>
    <t>Borås Energi &amp; Miljö AB</t>
  </si>
  <si>
    <t>Borås, Bra Miljöval</t>
  </si>
  <si>
    <t>Borås</t>
  </si>
  <si>
    <t>Bromölla Fjärrvärme AB</t>
  </si>
  <si>
    <t>Bromölla</t>
  </si>
  <si>
    <t>BTEA Energi AB</t>
  </si>
  <si>
    <t>Berg</t>
  </si>
  <si>
    <t>C4 Energi AB</t>
  </si>
  <si>
    <t>Fjälkinge</t>
  </si>
  <si>
    <t>Kristianstad</t>
  </si>
  <si>
    <t>Degerfors Energi AB</t>
  </si>
  <si>
    <t>HVC Degerfors</t>
  </si>
  <si>
    <t>Degerfors</t>
  </si>
  <si>
    <t>Svartå</t>
  </si>
  <si>
    <t>E.ON Energiinfrastruktur AB</t>
  </si>
  <si>
    <t>Järfälla/Kungsängen/Bro - Residual</t>
  </si>
  <si>
    <t>Järfälla, Upplands-Bro</t>
  </si>
  <si>
    <t>Malmö/Burlöv - Särskilt miljöval</t>
  </si>
  <si>
    <t>Burlöv, Malmö</t>
  </si>
  <si>
    <t>Järfälla/Kungsängen/Bro - Särskilt miljöval</t>
  </si>
  <si>
    <t>Vallentuna - Särskilt miljöval</t>
  </si>
  <si>
    <t>Vallentuna</t>
  </si>
  <si>
    <t>Sigtuna Stadsängar</t>
  </si>
  <si>
    <t>Ale, Sigtuna</t>
  </si>
  <si>
    <t>Järfälla/Kungsängen/Bro - Slammertorps värmepumpar</t>
  </si>
  <si>
    <t>Malmö/Burlöv - Sjölunda värmepumpar</t>
  </si>
  <si>
    <t>Malmö/Burlöv - Industriell spillvärme</t>
  </si>
  <si>
    <t>Järfälla/Kungsängen/Bro - Platsbaserat</t>
  </si>
  <si>
    <t xml:space="preserve">Malmö/Burlöv - Platsbaserat </t>
  </si>
  <si>
    <t>Vallentuna - Platsbaserat</t>
  </si>
  <si>
    <t>Bålsta</t>
  </si>
  <si>
    <t>Håbo</t>
  </si>
  <si>
    <t>Malmö/Burlöv - Residual</t>
  </si>
  <si>
    <t>Vallentuna - Residual</t>
  </si>
  <si>
    <t>Österåker</t>
  </si>
  <si>
    <t>Eda Energi AB</t>
  </si>
  <si>
    <t>Eda</t>
  </si>
  <si>
    <t>Eksjö Energi AB</t>
  </si>
  <si>
    <t>Eksjö</t>
  </si>
  <si>
    <t>Ingatorp</t>
  </si>
  <si>
    <t>Mariannelund</t>
  </si>
  <si>
    <t>Emmaboda Energi och Miljö AB</t>
  </si>
  <si>
    <t>Emmaboda</t>
  </si>
  <si>
    <t>Ena Energi AB</t>
  </si>
  <si>
    <t>Enköping</t>
  </si>
  <si>
    <t>'0'</t>
  </si>
  <si>
    <t>Eskilstuna Energi &amp; Miljö AB</t>
  </si>
  <si>
    <t>.</t>
  </si>
  <si>
    <t>Eskilstuna-Torshälla</t>
  </si>
  <si>
    <t>Eskilstuna</t>
  </si>
  <si>
    <t>Kvicksund</t>
  </si>
  <si>
    <t>Ärla</t>
  </si>
  <si>
    <t>Falkenberg Energi AB</t>
  </si>
  <si>
    <t>Falkenberg</t>
  </si>
  <si>
    <t>Ullared-närvärme</t>
  </si>
  <si>
    <t>Vessigebro-närvärme</t>
  </si>
  <si>
    <t>Falu Energi &amp; Vatten AB</t>
  </si>
  <si>
    <t>Sundborn</t>
  </si>
  <si>
    <t>Falun</t>
  </si>
  <si>
    <t>Bjursås</t>
  </si>
  <si>
    <t>Grycksbo</t>
  </si>
  <si>
    <t>Svärdsjö</t>
  </si>
  <si>
    <t>Finspångs Tekniska Verk AB</t>
  </si>
  <si>
    <t>Finspång</t>
  </si>
  <si>
    <t>Gislaved Energi AB</t>
  </si>
  <si>
    <t>Gislaved</t>
  </si>
  <si>
    <t>Hestra</t>
  </si>
  <si>
    <t>Reftele</t>
  </si>
  <si>
    <t>Gotlands Energi AB</t>
  </si>
  <si>
    <t>Hemse</t>
  </si>
  <si>
    <t>Gotland</t>
  </si>
  <si>
    <t>Klintehamn</t>
  </si>
  <si>
    <t>Slite</t>
  </si>
  <si>
    <t>Visby</t>
  </si>
  <si>
    <t>Gällivare Energi AB</t>
  </si>
  <si>
    <t>Gällivare ursprungsmärkt</t>
  </si>
  <si>
    <t>Gällivare</t>
  </si>
  <si>
    <t>Gävle Energi AB</t>
  </si>
  <si>
    <t>Gävle</t>
  </si>
  <si>
    <t>Göteborg Energi AB</t>
  </si>
  <si>
    <t>Göteborg Bra Miljöval</t>
  </si>
  <si>
    <t>Göteborg</t>
  </si>
  <si>
    <t>Sörred Energi AB</t>
  </si>
  <si>
    <t>Ale Fjärrvärme AB</t>
  </si>
  <si>
    <t>Ale</t>
  </si>
  <si>
    <t>Skarvik</t>
  </si>
  <si>
    <t>Göteborg Biovärme</t>
  </si>
  <si>
    <t>Göteborg Återvunnen värme industriellt ursprun</t>
  </si>
  <si>
    <t>Göteborg Distributionsförlust</t>
  </si>
  <si>
    <t>Götene Vatten &amp; Värme AB</t>
  </si>
  <si>
    <t>Götene</t>
  </si>
  <si>
    <t>Hällekis</t>
  </si>
  <si>
    <t>Ale, Götene</t>
  </si>
  <si>
    <t>Habo Energi AB</t>
  </si>
  <si>
    <t>Fagerhult</t>
  </si>
  <si>
    <t>Habo</t>
  </si>
  <si>
    <t>Hagfors Energi</t>
  </si>
  <si>
    <t>Hagfors</t>
  </si>
  <si>
    <t>Ekshärad</t>
  </si>
  <si>
    <t>Sunnemo</t>
  </si>
  <si>
    <t>Halmstads Energi och Miljö AB</t>
  </si>
  <si>
    <t>Halmstad - 2. Förnybar fjärrvärme</t>
  </si>
  <si>
    <t>Halmstad</t>
  </si>
  <si>
    <t>Halmstad - 1. Huvudnät</t>
  </si>
  <si>
    <t>Hammarö Energi AB</t>
  </si>
  <si>
    <t>Skoghall</t>
  </si>
  <si>
    <t>Hammarö</t>
  </si>
  <si>
    <t>Haparanda Värmeverk AB</t>
  </si>
  <si>
    <t>Haparanda Residual</t>
  </si>
  <si>
    <t>Haparanda</t>
  </si>
  <si>
    <t>Haparanda Miljö</t>
  </si>
  <si>
    <t>Hedemora Energi AB</t>
  </si>
  <si>
    <t>Långshyttan</t>
  </si>
  <si>
    <t>Hedemora</t>
  </si>
  <si>
    <t>St Skedvi</t>
  </si>
  <si>
    <t>Säter</t>
  </si>
  <si>
    <t>Herrljunga Elektriska AB</t>
  </si>
  <si>
    <t>Herrljunga</t>
  </si>
  <si>
    <t>Hjo Energi AB</t>
  </si>
  <si>
    <t>Hjo</t>
  </si>
  <si>
    <t>Härnösand Energi &amp; Miljö AB</t>
  </si>
  <si>
    <t>Härnösand</t>
  </si>
  <si>
    <t>Hässleholm Miljö AB</t>
  </si>
  <si>
    <t>Tyringe</t>
  </si>
  <si>
    <t>Höganäs Energi AB</t>
  </si>
  <si>
    <t>Höganäs</t>
  </si>
  <si>
    <t>Jokkmokks Värmeverk AB</t>
  </si>
  <si>
    <t>Jokkmokk</t>
  </si>
  <si>
    <t>Jämtkraft AB</t>
  </si>
  <si>
    <t>Brunflo Prisområde</t>
  </si>
  <si>
    <t>Östersund</t>
  </si>
  <si>
    <t>Krokom</t>
  </si>
  <si>
    <t>Åre</t>
  </si>
  <si>
    <t>Östersund Produktspecifik</t>
  </si>
  <si>
    <t>Järpen</t>
  </si>
  <si>
    <t>Mörsil</t>
  </si>
  <si>
    <t>Duved</t>
  </si>
  <si>
    <t>Nälden</t>
  </si>
  <si>
    <t>Kall</t>
  </si>
  <si>
    <t>Hallen</t>
  </si>
  <si>
    <t>Föllinge</t>
  </si>
  <si>
    <t>Björnen</t>
  </si>
  <si>
    <t>Jönköping Energi AB</t>
  </si>
  <si>
    <t>Gränna</t>
  </si>
  <si>
    <t>Jönköping</t>
  </si>
  <si>
    <t>Kalmar Energi Värme AB</t>
  </si>
  <si>
    <t>Kalmar</t>
  </si>
  <si>
    <t>Karlsborgs Värme AB</t>
  </si>
  <si>
    <t>Karlsborg</t>
  </si>
  <si>
    <t>Karlshamn Energi AB</t>
  </si>
  <si>
    <t>Karlshamn</t>
  </si>
  <si>
    <t>Karlskoga Kraftvärmeverk AB</t>
  </si>
  <si>
    <t>Karlskoga</t>
  </si>
  <si>
    <t>Karlstads Energi AB</t>
  </si>
  <si>
    <t>Karlstad - Residual</t>
  </si>
  <si>
    <t>Karlstad</t>
  </si>
  <si>
    <t>Karlstad Bra Miljöval</t>
  </si>
  <si>
    <t>Kils Energi AB</t>
  </si>
  <si>
    <t>Kil</t>
  </si>
  <si>
    <t>Kiruna Kraft AB</t>
  </si>
  <si>
    <t>Kiruna C</t>
  </si>
  <si>
    <t>Kiruna</t>
  </si>
  <si>
    <t>Kraftringen Energi AB (publ)</t>
  </si>
  <si>
    <t>Eslöv-Lund-Lomma m fl</t>
  </si>
  <si>
    <t>Eslöv, Lomma, Lund</t>
  </si>
  <si>
    <t>Klippan-Ljungbyhed-Östra Ljungby</t>
  </si>
  <si>
    <t>Klippan</t>
  </si>
  <si>
    <t>Kungälv Närenergi AB</t>
  </si>
  <si>
    <t>HVC Kode</t>
  </si>
  <si>
    <t>Kungälv</t>
  </si>
  <si>
    <t>HVC Kärna</t>
  </si>
  <si>
    <t>Kungälv-Ytterby</t>
  </si>
  <si>
    <t>Landskrona Energi AB</t>
  </si>
  <si>
    <t>Landskrona</t>
  </si>
  <si>
    <t>Laxå Värme AB</t>
  </si>
  <si>
    <t>Laxå</t>
  </si>
  <si>
    <t>Lekeberg Bioenergi AB (Priser)</t>
  </si>
  <si>
    <t>Lekeberg</t>
  </si>
  <si>
    <t>Lerum Fjärrvärme AB</t>
  </si>
  <si>
    <t>Floda</t>
  </si>
  <si>
    <t>Lerum</t>
  </si>
  <si>
    <t>Gråbo</t>
  </si>
  <si>
    <t>Stenkullen</t>
  </si>
  <si>
    <t>LEVA i Lysekil AB</t>
  </si>
  <si>
    <t>Lysekil</t>
  </si>
  <si>
    <t>Lidköping Energi AB</t>
  </si>
  <si>
    <t>Lidköping</t>
  </si>
  <si>
    <t>Klimateffektiv fjärrvärme</t>
  </si>
  <si>
    <t>Lilla Edets Fjärrvärme AB</t>
  </si>
  <si>
    <t>Lilla Edet</t>
  </si>
  <si>
    <t>Linde Energi Värme AB</t>
  </si>
  <si>
    <t>Frövi</t>
  </si>
  <si>
    <t>Lindesberg</t>
  </si>
  <si>
    <t>Vedevåg</t>
  </si>
  <si>
    <t>Guldsmedhyttan</t>
  </si>
  <si>
    <t>Ljungby Energi AB</t>
  </si>
  <si>
    <t>Ljungby</t>
  </si>
  <si>
    <t>Ljusdal Energi AB</t>
  </si>
  <si>
    <t>Färila</t>
  </si>
  <si>
    <t>Ljusdal</t>
  </si>
  <si>
    <t>Järvsö</t>
  </si>
  <si>
    <t>Luleå Energi AB</t>
  </si>
  <si>
    <t>Luleå</t>
  </si>
  <si>
    <t>Råneå</t>
  </si>
  <si>
    <t>Luleå Klimatneutral</t>
  </si>
  <si>
    <t>Malung-Sälens kommun</t>
  </si>
  <si>
    <t>Malung</t>
  </si>
  <si>
    <t>Malung-Sälen</t>
  </si>
  <si>
    <t>Marks Energi AB</t>
  </si>
  <si>
    <t>Hyssna</t>
  </si>
  <si>
    <t>Mark</t>
  </si>
  <si>
    <t>Assberg - Fritslanäten</t>
  </si>
  <si>
    <t>Mjölby-Svartådalen Energi AB</t>
  </si>
  <si>
    <t>Mjölby</t>
  </si>
  <si>
    <t>Mullsjö Energi &amp; Miljö AB</t>
  </si>
  <si>
    <t>Mullsjö</t>
  </si>
  <si>
    <t>Mälarenergi AB</t>
  </si>
  <si>
    <t>Kungsör</t>
  </si>
  <si>
    <t>Västerås</t>
  </si>
  <si>
    <t>Surahammar_Prisområde</t>
  </si>
  <si>
    <t>Surahammar</t>
  </si>
  <si>
    <t>Västerås Miljömärkt</t>
  </si>
  <si>
    <t>Hallstahammar</t>
  </si>
  <si>
    <t>Mölndal Energi AB</t>
  </si>
  <si>
    <t>Mölndal</t>
  </si>
  <si>
    <t>Mölndal Biovärmepaket</t>
  </si>
  <si>
    <t>Navirum Energi AB</t>
  </si>
  <si>
    <t>Norrköping/Söderköping - Residual</t>
  </si>
  <si>
    <t>Norrköping, Söderköping</t>
  </si>
  <si>
    <t>Norrköping/Söderköping - Särskilt miljöval</t>
  </si>
  <si>
    <t>Örebro/Hallsberg/Kumla - Residual</t>
  </si>
  <si>
    <t>Hallsberg, Kumla, Örebro</t>
  </si>
  <si>
    <t>Örebro/Hallsberg/Kumla - Särskilt miljöval</t>
  </si>
  <si>
    <t>Norrköping/Söderköping</t>
  </si>
  <si>
    <t>Örebro/Hallsberg/Kumla</t>
  </si>
  <si>
    <t>Nevel AB</t>
  </si>
  <si>
    <t>Bjuv-Åstorp</t>
  </si>
  <si>
    <t>Bjuv, Åstorp</t>
  </si>
  <si>
    <t>Hultsfred</t>
  </si>
  <si>
    <t>Tanum</t>
  </si>
  <si>
    <t>Tibro</t>
  </si>
  <si>
    <t>Valdemarsvik</t>
  </si>
  <si>
    <t>Årjäng</t>
  </si>
  <si>
    <t>Östhammar</t>
  </si>
  <si>
    <t>xxÅstorp</t>
  </si>
  <si>
    <t>Åstorp</t>
  </si>
  <si>
    <t>Smålandsstenar</t>
  </si>
  <si>
    <t>Billesholm</t>
  </si>
  <si>
    <t>Bjuv</t>
  </si>
  <si>
    <t>Österbybruk</t>
  </si>
  <si>
    <t>Gimo</t>
  </si>
  <si>
    <t>Gnosjö</t>
  </si>
  <si>
    <t>Vejbystrand</t>
  </si>
  <si>
    <t>Ängelholm</t>
  </si>
  <si>
    <t>Hjärnarp</t>
  </si>
  <si>
    <t>Ellös</t>
  </si>
  <si>
    <t>Orust</t>
  </si>
  <si>
    <t>Henån</t>
  </si>
  <si>
    <t>Njudung Energi Sävsjö AB</t>
  </si>
  <si>
    <t>Rörvik</t>
  </si>
  <si>
    <t>Sävsjö</t>
  </si>
  <si>
    <t>Njudung Energi Vetlanda AB</t>
  </si>
  <si>
    <t>Holsby</t>
  </si>
  <si>
    <t>Vetlanda</t>
  </si>
  <si>
    <t>Nordanstigs Fjärrvärme AB (Priser)</t>
  </si>
  <si>
    <t>Nordanstig</t>
  </si>
  <si>
    <t>Norrenergi AB</t>
  </si>
  <si>
    <t>Sundbyberg-Solna</t>
  </si>
  <si>
    <t>Danderyd, Solna, Sundbyberg</t>
  </si>
  <si>
    <t>Norrtälje Energi AB</t>
  </si>
  <si>
    <t>Hallstavik</t>
  </si>
  <si>
    <t>Norrtälje</t>
  </si>
  <si>
    <t>Rimbo</t>
  </si>
  <si>
    <t>Nybro Energi AB</t>
  </si>
  <si>
    <t>Nybro stadsnät</t>
  </si>
  <si>
    <t>Nybro</t>
  </si>
  <si>
    <t>Nässjö Affärsverk AB</t>
  </si>
  <si>
    <t>Anneberg</t>
  </si>
  <si>
    <t>Nässjö</t>
  </si>
  <si>
    <t>Bodafors</t>
  </si>
  <si>
    <t>Olofströms Kraft AB</t>
  </si>
  <si>
    <t>Olofström</t>
  </si>
  <si>
    <t>Oskarshamn Energi AB</t>
  </si>
  <si>
    <t>Oskarshamn</t>
  </si>
  <si>
    <t>Oxelö Energi AB</t>
  </si>
  <si>
    <t>Oxelösund</t>
  </si>
  <si>
    <t>Pajala Värmeverk AB (Priser)</t>
  </si>
  <si>
    <t>Pajala</t>
  </si>
  <si>
    <t>Partille Energi AB</t>
  </si>
  <si>
    <t>Partille</t>
  </si>
  <si>
    <t>Partille Bra Miljöval</t>
  </si>
  <si>
    <t>Perstorps Fjärrvärme AB</t>
  </si>
  <si>
    <t>Perstorp</t>
  </si>
  <si>
    <t>PiteEnergi AB</t>
  </si>
  <si>
    <t>Norrfjärden</t>
  </si>
  <si>
    <t>Piteå</t>
  </si>
  <si>
    <t>Rosvik</t>
  </si>
  <si>
    <t>Sjulnäs</t>
  </si>
  <si>
    <t>Ragunda Energi och Teknik AB (Priser)</t>
  </si>
  <si>
    <t>Hammarstrand</t>
  </si>
  <si>
    <t>Ragunda</t>
  </si>
  <si>
    <t>Ronneby Miljö och Teknik AB</t>
  </si>
  <si>
    <t>Bräkne-Hoby</t>
  </si>
  <si>
    <t>Ronneby</t>
  </si>
  <si>
    <t>Ronneby-Kallinge</t>
  </si>
  <si>
    <t>Sala-Heby Energi AB</t>
  </si>
  <si>
    <t>Sala-Heby</t>
  </si>
  <si>
    <t>Heby, Sala</t>
  </si>
  <si>
    <t>Kraftvärmenät (Priser)</t>
  </si>
  <si>
    <t>Sala</t>
  </si>
  <si>
    <t>Fjärrvärmenät (Priser)</t>
  </si>
  <si>
    <t>Sandviken Energi AB</t>
  </si>
  <si>
    <t>Sandviken</t>
  </si>
  <si>
    <t>Skara Energi AB</t>
  </si>
  <si>
    <t>Skara</t>
  </si>
  <si>
    <t>Skellefteå Kraft AB</t>
  </si>
  <si>
    <t>Boliden</t>
  </si>
  <si>
    <t>Skellefteå</t>
  </si>
  <si>
    <t>Bureå</t>
  </si>
  <si>
    <t>Burträsk</t>
  </si>
  <si>
    <t>Byske</t>
  </si>
  <si>
    <t>Jörn</t>
  </si>
  <si>
    <t>Kåge</t>
  </si>
  <si>
    <t>Lidbacken</t>
  </si>
  <si>
    <t>Vindeln</t>
  </si>
  <si>
    <t>Lycksele</t>
  </si>
  <si>
    <t>Lövånger</t>
  </si>
  <si>
    <t>Malå</t>
  </si>
  <si>
    <t>Norsjö</t>
  </si>
  <si>
    <t>Robertsfors</t>
  </si>
  <si>
    <t>Storuman</t>
  </si>
  <si>
    <t>Ursviken-Skelleftehamn</t>
  </si>
  <si>
    <t>Ånäset</t>
  </si>
  <si>
    <t>Skövde Energi AB</t>
  </si>
  <si>
    <t>Skultorp</t>
  </si>
  <si>
    <t>Skövde</t>
  </si>
  <si>
    <t>Stöpen</t>
  </si>
  <si>
    <t>Timmersdala</t>
  </si>
  <si>
    <t>Tidan</t>
  </si>
  <si>
    <t>Smedjebacken Energi AB</t>
  </si>
  <si>
    <t>Smedjebacken</t>
  </si>
  <si>
    <t>Söderbärke</t>
  </si>
  <si>
    <t>Smedjebacken Gunnars</t>
  </si>
  <si>
    <t>Sollentuna Energi &amp; Miljö AB</t>
  </si>
  <si>
    <t>Sollentuna</t>
  </si>
  <si>
    <t>Solör Bioenergi Agrovärme AB</t>
  </si>
  <si>
    <t>Bjärnum</t>
  </si>
  <si>
    <t>Ed</t>
  </si>
  <si>
    <t>Dals-Ed</t>
  </si>
  <si>
    <t>Grästorp</t>
  </si>
  <si>
    <t>Horred</t>
  </si>
  <si>
    <t>Kvänum</t>
  </si>
  <si>
    <t>Vara</t>
  </si>
  <si>
    <t>Skurup</t>
  </si>
  <si>
    <t>Ödeshög</t>
  </si>
  <si>
    <t>Örsundsbro</t>
  </si>
  <si>
    <t>Vinslöv</t>
  </si>
  <si>
    <t>Gimmersta</t>
  </si>
  <si>
    <t>Katrineholm</t>
  </si>
  <si>
    <t>Fjärdhundra</t>
  </si>
  <si>
    <t>Solör Bioenergi Falköping AB</t>
  </si>
  <si>
    <t>Stenstorp</t>
  </si>
  <si>
    <t>Falköping</t>
  </si>
  <si>
    <t>Floby</t>
  </si>
  <si>
    <t>Solör Bioenergi Fjärrvärme AB</t>
  </si>
  <si>
    <t>Dorotea</t>
  </si>
  <si>
    <t>Nora</t>
  </si>
  <si>
    <t>Nordmaling</t>
  </si>
  <si>
    <t>Vilhelmina</t>
  </si>
  <si>
    <t>Vännäs</t>
  </si>
  <si>
    <t>Sveg</t>
  </si>
  <si>
    <t>Flen</t>
  </si>
  <si>
    <t>Gnesta</t>
  </si>
  <si>
    <t>Vadstena</t>
  </si>
  <si>
    <t>Vingåker</t>
  </si>
  <si>
    <t>Vårgårda</t>
  </si>
  <si>
    <t>Sjöbo</t>
  </si>
  <si>
    <t>Tomelilla</t>
  </si>
  <si>
    <t>Hörby</t>
  </si>
  <si>
    <t>Höör</t>
  </si>
  <si>
    <t>Svalöv</t>
  </si>
  <si>
    <t>Knislinge</t>
  </si>
  <si>
    <t>Östra Göinge</t>
  </si>
  <si>
    <t>Broby</t>
  </si>
  <si>
    <t>Markaryd</t>
  </si>
  <si>
    <t>Lammhult</t>
  </si>
  <si>
    <t>Växjö</t>
  </si>
  <si>
    <t>Lidhult</t>
  </si>
  <si>
    <t>Lagan</t>
  </si>
  <si>
    <t>Strömsnäsbruk</t>
  </si>
  <si>
    <t>Fliseryd</t>
  </si>
  <si>
    <t>Mönsterås</t>
  </si>
  <si>
    <t>Åseda</t>
  </si>
  <si>
    <t>Ryd</t>
  </si>
  <si>
    <t>Tingsryd</t>
  </si>
  <si>
    <t>Skinnskatteberg</t>
  </si>
  <si>
    <t>Odensbacken</t>
  </si>
  <si>
    <t>Örebro</t>
  </si>
  <si>
    <t>Garphyttan</t>
  </si>
  <si>
    <t>Pershyttan</t>
  </si>
  <si>
    <t>Mölnlycke</t>
  </si>
  <si>
    <t>Härryda</t>
  </si>
  <si>
    <t>Landvetter</t>
  </si>
  <si>
    <t>Svenljunga</t>
  </si>
  <si>
    <t>Horndal</t>
  </si>
  <si>
    <t>Bollebygd</t>
  </si>
  <si>
    <t>Alsike</t>
  </si>
  <si>
    <t>Knivsta</t>
  </si>
  <si>
    <t>Sandudden</t>
  </si>
  <si>
    <t>Ekerö</t>
  </si>
  <si>
    <t>Sunne</t>
  </si>
  <si>
    <t>Älvdalen</t>
  </si>
  <si>
    <t>Charlottenberg</t>
  </si>
  <si>
    <t>Västerdala</t>
  </si>
  <si>
    <t>Vansbro</t>
  </si>
  <si>
    <t>Rundvik</t>
  </si>
  <si>
    <t>Vännäsby</t>
  </si>
  <si>
    <t>Alfta</t>
  </si>
  <si>
    <t>Ovanåker</t>
  </si>
  <si>
    <t>Edsbyn</t>
  </si>
  <si>
    <t>Kalix</t>
  </si>
  <si>
    <t>Malmköping</t>
  </si>
  <si>
    <t>Töcksfors</t>
  </si>
  <si>
    <t>Vretstorp</t>
  </si>
  <si>
    <t>Hallsberg</t>
  </si>
  <si>
    <t>Valla Kronfågel - ånga</t>
  </si>
  <si>
    <t>Vårgårda ånga</t>
  </si>
  <si>
    <t>Glimåkra</t>
  </si>
  <si>
    <t>Hästveda</t>
  </si>
  <si>
    <t>Förslöv</t>
  </si>
  <si>
    <t>Båstad</t>
  </si>
  <si>
    <t>Munka-Ljungby</t>
  </si>
  <si>
    <t>Solör Bioenergi Strängnäs AB</t>
  </si>
  <si>
    <t>Strängnäs</t>
  </si>
  <si>
    <t>Statkraft Värme AB</t>
  </si>
  <si>
    <t>Kungsbacka</t>
  </si>
  <si>
    <t>Trosa</t>
  </si>
  <si>
    <t>Vagnhärad</t>
  </si>
  <si>
    <t>Åmål</t>
  </si>
  <si>
    <t>Stenungsunds Energi och Miljö AB</t>
  </si>
  <si>
    <t>Stenungsund</t>
  </si>
  <si>
    <t>Stora Höga</t>
  </si>
  <si>
    <t>Stockholm Exergi AB</t>
  </si>
  <si>
    <t>Lidingö (för prisrapport)</t>
  </si>
  <si>
    <t>Nacka (för prisrapport)</t>
  </si>
  <si>
    <t>Nacka</t>
  </si>
  <si>
    <t>Upplands Väsby (för prisrapport)</t>
  </si>
  <si>
    <t>Upplands Väsby</t>
  </si>
  <si>
    <t>Sigtuna (för prisrapport)</t>
  </si>
  <si>
    <t>Sigtuna</t>
  </si>
  <si>
    <t>Stockholm (för prissättning)</t>
  </si>
  <si>
    <t>Stockholm</t>
  </si>
  <si>
    <t>Stockholm - Förskottsbetalning 24 (för prissättnin</t>
  </si>
  <si>
    <t>Stockholm - Förskottsbetalning 60 (för prissättnin</t>
  </si>
  <si>
    <t>Lidingö, Stockholm, Upplands Väsby</t>
  </si>
  <si>
    <t>Strömsunds energi AB</t>
  </si>
  <si>
    <t>Strömsund</t>
  </si>
  <si>
    <t>Sundsvall Energi AB</t>
  </si>
  <si>
    <t>Kvissleby</t>
  </si>
  <si>
    <t>Sundsvall</t>
  </si>
  <si>
    <t>Matfors</t>
  </si>
  <si>
    <t>Övriga nät Sundsvall energi</t>
  </si>
  <si>
    <t>Tunadal</t>
  </si>
  <si>
    <t>Sundsvall Klimatneutralt (Preliminärt)</t>
  </si>
  <si>
    <t>Söderenergi AB (endast information)</t>
  </si>
  <si>
    <t xml:space="preserve"> </t>
  </si>
  <si>
    <t>Söderhamn Nära AB</t>
  </si>
  <si>
    <t>Ljusne</t>
  </si>
  <si>
    <t>Söderhamn</t>
  </si>
  <si>
    <t>Sandarne</t>
  </si>
  <si>
    <t>Södertörns Fjärrvärme AB</t>
  </si>
  <si>
    <t>Södertörn Fjärrvärme Totalt</t>
  </si>
  <si>
    <t>Botkyrka, Huddinge, Salem</t>
  </si>
  <si>
    <t>Ursprungsspecifik Fjärrvärme-ska tas bort</t>
  </si>
  <si>
    <t xml:space="preserve">Sölvesborgs Energi och Vatten AB  </t>
  </si>
  <si>
    <t>Sölvesborg</t>
  </si>
  <si>
    <t>Tekniska Verken i Linköping AB</t>
  </si>
  <si>
    <t>Borensberg</t>
  </si>
  <si>
    <t>Motala</t>
  </si>
  <si>
    <t>Kisa</t>
  </si>
  <si>
    <t>Kinda</t>
  </si>
  <si>
    <t>Linköping</t>
  </si>
  <si>
    <t>Skärblacka</t>
  </si>
  <si>
    <t>Norrköping</t>
  </si>
  <si>
    <t>Åtvidaberg</t>
  </si>
  <si>
    <t>Linköping Allokerad fjärrvärme</t>
  </si>
  <si>
    <t>Telge Nät AB</t>
  </si>
  <si>
    <t>Järna</t>
  </si>
  <si>
    <t>Södertälje</t>
  </si>
  <si>
    <t>Nykvarn, Södertälje</t>
  </si>
  <si>
    <t>Södertälje Klimatkompenserad fjärrvärme</t>
  </si>
  <si>
    <t>Tidaholms Energi AB</t>
  </si>
  <si>
    <t>Tidaholm</t>
  </si>
  <si>
    <t>Tierps Fjärrvärme AB</t>
  </si>
  <si>
    <t>Tierp</t>
  </si>
  <si>
    <t>Örbyhus</t>
  </si>
  <si>
    <t>Karlholmsbruk</t>
  </si>
  <si>
    <t>Torsnet AB</t>
  </si>
  <si>
    <t>Torsås</t>
  </si>
  <si>
    <t>Tranås Energi AB</t>
  </si>
  <si>
    <t>Tranås</t>
  </si>
  <si>
    <t>Trelleborgs Energi AB</t>
  </si>
  <si>
    <t>Trollhättan Energi AB</t>
  </si>
  <si>
    <t>Trollhättan</t>
  </si>
  <si>
    <t>Täby Miljövärme AB (TMAB)</t>
  </si>
  <si>
    <t>Täby</t>
  </si>
  <si>
    <t>Uddevalla Energi AB</t>
  </si>
  <si>
    <t>Ljungskile</t>
  </si>
  <si>
    <t>Uddevalla</t>
  </si>
  <si>
    <t>Munkedal</t>
  </si>
  <si>
    <t>Ulricehamns Energi AB</t>
  </si>
  <si>
    <t>Gällstad</t>
  </si>
  <si>
    <t>Ulricehamn</t>
  </si>
  <si>
    <t>Timmele</t>
  </si>
  <si>
    <t>Umeå Energi AB</t>
  </si>
  <si>
    <t>Bjurholm</t>
  </si>
  <si>
    <t>Hörnefors</t>
  </si>
  <si>
    <t>Umeå</t>
  </si>
  <si>
    <t>Sävar</t>
  </si>
  <si>
    <t>Umeå Fossilfri</t>
  </si>
  <si>
    <t>Vaggeryds Energi AB</t>
  </si>
  <si>
    <t>Skillingaryd_ej aktivt</t>
  </si>
  <si>
    <t>Vaggeryd</t>
  </si>
  <si>
    <t>Vaggeryd_ej aktivt</t>
  </si>
  <si>
    <t>Södra Stigamo</t>
  </si>
  <si>
    <t>Centralort</t>
  </si>
  <si>
    <t>Vara Energi Värme AB</t>
  </si>
  <si>
    <t>Varberg Energi AB</t>
  </si>
  <si>
    <t>Tvååker (Närv)</t>
  </si>
  <si>
    <t>Varberg</t>
  </si>
  <si>
    <t>Varberg (Fjv)</t>
  </si>
  <si>
    <t>Veddige</t>
  </si>
  <si>
    <t>Bua</t>
  </si>
  <si>
    <t>Vattenfall AB</t>
  </si>
  <si>
    <t>Askersund</t>
  </si>
  <si>
    <t>Haninge, Tyresö och Älta</t>
  </si>
  <si>
    <t>Haninge, Nacka, Tyresö</t>
  </si>
  <si>
    <t>Gustavsberg</t>
  </si>
  <si>
    <t>Värmdö</t>
  </si>
  <si>
    <t>Knivsta (Vattenfall AB)</t>
  </si>
  <si>
    <t>Nyköping</t>
  </si>
  <si>
    <t>Saltsjöbaden</t>
  </si>
  <si>
    <t>Storvreta</t>
  </si>
  <si>
    <t>Uppsala</t>
  </si>
  <si>
    <t>Vänersborg</t>
  </si>
  <si>
    <t>Uppsala klimatallokerad värme</t>
  </si>
  <si>
    <t>Storvreta klimatneutral värme</t>
  </si>
  <si>
    <t>Vimmerby Energi &amp; Miljö AB</t>
  </si>
  <si>
    <t>Frödinge</t>
  </si>
  <si>
    <t>Vimmerby</t>
  </si>
  <si>
    <t>Gullringen</t>
  </si>
  <si>
    <t>Storebro</t>
  </si>
  <si>
    <t>Södra Vi</t>
  </si>
  <si>
    <t>VänerEnergi AB</t>
  </si>
  <si>
    <t>Lyrestad</t>
  </si>
  <si>
    <t>Mariestad</t>
  </si>
  <si>
    <t>Töreboda</t>
  </si>
  <si>
    <t>Värnamo Energi AB</t>
  </si>
  <si>
    <t>Rydaholm</t>
  </si>
  <si>
    <t>Värnamo</t>
  </si>
  <si>
    <t>Lanna</t>
  </si>
  <si>
    <t>Ale, Värnamo</t>
  </si>
  <si>
    <t>Bredaryd</t>
  </si>
  <si>
    <t>Forsheda</t>
  </si>
  <si>
    <t>Bor</t>
  </si>
  <si>
    <t>Västerbergslagens Energi AB</t>
  </si>
  <si>
    <t>Fagersta</t>
  </si>
  <si>
    <t>Grängesberg</t>
  </si>
  <si>
    <t>Ludvika</t>
  </si>
  <si>
    <t>Norberg</t>
  </si>
  <si>
    <t>Västervik Miljö &amp; Energi AB</t>
  </si>
  <si>
    <t>Ankarsrum</t>
  </si>
  <si>
    <t>Västervik</t>
  </si>
  <si>
    <t>Gamleby</t>
  </si>
  <si>
    <t>Västra Mälardalens Energi och Miljö AB</t>
  </si>
  <si>
    <t>Arboga - Priser</t>
  </si>
  <si>
    <t>Arboga</t>
  </si>
  <si>
    <t>Köping - Priser</t>
  </si>
  <si>
    <t>Köping</t>
  </si>
  <si>
    <t>Arboga - Köping</t>
  </si>
  <si>
    <t>Växjö Energi AB</t>
  </si>
  <si>
    <t>Braås</t>
  </si>
  <si>
    <t>Ingelstad</t>
  </si>
  <si>
    <t>Ale, Växjö</t>
  </si>
  <si>
    <t>Rottne</t>
  </si>
  <si>
    <t>Växjö fjärrvärme</t>
  </si>
  <si>
    <t>Växjö fjärrkyla</t>
  </si>
  <si>
    <t>Ystad Energi AB</t>
  </si>
  <si>
    <t>Ystad</t>
  </si>
  <si>
    <t>Ånge Energi AB</t>
  </si>
  <si>
    <t>Fränsta</t>
  </si>
  <si>
    <t>Ånge</t>
  </si>
  <si>
    <t>Ljungaverk</t>
  </si>
  <si>
    <t>Åsele Energiverk AB</t>
  </si>
  <si>
    <t>Åsele</t>
  </si>
  <si>
    <t>Öresundskraft AB</t>
  </si>
  <si>
    <t>Helsingborg</t>
  </si>
  <si>
    <t>Helsingborg ursprungsmärkt</t>
  </si>
  <si>
    <t>Örkelljunga Fjärrvärmeverk AB</t>
  </si>
  <si>
    <t>Örkelljunga</t>
  </si>
  <si>
    <t>Österlens Kraft AB</t>
  </si>
  <si>
    <t>Övertorneå Värmeverk AB</t>
  </si>
  <si>
    <t>Övertorneå</t>
  </si>
  <si>
    <t>Övik Energi AB</t>
  </si>
  <si>
    <t>Bjästa</t>
  </si>
  <si>
    <t>Örnsköldsvik</t>
  </si>
  <si>
    <t>Bredbyn</t>
  </si>
  <si>
    <t>Husum</t>
  </si>
  <si>
    <t>Moliden</t>
  </si>
  <si>
    <t>Processånga</t>
  </si>
  <si>
    <t>Organisation</t>
  </si>
  <si>
    <t>Avfall</t>
  </si>
  <si>
    <t>Naturgas</t>
  </si>
  <si>
    <t>Sekundära trädbränslen</t>
  </si>
  <si>
    <t>EO3-5</t>
  </si>
  <si>
    <t>EO1</t>
  </si>
  <si>
    <t>Primära trädbränslen</t>
  </si>
  <si>
    <t>Deponi- och rötgas</t>
  </si>
  <si>
    <t>Bioolja</t>
  </si>
  <si>
    <t>El</t>
  </si>
  <si>
    <t>Avfallsgas från stålindustrin</t>
  </si>
  <si>
    <t>Spillvärme</t>
  </si>
  <si>
    <t>Tallbeckolja</t>
  </si>
  <si>
    <t>HVO Rapsolja</t>
  </si>
  <si>
    <t>'Möckeln Energi AB'</t>
  </si>
  <si>
    <t>'Stockholm Exergi'</t>
  </si>
  <si>
    <t>'Borlänge Energi AB'</t>
  </si>
  <si>
    <t>et</t>
  </si>
  <si>
    <t>'Mölndal Energi'</t>
  </si>
  <si>
    <t>'Vattenfall'</t>
  </si>
  <si>
    <t>'Trollhättan Energi AB'</t>
  </si>
  <si>
    <t>Hjälpel exklusive kraftvärme (GWh)</t>
  </si>
  <si>
    <t>Hjälpel kraftvärme (GWh)</t>
  </si>
  <si>
    <t>Typ av ursprungsspecificerad el   (Om inget värde anges används Nordisk residualmix, se inforuta) ()</t>
  </si>
  <si>
    <t>Primärenergifaktor ()</t>
  </si>
  <si>
    <t>Koldioxidekvivalenter energiomvandling (g/kWh)</t>
  </si>
  <si>
    <t>Fossilandel för ursprungspecificerad el ()</t>
  </si>
  <si>
    <t>Kärnkraftsandel för ursprungsspecificerad el ()</t>
  </si>
  <si>
    <t>Biokraftsandel för ursprungsspecificerad el i procent (%)</t>
  </si>
  <si>
    <t>Ange köpt ursprungsspecifik fjärrvärme från företag, namn ()</t>
  </si>
  <si>
    <t>Köpt mängd fjärrvärme från annat fjärrvärmeföretag (GWh)</t>
  </si>
  <si>
    <t>Koldioxidekvivalenter energiomvandling (g CO2ekv/kWh)</t>
  </si>
  <si>
    <t>Koldioxidekvivalenter produktion och transport av bränslet (g CO2ekv/kWh)</t>
  </si>
  <si>
    <t>Andel fossila bränslen (gas, kol, olja) i procent (ej fossilt i avfall) (%)</t>
  </si>
  <si>
    <t>Varav mängd avfall (GWh) (GWh)</t>
  </si>
  <si>
    <t>Såld ursprungsspecifik fjärrvärme till företag eller slutkunder ()</t>
  </si>
  <si>
    <t>Såld mängd produktionsspecifik fjärrvärme (GWh)</t>
  </si>
  <si>
    <t>Varav såld mängd till slutkund (GWh) (GWh)</t>
  </si>
  <si>
    <t>Fossil andel i procent (fossila bränslen, ej plastavfall) (%)</t>
  </si>
  <si>
    <t>Faktiska CO2 utsläpp för transport &amp; produktion (inkl. såld och köpt fjärrvärme), enbart om ni har EPD eller beräkningarna är verifierade av tredje part. (g/kWh)</t>
  </si>
  <si>
    <t>Länk till er hemsida där ni informerat om ni har såld produktionsspecifik fjärrvärme, angett faktiska utsläpp för produktion och transport av bränslen eller mätvärden för avfall (g/kWh)</t>
  </si>
  <si>
    <t>'"Vattenfallmix"'</t>
  </si>
  <si>
    <t>'Region Dalarna'</t>
  </si>
  <si>
    <t>'Vattenfallmix'</t>
  </si>
  <si>
    <t>'"Vattenfall"'</t>
  </si>
  <si>
    <t>'Förnybar el "guarantee of origin'</t>
  </si>
  <si>
    <t>'förnybar el "guarantee of origin'</t>
  </si>
  <si>
    <t>'99.4 % Vattenkraft; 0.6% Vindkraft'</t>
  </si>
  <si>
    <t>'Nordisk residualmix'</t>
  </si>
  <si>
    <t>'vattenkraft'</t>
  </si>
  <si>
    <t>'Vattenkraft'</t>
  </si>
  <si>
    <t>'fossilfritt. vattenkraft'</t>
  </si>
  <si>
    <t>''Ursprungsmärkt vatten''</t>
  </si>
  <si>
    <t>'Slutkund'</t>
  </si>
  <si>
    <t>'Förnybar'</t>
  </si>
  <si>
    <t>'Ursprungsmärk egenproducerad el (biokraftvärme)'</t>
  </si>
  <si>
    <t>'Ursprungsmärkt egenproducerad el'</t>
  </si>
  <si>
    <t>'Förnybart -Vind. Vatten'</t>
  </si>
  <si>
    <t>'C4 Energi 100% fossilfritt'</t>
  </si>
  <si>
    <t>'Egenproducerad grön 100%'</t>
  </si>
  <si>
    <t>''förnybar mix''</t>
  </si>
  <si>
    <t>'Biokraft mix'</t>
  </si>
  <si>
    <t>'Biokraftmix'</t>
  </si>
  <si>
    <t>'Sthlm Exergi'</t>
  </si>
  <si>
    <t>'Biomix'</t>
  </si>
  <si>
    <t>'Sysav'</t>
  </si>
  <si>
    <t>'Vatten. bio. sol. vindkraft'</t>
  </si>
  <si>
    <t>'100% förnybart. Sol. vind &amp; vatten'</t>
  </si>
  <si>
    <t>'Biokraft'</t>
  </si>
  <si>
    <t>'Eskilstuna Bioel'</t>
  </si>
  <si>
    <t>'Bra Miljöval och Fossilfritt'</t>
  </si>
  <si>
    <t>'100% vattenkraftsel'</t>
  </si>
  <si>
    <t>'Bio. vatten. vind'</t>
  </si>
  <si>
    <t>'Vind'</t>
  </si>
  <si>
    <t>'Bra Miljöval'</t>
  </si>
  <si>
    <t>'Förnybart'</t>
  </si>
  <si>
    <t>'EPD-EL Miljöcerifierd Vattenkraft'</t>
  </si>
  <si>
    <t>'EPD-EL Miljöcertifierad Vattenkraft'</t>
  </si>
  <si>
    <t>'Egen Kraftvärmeproduktion BIO'</t>
  </si>
  <si>
    <t>'Egen Kraftvärme. ej ursprungsmärkt'</t>
  </si>
  <si>
    <t>'Källmärkt Gävle Energi'</t>
  </si>
  <si>
    <t>'Kärnkraft/Biokraft'</t>
  </si>
  <si>
    <t>'El från biobränsle'</t>
  </si>
  <si>
    <t>'Jönköping Energi AB'</t>
  </si>
  <si>
    <t>'Vattenkraftsel'</t>
  </si>
  <si>
    <t>'Se leveranser i Nät: Halmstad 2. - Förnybar FV'</t>
  </si>
  <si>
    <t>'100% förnybar'</t>
  </si>
  <si>
    <t>'Karlstads Energi'</t>
  </si>
  <si>
    <t>'Bio+ vind'</t>
  </si>
  <si>
    <t>'Bio kraft'</t>
  </si>
  <si>
    <t>'biokraft'</t>
  </si>
  <si>
    <t>'EPD Vattenel'</t>
  </si>
  <si>
    <t>'Sol. Vind &amp; Vattenkraft'</t>
  </si>
  <si>
    <t>'Ursprungsmärkt el'</t>
  </si>
  <si>
    <t>'Biobränsle'</t>
  </si>
  <si>
    <t>'100% förnybar el'</t>
  </si>
  <si>
    <t>'Fossilfri el'</t>
  </si>
  <si>
    <t>'Förnybart 100 %'</t>
  </si>
  <si>
    <t>'Förnyelsebar vind/vatten'</t>
  </si>
  <si>
    <t>'Biokraft. vindkraft och solkraft'</t>
  </si>
  <si>
    <t>'Öresundskraft och Landskrona Energi via EVITA'</t>
  </si>
  <si>
    <t>'Biokraft. vindkraft. solkraft'</t>
  </si>
  <si>
    <t>'"vattenkraft"'</t>
  </si>
  <si>
    <t>'Göteborg Energi'</t>
  </si>
  <si>
    <t>'Öresundskraft AB och Kraftringen AB'</t>
  </si>
  <si>
    <t>'100% EPD certifierad EL vattenkraft'</t>
  </si>
  <si>
    <t>'100% Fossilfritt'</t>
  </si>
  <si>
    <t>'Egen kraftvärmeproduktion'</t>
  </si>
  <si>
    <t>'EPD Vatten + el KVV'</t>
  </si>
  <si>
    <t>'EPD Vatten'</t>
  </si>
  <si>
    <t>'EPD vatten + el KVV'</t>
  </si>
  <si>
    <t>'Vatten 83.68 - Vind 16.21% - Sol 0.11%'</t>
  </si>
  <si>
    <t>'Köpt elmix=fossilfri'</t>
  </si>
  <si>
    <t>'Egen produktion biokraft samt inköpt elmix (fossi</t>
  </si>
  <si>
    <t>'Tekniska verken i Linköping AB'</t>
  </si>
  <si>
    <t>'Ursprungsmärkt Vattenkraft'</t>
  </si>
  <si>
    <t>'Ursprungsmärkt egen BIO samt Vatten'</t>
  </si>
  <si>
    <t>'Förnybar el från egen elproduktion'</t>
  </si>
  <si>
    <t>'Förnybar el från egen produktion'</t>
  </si>
  <si>
    <t>'biokraft mix'</t>
  </si>
  <si>
    <t>'Ursprungsmärkt kärnkraft'</t>
  </si>
  <si>
    <t>'Ursprungdsmärkt kärnkraft'</t>
  </si>
  <si>
    <t>'Ursprungsmärkt Kärnkraft'</t>
  </si>
  <si>
    <t>'Elhandel Njudung Energi'</t>
  </si>
  <si>
    <t>'Elhandel Njudung Energ'</t>
  </si>
  <si>
    <t>'Bra Miljöval El'</t>
  </si>
  <si>
    <t>'EPD 100% Vattenkraft'</t>
  </si>
  <si>
    <t>'Vattenkraft EPD 100%'</t>
  </si>
  <si>
    <t>'Bixia Miljömärkt'</t>
  </si>
  <si>
    <t>''Vattenkraft.vindkraft .biobränsle och solkraft'</t>
  </si>
  <si>
    <t>'Kärnkraft'</t>
  </si>
  <si>
    <t>'Kärnkraft och Biokraft'</t>
  </si>
  <si>
    <t>'Förnybar och kärnkraft'</t>
  </si>
  <si>
    <t>'100%förnybart'</t>
  </si>
  <si>
    <t>'UG bio- och solkraft. EPD vind- och vattenkraft.'</t>
  </si>
  <si>
    <t>'100% Förnybart'</t>
  </si>
  <si>
    <t>'Fossilfri'</t>
  </si>
  <si>
    <t>''Fossilfri el samt el från avfallsförbränning (eg</t>
  </si>
  <si>
    <t>'Slutkunder'</t>
  </si>
  <si>
    <t>'fossilfri'</t>
  </si>
  <si>
    <t>'Vindkraft'</t>
  </si>
  <si>
    <t>'förnybar'</t>
  </si>
  <si>
    <t>'Vind och vattenkraft'</t>
  </si>
  <si>
    <t>'Vatten och vindkraft'</t>
  </si>
  <si>
    <t>'FÖRNYBAR'</t>
  </si>
  <si>
    <t>'Förnybar el'</t>
  </si>
  <si>
    <t>'Ljungby Energi AB'</t>
  </si>
  <si>
    <t>'Förnnybart'</t>
  </si>
  <si>
    <t>'Vind- och vattenkraft'</t>
  </si>
  <si>
    <t>'100% vattenkraft'</t>
  </si>
  <si>
    <t>'Residualen: 22% biokraft. 78% kärnkraft'</t>
  </si>
  <si>
    <t>'100% förnybar+ egenproducerad el av avfall'</t>
  </si>
  <si>
    <t>'Vind vatten Bio'</t>
  </si>
  <si>
    <t>'Vind vatten bio'</t>
  </si>
  <si>
    <t>'Vind Vatten Bio'</t>
  </si>
  <si>
    <t>'100% förnyelsebar'</t>
  </si>
  <si>
    <t>'biobränsle'</t>
  </si>
  <si>
    <t>'Vind och vatten'</t>
  </si>
  <si>
    <t>'Astra Zeneca mf '</t>
  </si>
  <si>
    <t>'Vind. vatten. värmekraftverk'</t>
  </si>
  <si>
    <t>'Förnybar energi'</t>
  </si>
  <si>
    <t>'Adbven Energilösningar AB'</t>
  </si>
  <si>
    <t>'El producerad i eget biokraftvärmeverk'</t>
  </si>
  <si>
    <t>'förnyelsebar el'</t>
  </si>
  <si>
    <t>' -'</t>
  </si>
  <si>
    <t>'Bra miljöval'</t>
  </si>
  <si>
    <t>'Sol. vind. vatten. bio. kärnkraft'</t>
  </si>
  <si>
    <t>'Sol. Vind. Vatten. Kärnkraft'</t>
  </si>
  <si>
    <t>'Sol. Vind. Vatten. Bio. Kärnkraft'</t>
  </si>
  <si>
    <t>'Jönköpings Energi AB'</t>
  </si>
  <si>
    <t>'vindkraft'</t>
  </si>
  <si>
    <t>'Vind 55.88%. Vatten 43.36%. Sol 0.76%''</t>
  </si>
  <si>
    <t>'Vattenfalls elmix'</t>
  </si>
  <si>
    <t>'Egenproducerad el från biobränsle'</t>
  </si>
  <si>
    <t>'Vattenfall elmix'</t>
  </si>
  <si>
    <t>'Egenproducerad el'</t>
  </si>
  <si>
    <t>'Vattenfalls Elmix'</t>
  </si>
  <si>
    <t>'Vattenfall El-mix'</t>
  </si>
  <si>
    <t>'Vind. vatten. biobränsle'</t>
  </si>
  <si>
    <t>'Vatten EPD. kraftvärme. sol'</t>
  </si>
  <si>
    <t>'Vatten EPD. Kraftvärme bio. Sol'</t>
  </si>
  <si>
    <t>'100% ursprungsmärkt nordisk vattenkraft'</t>
  </si>
  <si>
    <t>'Biobränslebaserad kraftvärme från KKAB'</t>
  </si>
  <si>
    <t>'Vindkraft och egen kraftvärme'</t>
  </si>
  <si>
    <t>'VB Kraft. vattenkraftel'</t>
  </si>
  <si>
    <t>'VB Kraft. Vattenkraftsel'</t>
  </si>
  <si>
    <t>'Vattenfall EPD. vattenkraft'</t>
  </si>
  <si>
    <t>'Bra miljöval vind 100% Energiförsäljning Sverige'</t>
  </si>
  <si>
    <t>'Bra Miljöval Bio'</t>
  </si>
  <si>
    <t>'Egen biokraft'</t>
  </si>
  <si>
    <t>'förnybart och kärnkraft'</t>
  </si>
  <si>
    <t>'Fossilfritt och egenproducerad el'</t>
  </si>
  <si>
    <t>'Kraftringen och Landskrona Energi'</t>
  </si>
  <si>
    <t>'kärnkraft'</t>
  </si>
  <si>
    <t>'Fossilfri El'</t>
  </si>
  <si>
    <t>'100% biokraft + 100% förnybar el'</t>
  </si>
  <si>
    <t>'100% biokraft'</t>
  </si>
  <si>
    <t>Företag</t>
  </si>
  <si>
    <t>Total primärenergi-faktor</t>
  </si>
  <si>
    <t>Total CO2 förbränning [g/kWh]</t>
  </si>
  <si>
    <t>Total CO2 transport och prod. av bränslen [g/kWh]</t>
  </si>
  <si>
    <t>Total andel fossilt</t>
  </si>
  <si>
    <t>Godkänd</t>
  </si>
  <si>
    <t>Kvalitets-granskad</t>
  </si>
  <si>
    <t>Annat bränsle</t>
  </si>
  <si>
    <t>Bark</t>
  </si>
  <si>
    <t>Biogas</t>
  </si>
  <si>
    <t>Elpannor, elförbrukning</t>
  </si>
  <si>
    <t>EO2, inkl WRD</t>
  </si>
  <si>
    <t>Grot</t>
  </si>
  <si>
    <t>HVO Slaktavfall</t>
  </si>
  <si>
    <t>HVO Tallolja</t>
  </si>
  <si>
    <t>HVO Used cooking oil</t>
  </si>
  <si>
    <t>Impregnerat trä: CCA</t>
  </si>
  <si>
    <t>Impregnerat trä: kreosot</t>
  </si>
  <si>
    <t>Impregnerat trä: nya kopparbaserade medel</t>
  </si>
  <si>
    <t>Målad RT-flis</t>
  </si>
  <si>
    <t>RME</t>
  </si>
  <si>
    <t>Rökgaskondensering</t>
  </si>
  <si>
    <t>Spån</t>
  </si>
  <si>
    <t>Stamvedsflis</t>
  </si>
  <si>
    <t>Stenkol</t>
  </si>
  <si>
    <t>Torv (fjärrvärme och el)</t>
  </si>
  <si>
    <t>Total hjälpel</t>
  </si>
  <si>
    <t>Träbriketter</t>
  </si>
  <si>
    <t>Träpellets</t>
  </si>
  <si>
    <t>Träpulver</t>
  </si>
  <si>
    <t>Vit RT-flis (med spånskiva m.m)</t>
  </si>
  <si>
    <t>Vit RT-flis (utan spånskiva m.m)</t>
  </si>
  <si>
    <t>Värmepumpar, elförbrukning</t>
  </si>
  <si>
    <t>Värmepumpar, värmeproduktion - elförbrukning</t>
  </si>
  <si>
    <t>Åkergrödor</t>
  </si>
  <si>
    <t>Övrigt fossilt</t>
  </si>
  <si>
    <t>Övrigt förädlat biobränsle</t>
  </si>
  <si>
    <t>Övrigt oförädlat biobränsle</t>
  </si>
  <si>
    <t>Skillnad:</t>
  </si>
  <si>
    <t>Andel av bränsle i kvv som allokerats till värme, exklusive rökgaskondensering och hjälpel</t>
  </si>
  <si>
    <t>Kvalitetsgranskad:</t>
  </si>
  <si>
    <t>Har ursprungscertifierad el:</t>
  </si>
  <si>
    <t>Köper fjärrvärme produktionsspecifikt från annat fjärrvärmeföretag:</t>
  </si>
  <si>
    <t>Köpt mängd produktionsspecifik fjärrvärme:</t>
  </si>
  <si>
    <t>Andel fossilt i köpt fjärrvärme:</t>
  </si>
  <si>
    <t>Primärenergifaktor</t>
  </si>
  <si>
    <t>CO2-ekv energiomvandling</t>
  </si>
  <si>
    <t>Fossilandel för ursprungsspec el</t>
  </si>
  <si>
    <t>Kärnkraftsandel för ursprungsspec el</t>
  </si>
  <si>
    <t>Förra årets schablonvärden: (2023)</t>
  </si>
  <si>
    <t>Gällande schablonvärden (2024)</t>
  </si>
  <si>
    <t xml:space="preserve">Miljövärdena hämtas från fliken "Miljövärden". </t>
  </si>
  <si>
    <t>Urval för publicering. Om inget fylls i här publiceras de kvalitetsgranskade näten</t>
  </si>
  <si>
    <t>Nätnumrering (för urval till publicering och redovisning för kunder)</t>
  </si>
  <si>
    <r>
      <rPr>
        <u/>
        <sz val="11"/>
        <color theme="1"/>
        <rFont val="Arial"/>
        <family val="2"/>
        <scheme val="minor"/>
      </rPr>
      <t>Ska inte publiceras</t>
    </r>
    <r>
      <rPr>
        <sz val="10"/>
        <rFont val="Arial"/>
      </rPr>
      <t xml:space="preserve"> trots att värdena är kvalitetsgranskade: (sätt kryss manuellt)</t>
    </r>
  </si>
  <si>
    <r>
      <rPr>
        <u/>
        <sz val="11"/>
        <color theme="1"/>
        <rFont val="Arial"/>
        <family val="2"/>
        <scheme val="minor"/>
      </rPr>
      <t>Ska publiceras</t>
    </r>
    <r>
      <rPr>
        <sz val="10"/>
        <rFont val="Arial"/>
      </rPr>
      <t xml:space="preserve"> trots att värdena inte är kvalitetsgranskade: 
(sätt kryss manuellt)</t>
    </r>
  </si>
  <si>
    <r>
      <rPr>
        <u/>
        <sz val="11"/>
        <color theme="1"/>
        <rFont val="Arial"/>
        <family val="2"/>
        <scheme val="minor"/>
      </rPr>
      <t xml:space="preserve">Visa </t>
    </r>
    <r>
      <rPr>
        <i/>
        <u/>
        <sz val="11"/>
        <color theme="1"/>
        <rFont val="Arial"/>
        <family val="2"/>
        <scheme val="minor"/>
      </rPr>
      <t>se länk</t>
    </r>
    <r>
      <rPr>
        <sz val="10"/>
        <rFont val="Arial"/>
      </rPr>
      <t xml:space="preserve"> istället för miljövärden i publiceringsfilen: (sätt kryss manuellt)</t>
    </r>
  </si>
  <si>
    <t>Ev kommentar</t>
  </si>
  <si>
    <t>Ska publiceras:</t>
  </si>
  <si>
    <t>Industriell spillvärme</t>
  </si>
  <si>
    <t>Övrigt fossilt bränsle</t>
  </si>
  <si>
    <t>Köpt mängd fjärrvärme från annat fjärrvärmeföretag</t>
  </si>
  <si>
    <t>Totalt tillförd energi:</t>
  </si>
  <si>
    <t>Leveranser:</t>
  </si>
  <si>
    <t>Ev kommentar:</t>
  </si>
  <si>
    <t>Andel fossilt:</t>
  </si>
  <si>
    <t>Nät för publicering baserat på företag i bokstavsordning</t>
  </si>
  <si>
    <t xml:space="preserve">Företag för publicering </t>
  </si>
  <si>
    <t>Framtagande av nätlista för valt företag:</t>
  </si>
  <si>
    <t>Valt företag i fliken Redovisning för kunder:</t>
  </si>
  <si>
    <t>Företagsnumrering</t>
  </si>
  <si>
    <t>Urvald lista för företag</t>
  </si>
  <si>
    <t xml:space="preserve">Nätnummer </t>
  </si>
  <si>
    <t>Vilka nät hör till företaget</t>
  </si>
  <si>
    <t>Välj företag:</t>
  </si>
  <si>
    <t>Välj nät:</t>
  </si>
  <si>
    <t>Kontroll:</t>
  </si>
  <si>
    <t>Totalt tillförda bränslen:</t>
  </si>
  <si>
    <t>Varav leveranser till annat fjärrvärmeföretag:</t>
  </si>
  <si>
    <t>Varav såld prod.spec fjärrvärme:</t>
  </si>
  <si>
    <t>Totalverkningsgrad:</t>
  </si>
  <si>
    <t>Godkänd:</t>
  </si>
  <si>
    <t>Sammanräkning:</t>
  </si>
  <si>
    <t>Total el</t>
  </si>
  <si>
    <t>Pellets, briketter och pulver</t>
  </si>
  <si>
    <t>Totala biobränslen</t>
  </si>
  <si>
    <t>Fossilt:</t>
  </si>
  <si>
    <t>Övrigt:</t>
  </si>
  <si>
    <t>Förnybart:</t>
  </si>
  <si>
    <t>Återvunnen energi:</t>
  </si>
  <si>
    <t>Andel fossilt i elen:</t>
  </si>
  <si>
    <t>Andel kärnkraft i elen:</t>
  </si>
  <si>
    <t>Köpt från annat fjvföretag</t>
  </si>
  <si>
    <t>Andel fossilt i köpt hetvatten:</t>
  </si>
  <si>
    <t>Mängd spillvärme i köpt hetvatten:</t>
  </si>
  <si>
    <t>Totalt</t>
  </si>
  <si>
    <t>Andel fossilt</t>
  </si>
  <si>
    <t>Andel övrigt</t>
  </si>
  <si>
    <t>Andel förnybart</t>
  </si>
  <si>
    <t>Andel återvunnet</t>
  </si>
  <si>
    <t>Summa</t>
  </si>
  <si>
    <t>Andel fossilt från miljövärdena, som jämförelse:</t>
  </si>
  <si>
    <t>Skillnad andel fossilt - beroende på residual vs total</t>
  </si>
  <si>
    <t>Skillnad avrundade värden som visas i publ.fil</t>
  </si>
  <si>
    <t>Korrigering av bränslen som dubbelrapporteras</t>
  </si>
  <si>
    <t>Korrigering av bränslen till värme som köps av  Södertörn :</t>
  </si>
  <si>
    <t>Korrigering av bränslen till värme som köps av  Stockholm Exergi:</t>
  </si>
  <si>
    <t>Sverige totalt kvalitetsgranskade:</t>
  </si>
  <si>
    <t>Små nät</t>
  </si>
  <si>
    <t>leverans &lt;150 GWh</t>
  </si>
  <si>
    <t>Medelstora nät</t>
  </si>
  <si>
    <t>150GWh&lt;leverans&lt;1000 GWh</t>
  </si>
  <si>
    <t>Stora nät</t>
  </si>
  <si>
    <t>Leverans &gt;1000 GWh</t>
  </si>
  <si>
    <t>Summa alla:</t>
  </si>
  <si>
    <t>Hemsida dit vi hänvisar för mer information</t>
  </si>
  <si>
    <t>Allokeringsmetod vid kraftvärme</t>
  </si>
  <si>
    <t>Elproduktion</t>
  </si>
  <si>
    <t>Såld prod.spec värme:</t>
  </si>
  <si>
    <t>Företagsnamn</t>
  </si>
  <si>
    <t>Välj först företag här:</t>
  </si>
  <si>
    <t>Välj sedan nät här:</t>
  </si>
  <si>
    <t>RESURSANVÄNDNING</t>
  </si>
  <si>
    <t>EMISSION AV VÄXTHUSGASER</t>
  </si>
  <si>
    <t>ANDEL FOSSILA BRÄNSLEN (fossilt i avfall ingår ej)</t>
  </si>
  <si>
    <t>Förbränning</t>
  </si>
  <si>
    <t>(kol, eldningsolja, naturgas)</t>
  </si>
  <si>
    <t>Transport och produktion av bränslen</t>
  </si>
  <si>
    <t xml:space="preserve">Ovanstående miljövärden är residualens miljövärden, dvs de är korrigerade för värme som säljs ursprungs- eller produktionsspecifikt. </t>
  </si>
  <si>
    <t>Andelen fossila bränslen ovan kan därför skilja mot den andel fossilt som visas i diagrammet nedan, som visar tillförda bränslen till nätets hela värmeproduktion.</t>
  </si>
  <si>
    <t>NÄTSPECIFIK INFORMATION:</t>
  </si>
  <si>
    <t>Kommun:</t>
  </si>
  <si>
    <t>Levererad värme:</t>
  </si>
  <si>
    <t>Varav mängd ursprungs- eller produktionsspecifik värme:</t>
  </si>
  <si>
    <t>Producerad el:</t>
  </si>
  <si>
    <t>Andel bränsle allokerat till värmeproduktion i kraftvärme:</t>
  </si>
  <si>
    <t>Totalt tillförd energi till värmeproduktion:</t>
  </si>
  <si>
    <t>Varav el (hjälpel, vp, elpannor):</t>
  </si>
  <si>
    <t>Ursprungsspecificerad el:</t>
  </si>
  <si>
    <r>
      <t>Klimatpåverkan för använd el (g CO2</t>
    </r>
    <r>
      <rPr>
        <vertAlign val="subscript"/>
        <sz val="11"/>
        <color indexed="8"/>
        <rFont val="Arial"/>
        <family val="2"/>
      </rPr>
      <t xml:space="preserve"> ekv</t>
    </r>
    <r>
      <rPr>
        <sz val="11"/>
        <color indexed="8"/>
        <rFont val="Arial"/>
        <family val="2"/>
      </rPr>
      <t xml:space="preserve">/kWh): </t>
    </r>
  </si>
  <si>
    <t>Procentandel fossilt för använd el:</t>
  </si>
  <si>
    <t>Primärenergifaktor för använd el :</t>
  </si>
  <si>
    <t>Allokeringsmetod vid kraftvärme:</t>
  </si>
  <si>
    <t xml:space="preserve">För mer information och frågor: </t>
  </si>
  <si>
    <t xml:space="preserve">Antal decimaler i diagram: </t>
  </si>
  <si>
    <t>FÖRDELNING TILLFÖRD ENERGI TILL VÄRMEPRODUKTION</t>
  </si>
  <si>
    <t>Visa se länk:</t>
  </si>
  <si>
    <t>Nät och företag stämmer inte överens:</t>
  </si>
  <si>
    <r>
      <t xml:space="preserve">Ska publiceras: </t>
    </r>
    <r>
      <rPr>
        <sz val="11"/>
        <rFont val="Calibri"/>
        <family val="2"/>
      </rPr>
      <t>(om inte se länk ska visas)</t>
    </r>
  </si>
  <si>
    <t>Ska länk visas</t>
  </si>
  <si>
    <t>Valt företag i rulllista:</t>
  </si>
  <si>
    <t>Företag för det aktuella nätet:</t>
  </si>
  <si>
    <t>Stämmer nät och företag överens:</t>
  </si>
  <si>
    <t>Data från fliken Totalt:</t>
  </si>
  <si>
    <t>Summa bränslen (för kontroll)</t>
  </si>
  <si>
    <t>Summa bränslen från fliken Totalt (för kontroll)</t>
  </si>
  <si>
    <t>Total el:</t>
  </si>
  <si>
    <t>Eldningsolja</t>
  </si>
  <si>
    <t>Bioolja och tallbeckolja</t>
  </si>
  <si>
    <t>Köpt hetvatten odefinierat bränsle</t>
  </si>
  <si>
    <t>Köpt hetvatten från andra fjärrvärmeföretag</t>
  </si>
  <si>
    <t>Data från fliken Miljö:</t>
  </si>
  <si>
    <t>Produktionsspecifik el:</t>
  </si>
  <si>
    <t>Köpt produktionsspecifik fjärrvärme:</t>
  </si>
  <si>
    <t>Typ av ursprungsspecificerad el ()</t>
  </si>
  <si>
    <t>Fossil andel i använd el:</t>
  </si>
  <si>
    <t>Förnybar andel i använd el:</t>
  </si>
  <si>
    <t>Kärnkraftsandel i använd el:</t>
  </si>
  <si>
    <t>Köper fjärrvärme produktionsspecifikt:</t>
  </si>
  <si>
    <t>Övrig andel:</t>
  </si>
  <si>
    <t>Fördelning till olika kategorier</t>
  </si>
  <si>
    <t>Förnybar energi</t>
  </si>
  <si>
    <t>Återvunnen energi</t>
  </si>
  <si>
    <t>Övrig energi</t>
  </si>
  <si>
    <t>Fossilt</t>
  </si>
  <si>
    <t>Förnybar el</t>
  </si>
  <si>
    <t>Värme från vp minus el till vp</t>
  </si>
  <si>
    <t>Torv och torvbriketter</t>
  </si>
  <si>
    <t>El från kärnkraft</t>
  </si>
  <si>
    <t>Köpt hetvatten från andra fjärrvärmeföretag, ej fossilt</t>
  </si>
  <si>
    <t>Fossil el</t>
  </si>
  <si>
    <t>Köpt hetvatten från andra fjärrvärmeföretag, fossilt</t>
  </si>
  <si>
    <t>Summa bränslen</t>
  </si>
  <si>
    <t>Summa förnybar energi:</t>
  </si>
  <si>
    <t>Summa återvunnen energi:</t>
  </si>
  <si>
    <t>Summa övrig energi:</t>
  </si>
  <si>
    <t>Summa fossilt:</t>
  </si>
  <si>
    <t>Andel förnybar energi:</t>
  </si>
  <si>
    <t>Andel återvunnen energi:</t>
  </si>
  <si>
    <t>Andel övrig energi:</t>
  </si>
  <si>
    <t>Till diagram:</t>
  </si>
  <si>
    <t>GWh:</t>
  </si>
  <si>
    <t>Avrundat (%):</t>
  </si>
  <si>
    <t>Axeletiketter:</t>
  </si>
  <si>
    <t>Förnybart</t>
  </si>
  <si>
    <t>Övrigt</t>
  </si>
  <si>
    <t>Till tabell:</t>
  </si>
  <si>
    <t>Hämtar data till grund för tabell:</t>
  </si>
  <si>
    <t>Väljer ut de rader som ska visas i tabellen:</t>
  </si>
  <si>
    <t>Endast de rader som ska visas i tabellen:</t>
  </si>
  <si>
    <t>Data hämtas:</t>
  </si>
  <si>
    <t>Data snyggas till:</t>
  </si>
  <si>
    <t>Här redigeras eventuell namnändring på kategorier eller ändring i ordning, så uppdateras resten automatiskt</t>
  </si>
  <si>
    <t>Numrering av ej tomma fält</t>
  </si>
  <si>
    <t>Kategori:</t>
  </si>
  <si>
    <t>Mängd:</t>
  </si>
  <si>
    <t>Detta är underlag till tabellen på fliken "Redovisning för kunder"</t>
  </si>
  <si>
    <t>GWh</t>
  </si>
  <si>
    <t>Är det en summa? (För formatering)</t>
  </si>
  <si>
    <t>Antal decimaler som ska anges:</t>
  </si>
  <si>
    <t>Antal decimaler (indata till lista i "Redovisning för kunder")</t>
  </si>
  <si>
    <t>Värme från värmepumpar (netto)*</t>
  </si>
  <si>
    <t>Deponi-, röt- och biogas</t>
  </si>
  <si>
    <t>Mellanslag kan läggas in i ruta F53 om man vill ha en tom rad mellan kategorierna</t>
  </si>
  <si>
    <t>Sekundära biobränslen</t>
  </si>
  <si>
    <t>Primära biobränslen</t>
  </si>
  <si>
    <t>Förnybar el till elpannor, värmepumpar och hjälpel till distribution</t>
  </si>
  <si>
    <t>Mellanslag kan läggas in i ruta F60 om man vill ha en tom rad mellan kategorierna</t>
  </si>
  <si>
    <t>Köpt hetvatten från annat fjärrvärmeföretag, förnybar eller återvunnen energi</t>
  </si>
  <si>
    <t>El från kärnkraft till elpannor, värmepumpar och hjälpel till distribution</t>
  </si>
  <si>
    <t>Mellanslag kan läggas in i ruta F65 om man vill ha en tom rad mellan kategorierna</t>
  </si>
  <si>
    <t>Fossil el till elpannor, värmepumpar och hjälpel till distribution</t>
  </si>
  <si>
    <t>Köpt hetvatten från industri (ospecificerat bränsle)</t>
  </si>
  <si>
    <t>Köpt hetvatten från annat fjärrvärmeföretag, fossilt</t>
  </si>
  <si>
    <t>Mellanslag kan läggas in i ruta F74 om man vill ha en tom rad mellan kategorierna</t>
  </si>
  <si>
    <t>* Värme från värmepumpar (netto) är värme från värmepumpar minus tillförd el till värmepumpar</t>
  </si>
  <si>
    <t>Kontrollsumma:</t>
  </si>
  <si>
    <t>Från fliken Miljövärden för publ. Företag</t>
  </si>
  <si>
    <t>Antal värdesiffror som ska visas:</t>
  </si>
  <si>
    <t>Avrundat värde:</t>
  </si>
  <si>
    <t>Vad ska visas i rutan?</t>
  </si>
  <si>
    <t>(nu visas 1 decimal på andel fossilt om andelen är under 3%)</t>
  </si>
  <si>
    <t>Fossilandel som visas för tillförda bränslen:</t>
  </si>
  <si>
    <t>avrundat till samma antal decimaler</t>
  </si>
  <si>
    <t>Stämmer det överens?</t>
  </si>
  <si>
    <t>Annars visas en extra mening i publiceringsfliken</t>
  </si>
  <si>
    <t>Transport</t>
  </si>
  <si>
    <t>Resurseffektivitet, Primärenergifaktor</t>
  </si>
  <si>
    <t>Koldioxidekv energiomvandling
 [g CO2ekv/kWh]</t>
  </si>
  <si>
    <t>Koldioxidekv produktion och transport av bränslet
 [g CO2ekv/kWh]</t>
  </si>
  <si>
    <t xml:space="preserve">Stenkol </t>
  </si>
  <si>
    <t xml:space="preserve">EO1 </t>
  </si>
  <si>
    <t>EO2</t>
  </si>
  <si>
    <t>HVO slaktavfall</t>
  </si>
  <si>
    <t>HVO used cooking oil</t>
  </si>
  <si>
    <t>HVO rapsolja</t>
  </si>
  <si>
    <t>HVO tallolja</t>
  </si>
  <si>
    <t>Övriga biobränslen</t>
  </si>
  <si>
    <t>Värme från värmepump minus el till värmepump</t>
  </si>
  <si>
    <t>El (Nordisk residual)</t>
  </si>
  <si>
    <t>Köpt hetvatten, ospecificerat bränsle</t>
  </si>
  <si>
    <t>RT-flis, vit (utan spånskiva,
plywood och liknande)</t>
  </si>
  <si>
    <t>RT-flis, impregnerat trä: kreosot</t>
  </si>
  <si>
    <t>RT-flis, impregnerat trä: CCA</t>
  </si>
  <si>
    <t>RT-flis, vit (med spånskiva,
plywood och liknande)</t>
  </si>
  <si>
    <t>RT-flis, målad</t>
  </si>
  <si>
    <t>RT-flis, impregnerat trä: nya
kkopparbaserade medel</t>
  </si>
  <si>
    <t xml:space="preserve">https://www.energiforetagen.se/4afe9b/globalassets/dokument/fjarrvarme/241210_vmk-overenskommelse-2024-miljovardering-fjarrvarme.pdf </t>
  </si>
  <si>
    <t>Från "Överenskommelse i Värmemarknadskommittén 2024"</t>
  </si>
  <si>
    <t>'Falu Energi'</t>
  </si>
  <si>
    <t>Lokala miljövärden 2024</t>
  </si>
  <si>
    <t xml:space="preserve">Förbränning </t>
  </si>
  <si>
    <t>Varav utsläpp från förbränning av avfall</t>
  </si>
  <si>
    <t>Varav utsläpp från förbränning av avfall [g/kWh]</t>
  </si>
  <si>
    <t xml:space="preserve">Varav från avfall </t>
  </si>
  <si>
    <t>Gällande schablonvärde förbränning avfall (2024)</t>
  </si>
  <si>
    <t>g/kWh</t>
  </si>
  <si>
    <t>Mängd avfall i köpt hetvatten:</t>
  </si>
  <si>
    <t>Mängd fossilt i RT flis</t>
  </si>
  <si>
    <t>Korrigering SYSAV/EON</t>
  </si>
  <si>
    <t>Göteborg Residual</t>
  </si>
  <si>
    <t>varav mängd spillvärme (GWh). se info. (GWh)</t>
  </si>
  <si>
    <t>varav mängd spillvärme (GWh). Se info. (GWh)</t>
  </si>
  <si>
    <t>'Fortum 100% vattenkraft'</t>
  </si>
  <si>
    <t>'Fjärrvärmeföretag Mölndal Energi'</t>
  </si>
  <si>
    <t>'Kärnkraft+biokraft'</t>
  </si>
  <si>
    <t>x</t>
  </si>
  <si>
    <t>https://adven.com/se/fjarrvarme/avesta/</t>
  </si>
  <si>
    <t>https://adven.com/se/fjarrvarme/mora/</t>
  </si>
  <si>
    <t>https://bodensenergi.se</t>
  </si>
  <si>
    <t>https://www.bollnasenergi.se/fjarrvarme/</t>
  </si>
  <si>
    <t>www.borasem.se/webb/foretag/fjarrvarme/branslemixochmiljovarden</t>
  </si>
  <si>
    <t>https://www.c4energi.se/privat/fjarrvarme/energimix/</t>
  </si>
  <si>
    <t>https://www.eon.se/foeretag/vaerme-och-kyla/miljoe-och-hallbarhet</t>
  </si>
  <si>
    <t>https://fev.se/varme--kyla/fjarrvarme/miljovarden-och-bra-miljoval.html</t>
  </si>
  <si>
    <t>https://www.gavleenergi.se/om-oss/miljo-och-hallbarhet/fjarrvarme/</t>
  </si>
  <si>
    <t>https://www.goteborgenergi.se/foretag/fjarrvarme/miljo-och-klimat</t>
  </si>
  <si>
    <t>https://www.hem.se/foretag/varme-kyla/miljovarden-fjarrvarme-fjarrkyla</t>
  </si>
  <si>
    <t>www.haparandavarmeverk.se</t>
  </si>
  <si>
    <t>https://www.jamtkraft.se/privat/fjarrvarme/for-fjarrvarmekunder/vad-kommer-varmen-ifran/</t>
  </si>
  <si>
    <t>https://jonkopingenergi.se/om-oss/hallbarhet/redovisningar-och-miljovarden/fjarrvarme-och-miljo</t>
  </si>
  <si>
    <t>https://karlstadsenergi.se/foretag/fjarrvarme/sa-fungerar-fjarrvarme/miljo-och-hallbarhet</t>
  </si>
  <si>
    <t>https://kilsenergi.kil.se/kils-energi/fjarrvarme/klimatsmart-och-resurssnalt</t>
  </si>
  <si>
    <t>https://www.luleaenergi.se/produktion-och-infrastruktur/fjarrvarme/klimatneutral-fjarrvarme?referer=1087</t>
  </si>
  <si>
    <t>https://www.malarenergi.se/om-malarenergi/miljo-och-hallbar-utveckling/ursprungsmarkning/ursprungsmarkning-fjarrvarme/</t>
  </si>
  <si>
    <t>https://www.molndalenergi.se/privat/miljo-och-hallbarhet/fjarrvarme-och-miljopaverkan</t>
  </si>
  <si>
    <t>https://www.norrenergi.se/fjarrvarme/miljonyckeltal-varme/</t>
  </si>
  <si>
    <t>https://nav.se/vara-tjanster/fjarrvarme</t>
  </si>
  <si>
    <t>https://partilleenergi.se/fjarrvarme/#miljovarden</t>
  </si>
  <si>
    <t>https://sheab.se/varme/</t>
  </si>
  <si>
    <t>https://www.skekraft.se/foretag/fjarrvarme/lokala-miljovarden/</t>
  </si>
  <si>
    <t>https://skovdeenergi.se/hallbarhet/hallbarhet-pa-skovde-energi/#miljo-och-hallbarhet</t>
  </si>
  <si>
    <t>www.stockholmexergi.se</t>
  </si>
  <si>
    <t>https://sundsvallenergi.se/om-oss/klimatpaverkan</t>
  </si>
  <si>
    <t>https://sfab.se/hallbarhet/miljo-och-ekologisk-hallbarhet/miljovarden-och-branslen/</t>
  </si>
  <si>
    <t>https://www.tekniskaverken.se/foretag/fjarrvarme/miljovarden-fjarrvarme-fjarrkyla/</t>
  </si>
  <si>
    <t xml:space="preserve">https://www.telge.se/fjarrvarme-energi/om-fjarrvarme/hallbar-fjarrvarme/arlig-allokering-co2-utslapp-fjarrvarme/ </t>
  </si>
  <si>
    <t>https://www.uddevallaenergi.se/hallbarhet/miljo.html</t>
  </si>
  <si>
    <t>https://www.umeaenergi.se/om-oss/ursprungsmarkning-och-utslapp#energivarme</t>
  </si>
  <si>
    <t>https://www.vattenfall.se/foretag/varme-kyla/miljovarden/</t>
  </si>
  <si>
    <t>https://www.vmeab.se/tjanster/fjarrvarme/var-varme/branslemix-och-miljovarden/</t>
  </si>
  <si>
    <t>https://www.oresundskraft.se/ursprung/fjarrvarmens-klimatpaverkan/</t>
  </si>
  <si>
    <t>RT-flis, fossilt</t>
  </si>
  <si>
    <t>RT-flis, återvunnet</t>
  </si>
  <si>
    <t>Saknas</t>
  </si>
  <si>
    <t>Ej kraftvärme</t>
  </si>
  <si>
    <t>Alternativproduktionsmetoden</t>
  </si>
  <si>
    <t>nej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</si>
</sst>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0%"/>
    <numFmt numFmtId="165" formatCode="0.000%"/>
    <numFmt numFmtId="166" formatCode="0.0"/>
    <numFmt numFmtId="167" formatCode="0.0000"/>
  </numFmts>
  <fonts count="71" x14ac:knownFonts="1">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1"/>
      <color indexed="62"/>
      <name val="Calibri"/>
      <family val="2"/>
    </font>
    <font>
      <sz val="11"/>
      <color indexed="8"/>
      <name val="Calibri"/>
      <family val="2"/>
    </font>
    <font>
      <sz val="11"/>
      <name val="Calibri"/>
      <family val="2"/>
    </font>
    <font>
      <sz val="11"/>
      <name val="Calibri"/>
    </font>
    <font>
      <b/>
      <sz val="11"/>
      <color rgb="FF00008B"/>
      <name val="Calibri"/>
    </font>
    <font>
      <b/>
      <sz val="11"/>
      <color indexed="8"/>
      <name val="Calibri"/>
      <family val="2"/>
    </font>
    <font>
      <i/>
      <sz val="11"/>
      <color indexed="8"/>
      <name val="Calibri"/>
      <family val="2"/>
    </font>
    <font>
      <sz val="10"/>
      <name val="Arial"/>
      <family val="2"/>
    </font>
    <font>
      <b/>
      <sz val="9"/>
      <color indexed="81"/>
      <name val="Tahoma"/>
      <family val="2"/>
    </font>
    <font>
      <sz val="9"/>
      <color indexed="81"/>
      <name val="Tahoma"/>
      <family val="2"/>
    </font>
    <font>
      <b/>
      <sz val="11"/>
      <color theme="1"/>
      <name val="Arial"/>
      <family val="2"/>
      <scheme val="minor"/>
    </font>
    <font>
      <u/>
      <sz val="11"/>
      <color theme="1"/>
      <name val="Arial"/>
      <family val="2"/>
      <scheme val="minor"/>
    </font>
    <font>
      <i/>
      <u/>
      <sz val="11"/>
      <color theme="1"/>
      <name val="Arial"/>
      <family val="2"/>
      <scheme val="minor"/>
    </font>
    <font>
      <i/>
      <sz val="11"/>
      <color theme="1"/>
      <name val="Arial"/>
      <family val="2"/>
      <scheme val="minor"/>
    </font>
    <font>
      <b/>
      <sz val="10"/>
      <name val="Arial"/>
      <family val="2"/>
    </font>
    <font>
      <b/>
      <i/>
      <sz val="10"/>
      <name val="Arial"/>
      <family val="2"/>
    </font>
    <font>
      <sz val="11"/>
      <color rgb="FFFF0000"/>
      <name val="Arial"/>
      <family val="2"/>
      <scheme val="minor"/>
    </font>
    <font>
      <i/>
      <sz val="10"/>
      <name val="Arial"/>
      <family val="2"/>
    </font>
    <font>
      <sz val="11"/>
      <name val="Arial"/>
      <family val="2"/>
      <scheme val="minor"/>
    </font>
    <font>
      <sz val="11"/>
      <color theme="0" tint="-0.34998626667073579"/>
      <name val="Arial"/>
      <family val="2"/>
      <scheme val="minor"/>
    </font>
    <font>
      <sz val="11"/>
      <color theme="0"/>
      <name val="Arial"/>
      <family val="2"/>
      <scheme val="minor"/>
    </font>
    <font>
      <sz val="10"/>
      <color theme="1"/>
      <name val="Arial"/>
      <family val="2"/>
    </font>
    <font>
      <b/>
      <sz val="12"/>
      <color indexed="10"/>
      <name val="Calibri"/>
      <family val="2"/>
    </font>
    <font>
      <b/>
      <sz val="36"/>
      <color indexed="17"/>
      <name val="Arial"/>
      <family val="2"/>
    </font>
    <font>
      <sz val="10"/>
      <color indexed="50"/>
      <name val="Arial"/>
      <family val="2"/>
    </font>
    <font>
      <b/>
      <sz val="24"/>
      <color indexed="17"/>
      <name val="Arial"/>
      <family val="2"/>
    </font>
    <font>
      <sz val="14"/>
      <name val="Arial"/>
      <family val="2"/>
      <scheme val="minor"/>
    </font>
    <font>
      <sz val="11"/>
      <color indexed="8"/>
      <name val="Arial"/>
      <family val="2"/>
    </font>
    <font>
      <b/>
      <sz val="11"/>
      <color indexed="8"/>
      <name val="Arial"/>
      <family val="2"/>
    </font>
    <font>
      <sz val="8"/>
      <color indexed="8"/>
      <name val="Calibri"/>
      <family val="2"/>
    </font>
    <font>
      <sz val="11"/>
      <color indexed="17"/>
      <name val="Calibri"/>
      <family val="2"/>
    </font>
    <font>
      <i/>
      <sz val="11"/>
      <color theme="9" tint="-0.499984740745262"/>
      <name val="Calibri"/>
      <family val="2"/>
    </font>
    <font>
      <i/>
      <sz val="11"/>
      <color indexed="8"/>
      <name val="Arial"/>
      <family val="2"/>
    </font>
    <font>
      <strike/>
      <sz val="11"/>
      <color indexed="8"/>
      <name val="Arial"/>
      <family val="2"/>
    </font>
    <font>
      <strike/>
      <sz val="11"/>
      <color indexed="8"/>
      <name val="Calibri"/>
      <family val="2"/>
    </font>
    <font>
      <sz val="11"/>
      <color indexed="8"/>
      <name val="Arial"/>
      <family val="2"/>
      <scheme val="minor"/>
    </font>
    <font>
      <vertAlign val="subscript"/>
      <sz val="11"/>
      <color indexed="8"/>
      <name val="Arial"/>
      <family val="2"/>
    </font>
    <font>
      <b/>
      <sz val="16"/>
      <color indexed="8"/>
      <name val="Arial"/>
      <family val="2"/>
    </font>
    <font>
      <b/>
      <sz val="12"/>
      <color indexed="8"/>
      <name val="Calibri"/>
      <family val="2"/>
    </font>
    <font>
      <sz val="10"/>
      <color rgb="FFCCFFCC"/>
      <name val="Arial"/>
      <family val="2"/>
    </font>
    <font>
      <sz val="11"/>
      <color theme="0"/>
      <name val="Calibri"/>
      <family val="2"/>
    </font>
    <font>
      <u/>
      <sz val="14"/>
      <color theme="1"/>
      <name val="Arial"/>
      <family val="2"/>
      <scheme val="minor"/>
    </font>
    <font>
      <sz val="8"/>
      <color theme="1"/>
      <name val="Arial"/>
      <family val="2"/>
      <scheme val="minor"/>
    </font>
    <font>
      <b/>
      <sz val="11"/>
      <name val="Calibri"/>
      <family val="2"/>
    </font>
    <font>
      <u/>
      <sz val="11"/>
      <color theme="0" tint="-0.34998626667073579"/>
      <name val="Arial"/>
      <family val="2"/>
      <scheme val="minor"/>
    </font>
    <font>
      <i/>
      <sz val="11"/>
      <color theme="0" tint="-0.34998626667073579"/>
      <name val="Arial"/>
      <family val="2"/>
      <scheme val="minor"/>
    </font>
    <font>
      <b/>
      <sz val="11"/>
      <color theme="0" tint="-0.34998626667073579"/>
      <name val="Arial"/>
      <family val="2"/>
      <scheme val="minor"/>
    </font>
    <font>
      <u/>
      <sz val="10"/>
      <color theme="10"/>
      <name val="Arial"/>
    </font>
    <font>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i/>
      <sz val="11"/>
      <color rgb="FF7F7F7F"/>
      <name val="Arial"/>
      <family val="2"/>
      <scheme val="minor"/>
    </font>
    <font>
      <sz val="14"/>
      <color theme="1"/>
      <name val="Calibri"/>
      <family val="2"/>
    </font>
    <font>
      <sz val="14"/>
      <name val="Calibri"/>
      <family val="2"/>
    </font>
  </fonts>
  <fills count="47">
    <fill>
      <patternFill patternType="none"/>
    </fill>
    <fill>
      <patternFill patternType="gray125"/>
    </fill>
    <fill>
      <patternFill patternType="solid">
        <fgColor theme="5"/>
        <bgColor indexed="64"/>
      </patternFill>
    </fill>
    <fill>
      <patternFill patternType="solid">
        <fgColor theme="9"/>
        <bgColor indexed="64"/>
      </patternFill>
    </fill>
    <fill>
      <patternFill patternType="solid">
        <fgColor theme="0"/>
        <bgColor indexed="64"/>
      </patternFill>
    </fill>
    <fill>
      <patternFill patternType="solid">
        <fgColor indexed="9"/>
        <bgColor indexed="64"/>
      </patternFill>
    </fill>
    <fill>
      <patternFill patternType="solid">
        <fgColor indexed="42"/>
        <bgColor indexed="64"/>
      </patternFill>
    </fill>
    <fill>
      <patternFill patternType="solid">
        <fgColor rgb="FFCCFF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00B0F0"/>
        <bgColor indexed="64"/>
      </patternFill>
    </fill>
    <fill>
      <patternFill patternType="solid">
        <fgColor rgb="FFCCEC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tint="-4.9989318521683403E-2"/>
        <bgColor indexed="64"/>
      </patternFill>
    </fill>
    <fill>
      <patternFill patternType="solid">
        <fgColor theme="5" tint="0.39997558519241921"/>
        <bgColor indexed="64"/>
      </patternFill>
    </fill>
  </fills>
  <borders count="32">
    <border>
      <left/>
      <right/>
      <top/>
      <bottom/>
      <diagonal/>
    </border>
    <border>
      <left/>
      <right/>
      <top/>
      <bottom style="medium">
        <color rgb="FF95B3D7"/>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6">
    <xf numFmtId="0" fontId="0" fillId="0" borderId="0"/>
    <xf numFmtId="0" fontId="8" fillId="0" borderId="1" applyNumberFormat="0" applyFill="0" applyAlignment="0" applyProtection="0"/>
    <xf numFmtId="0" fontId="9" fillId="0" borderId="0"/>
    <xf numFmtId="0" fontId="11" fillId="0" borderId="0"/>
    <xf numFmtId="0" fontId="7"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0" fontId="5" fillId="0" borderId="0"/>
    <xf numFmtId="0" fontId="5" fillId="0" borderId="0"/>
    <xf numFmtId="0" fontId="9" fillId="0" borderId="0"/>
    <xf numFmtId="0" fontId="15" fillId="0" borderId="0"/>
    <xf numFmtId="9" fontId="9" fillId="0" borderId="0" applyFont="0" applyFill="0" applyBorder="0" applyAlignment="0" applyProtection="0"/>
    <xf numFmtId="9" fontId="5" fillId="0" borderId="0" applyFont="0" applyFill="0" applyBorder="0" applyAlignment="0" applyProtection="0"/>
    <xf numFmtId="0" fontId="5" fillId="0" borderId="0"/>
    <xf numFmtId="0" fontId="9" fillId="0" borderId="0"/>
    <xf numFmtId="0" fontId="9" fillId="0" borderId="0"/>
    <xf numFmtId="0" fontId="55" fillId="0" borderId="0" applyNumberFormat="0" applyFill="0" applyBorder="0" applyAlignment="0" applyProtection="0"/>
    <xf numFmtId="0" fontId="4" fillId="0" borderId="0"/>
    <xf numFmtId="0" fontId="9" fillId="0" borderId="0"/>
    <xf numFmtId="0" fontId="56" fillId="0" borderId="0" applyNumberFormat="0" applyFill="0" applyBorder="0" applyAlignment="0" applyProtection="0"/>
    <xf numFmtId="0" fontId="57" fillId="0" borderId="23" applyNumberFormat="0" applyFill="0" applyAlignment="0" applyProtection="0"/>
    <xf numFmtId="0" fontId="58" fillId="0" borderId="24" applyNumberFormat="0" applyFill="0" applyAlignment="0" applyProtection="0"/>
    <xf numFmtId="0" fontId="59" fillId="0" borderId="25" applyNumberFormat="0" applyFill="0" applyAlignment="0" applyProtection="0"/>
    <xf numFmtId="0" fontId="59" fillId="0" borderId="0" applyNumberFormat="0" applyFill="0" applyBorder="0" applyAlignment="0" applyProtection="0"/>
    <xf numFmtId="0" fontId="60" fillId="13" borderId="0" applyNumberFormat="0" applyBorder="0" applyAlignment="0" applyProtection="0"/>
    <xf numFmtId="0" fontId="61" fillId="14" borderId="0" applyNumberFormat="0" applyBorder="0" applyAlignment="0" applyProtection="0"/>
    <xf numFmtId="0" fontId="62" fillId="15" borderId="0" applyNumberFormat="0" applyBorder="0" applyAlignment="0" applyProtection="0"/>
    <xf numFmtId="0" fontId="63" fillId="16" borderId="26" applyNumberFormat="0" applyAlignment="0" applyProtection="0"/>
    <xf numFmtId="0" fontId="64" fillId="17" borderId="27" applyNumberFormat="0" applyAlignment="0" applyProtection="0"/>
    <xf numFmtId="0" fontId="65" fillId="17" borderId="26" applyNumberFormat="0" applyAlignment="0" applyProtection="0"/>
    <xf numFmtId="0" fontId="66" fillId="0" borderId="28" applyNumberFormat="0" applyFill="0" applyAlignment="0" applyProtection="0"/>
    <xf numFmtId="0" fontId="67" fillId="18" borderId="29" applyNumberFormat="0" applyAlignment="0" applyProtection="0"/>
    <xf numFmtId="0" fontId="24" fillId="0" borderId="0" applyNumberFormat="0" applyFill="0" applyBorder="0" applyAlignment="0" applyProtection="0"/>
    <xf numFmtId="0" fontId="68" fillId="0" borderId="0" applyNumberFormat="0" applyFill="0" applyBorder="0" applyAlignment="0" applyProtection="0"/>
    <xf numFmtId="0" fontId="18" fillId="0" borderId="31" applyNumberFormat="0" applyFill="0" applyAlignment="0" applyProtection="0"/>
    <xf numFmtId="0" fontId="28"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8"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8"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8"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8"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28"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19" borderId="30" applyNumberFormat="0" applyFont="0" applyAlignment="0" applyProtection="0"/>
    <xf numFmtId="0" fontId="2" fillId="0" borderId="0"/>
  </cellStyleXfs>
  <cellXfs count="259">
    <xf numFmtId="0" fontId="0" fillId="0" borderId="0" xfId="0"/>
    <xf numFmtId="0" fontId="9" fillId="0" borderId="0" xfId="2"/>
    <xf numFmtId="0" fontId="12" fillId="0" borderId="0" xfId="3" applyFont="1" applyAlignment="1">
      <alignment wrapText="1"/>
    </xf>
    <xf numFmtId="0" fontId="11" fillId="0" borderId="0" xfId="3"/>
    <xf numFmtId="0" fontId="13" fillId="0" borderId="0" xfId="2" applyFont="1" applyAlignment="1">
      <alignment vertical="top" wrapText="1"/>
    </xf>
    <xf numFmtId="0" fontId="8" fillId="0" borderId="1" xfId="1" applyFill="1" applyAlignment="1">
      <alignment wrapText="1"/>
    </xf>
    <xf numFmtId="0" fontId="9" fillId="0" borderId="0" xfId="2" applyAlignment="1">
      <alignment wrapText="1"/>
    </xf>
    <xf numFmtId="0" fontId="0" fillId="0" borderId="0" xfId="0" applyAlignment="1">
      <alignment wrapText="1"/>
    </xf>
    <xf numFmtId="0" fontId="11" fillId="0" borderId="0" xfId="3" applyAlignment="1">
      <alignment wrapText="1"/>
    </xf>
    <xf numFmtId="0" fontId="0" fillId="2" borderId="0" xfId="0" applyFill="1"/>
    <xf numFmtId="10" fontId="0" fillId="0" borderId="0" xfId="0" applyNumberFormat="1" applyAlignment="1">
      <alignment wrapText="1"/>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13" fillId="0" borderId="6" xfId="0" applyFont="1" applyBorder="1"/>
    <xf numFmtId="0" fontId="0" fillId="0" borderId="7" xfId="0" applyBorder="1"/>
    <xf numFmtId="0" fontId="0" fillId="0" borderId="8" xfId="0" applyBorder="1"/>
    <xf numFmtId="0" fontId="0" fillId="0" borderId="9" xfId="0" applyBorder="1"/>
    <xf numFmtId="0" fontId="0" fillId="0" borderId="10" xfId="0" applyBorder="1"/>
    <xf numFmtId="0" fontId="13" fillId="0" borderId="9" xfId="0" applyFont="1" applyBorder="1"/>
    <xf numFmtId="0" fontId="11" fillId="0" borderId="11" xfId="3" applyBorder="1"/>
    <xf numFmtId="0" fontId="11" fillId="0" borderId="12" xfId="3" applyBorder="1"/>
    <xf numFmtId="0" fontId="11" fillId="0" borderId="13" xfId="3" applyBorder="1"/>
    <xf numFmtId="2" fontId="0" fillId="0" borderId="0" xfId="0" applyNumberFormat="1"/>
    <xf numFmtId="0" fontId="0" fillId="2" borderId="6" xfId="0" applyFill="1" applyBorder="1"/>
    <xf numFmtId="0" fontId="18" fillId="3" borderId="9" xfId="0" applyFont="1" applyFill="1" applyBorder="1"/>
    <xf numFmtId="0" fontId="0" fillId="3" borderId="9" xfId="0" applyFill="1" applyBorder="1"/>
    <xf numFmtId="0" fontId="0" fillId="0" borderId="0" xfId="0" applyAlignment="1">
      <alignment horizontal="left"/>
    </xf>
    <xf numFmtId="0" fontId="21" fillId="0" borderId="0" xfId="0" applyFont="1" applyAlignment="1">
      <alignment horizontal="left" wrapText="1"/>
    </xf>
    <xf numFmtId="0" fontId="13" fillId="0" borderId="0" xfId="2" applyFont="1" applyAlignment="1">
      <alignment horizontal="left" wrapText="1"/>
    </xf>
    <xf numFmtId="0" fontId="0" fillId="0" borderId="9" xfId="0" applyBorder="1" applyAlignment="1">
      <alignment horizontal="left" wrapText="1"/>
    </xf>
    <xf numFmtId="0" fontId="0" fillId="0" borderId="9" xfId="0" applyBorder="1" applyAlignment="1">
      <alignment horizontal="left"/>
    </xf>
    <xf numFmtId="0" fontId="13" fillId="0" borderId="0" xfId="2" applyFont="1" applyAlignment="1">
      <alignment wrapText="1"/>
    </xf>
    <xf numFmtId="0" fontId="6" fillId="0" borderId="0" xfId="5"/>
    <xf numFmtId="0" fontId="22" fillId="0" borderId="0" xfId="5" applyFont="1" applyAlignment="1" applyProtection="1">
      <alignment horizontal="center" vertical="center" wrapText="1"/>
      <protection hidden="1"/>
    </xf>
    <xf numFmtId="0" fontId="22" fillId="0" borderId="0" xfId="5" applyFont="1" applyAlignment="1">
      <alignment horizontal="center" vertical="center" wrapText="1"/>
    </xf>
    <xf numFmtId="0" fontId="13" fillId="0" borderId="0" xfId="0" applyFont="1" applyAlignment="1">
      <alignment vertical="top" wrapText="1"/>
    </xf>
    <xf numFmtId="0" fontId="18" fillId="0" borderId="0" xfId="0" applyFont="1"/>
    <xf numFmtId="0" fontId="0" fillId="0" borderId="0" xfId="0" applyAlignment="1">
      <alignment vertical="top" wrapText="1"/>
    </xf>
    <xf numFmtId="0" fontId="13" fillId="0" borderId="0" xfId="0" applyFont="1" applyAlignment="1">
      <alignment wrapText="1"/>
    </xf>
    <xf numFmtId="0" fontId="23" fillId="0" borderId="0" xfId="5" applyFont="1" applyAlignment="1">
      <alignment horizontal="center" vertical="center" wrapText="1"/>
    </xf>
    <xf numFmtId="0" fontId="9" fillId="0" borderId="0" xfId="9"/>
    <xf numFmtId="0" fontId="25" fillId="0" borderId="0" xfId="5" applyFont="1" applyAlignment="1">
      <alignment wrapText="1"/>
    </xf>
    <xf numFmtId="0" fontId="15" fillId="0" borderId="0" xfId="5" applyFont="1"/>
    <xf numFmtId="0" fontId="22" fillId="0" borderId="0" xfId="5" applyFont="1" applyAlignment="1">
      <alignment wrapText="1"/>
    </xf>
    <xf numFmtId="0" fontId="6" fillId="0" borderId="0" xfId="5" applyAlignment="1">
      <alignment wrapText="1"/>
    </xf>
    <xf numFmtId="0" fontId="15" fillId="0" borderId="0" xfId="5" applyFont="1" applyAlignment="1">
      <alignment wrapText="1"/>
    </xf>
    <xf numFmtId="0" fontId="14" fillId="0" borderId="0" xfId="0" applyFont="1"/>
    <xf numFmtId="0" fontId="14" fillId="0" borderId="0" xfId="0" applyFont="1" applyAlignment="1">
      <alignment wrapText="1"/>
    </xf>
    <xf numFmtId="0" fontId="14" fillId="0" borderId="0" xfId="0" applyFont="1" applyAlignment="1">
      <alignment horizontal="left" wrapText="1"/>
    </xf>
    <xf numFmtId="10" fontId="0" fillId="0" borderId="0" xfId="8" applyNumberFormat="1" applyFont="1" applyFill="1" applyAlignment="1">
      <alignment wrapText="1"/>
    </xf>
    <xf numFmtId="9" fontId="0" fillId="0" borderId="0" xfId="8" applyFont="1" applyFill="1" applyAlignment="1">
      <alignment wrapText="1"/>
    </xf>
    <xf numFmtId="10" fontId="0" fillId="0" borderId="0" xfId="0" applyNumberFormat="1"/>
    <xf numFmtId="165" fontId="0" fillId="0" borderId="0" xfId="0" applyNumberFormat="1"/>
    <xf numFmtId="0" fontId="13" fillId="0" borderId="0" xfId="10" applyFont="1" applyAlignment="1">
      <alignment vertical="top" wrapText="1"/>
    </xf>
    <xf numFmtId="0" fontId="26" fillId="0" borderId="0" xfId="11" applyFont="1" applyAlignment="1">
      <alignment vertical="top" wrapText="1"/>
    </xf>
    <xf numFmtId="0" fontId="5" fillId="0" borderId="0" xfId="11" applyAlignment="1">
      <alignment vertical="top" wrapText="1"/>
    </xf>
    <xf numFmtId="0" fontId="5" fillId="5" borderId="0" xfId="12" applyFill="1" applyProtection="1">
      <protection hidden="1"/>
    </xf>
    <xf numFmtId="0" fontId="30" fillId="5" borderId="0" xfId="13" applyFont="1" applyFill="1" applyProtection="1">
      <protection hidden="1"/>
    </xf>
    <xf numFmtId="0" fontId="15" fillId="5" borderId="0" xfId="14" applyFill="1" applyProtection="1">
      <protection hidden="1"/>
    </xf>
    <xf numFmtId="0" fontId="15" fillId="4" borderId="0" xfId="14" applyFill="1" applyProtection="1">
      <protection hidden="1"/>
    </xf>
    <xf numFmtId="0" fontId="31" fillId="5" borderId="0" xfId="13" applyFont="1" applyFill="1" applyProtection="1">
      <protection hidden="1"/>
    </xf>
    <xf numFmtId="0" fontId="32" fillId="5" borderId="0" xfId="14" applyFont="1" applyFill="1" applyProtection="1">
      <protection hidden="1"/>
    </xf>
    <xf numFmtId="0" fontId="33" fillId="5" borderId="0" xfId="13" applyFont="1" applyFill="1" applyProtection="1">
      <protection hidden="1"/>
    </xf>
    <xf numFmtId="0" fontId="34" fillId="0" borderId="0" xfId="12" applyFont="1" applyProtection="1">
      <protection hidden="1"/>
    </xf>
    <xf numFmtId="0" fontId="15" fillId="5" borderId="0" xfId="14" applyFill="1" applyProtection="1">
      <protection locked="0" hidden="1"/>
    </xf>
    <xf numFmtId="0" fontId="5" fillId="4" borderId="0" xfId="12" applyFill="1" applyProtection="1">
      <protection hidden="1"/>
    </xf>
    <xf numFmtId="0" fontId="9" fillId="4" borderId="0" xfId="13" applyFill="1" applyProtection="1">
      <protection hidden="1"/>
    </xf>
    <xf numFmtId="0" fontId="14" fillId="4" borderId="0" xfId="13" applyFont="1" applyFill="1" applyProtection="1">
      <protection hidden="1"/>
    </xf>
    <xf numFmtId="0" fontId="35" fillId="4" borderId="0" xfId="13" applyFont="1" applyFill="1" applyAlignment="1" applyProtection="1">
      <alignment horizontal="center"/>
      <protection hidden="1"/>
    </xf>
    <xf numFmtId="0" fontId="9" fillId="6" borderId="0" xfId="13" applyFill="1" applyProtection="1">
      <protection hidden="1"/>
    </xf>
    <xf numFmtId="0" fontId="35" fillId="6" borderId="0" xfId="13" applyFont="1" applyFill="1" applyAlignment="1" applyProtection="1">
      <alignment horizontal="center"/>
      <protection hidden="1"/>
    </xf>
    <xf numFmtId="0" fontId="5" fillId="6" borderId="0" xfId="12" applyFill="1" applyProtection="1">
      <protection hidden="1"/>
    </xf>
    <xf numFmtId="0" fontId="9" fillId="6" borderId="0" xfId="13" applyFill="1" applyAlignment="1" applyProtection="1">
      <alignment horizontal="center"/>
      <protection hidden="1"/>
    </xf>
    <xf numFmtId="0" fontId="36" fillId="6" borderId="0" xfId="13" applyFont="1" applyFill="1" applyAlignment="1" applyProtection="1">
      <alignment horizontal="left"/>
      <protection hidden="1"/>
    </xf>
    <xf numFmtId="0" fontId="36" fillId="6" borderId="0" xfId="13" applyFont="1" applyFill="1" applyProtection="1">
      <protection hidden="1"/>
    </xf>
    <xf numFmtId="0" fontId="13" fillId="6" borderId="0" xfId="13" applyFont="1" applyFill="1" applyProtection="1">
      <protection hidden="1"/>
    </xf>
    <xf numFmtId="0" fontId="15" fillId="6" borderId="0" xfId="14" applyFill="1" applyProtection="1">
      <protection hidden="1"/>
    </xf>
    <xf numFmtId="0" fontId="13" fillId="6" borderId="0" xfId="13" applyFont="1" applyFill="1" applyAlignment="1" applyProtection="1">
      <alignment horizontal="left"/>
      <protection hidden="1"/>
    </xf>
    <xf numFmtId="0" fontId="35" fillId="6" borderId="0" xfId="13" applyFont="1" applyFill="1" applyProtection="1">
      <protection hidden="1"/>
    </xf>
    <xf numFmtId="0" fontId="9" fillId="5" borderId="0" xfId="13" applyFill="1" applyAlignment="1" applyProtection="1">
      <alignment horizontal="center"/>
      <protection hidden="1"/>
    </xf>
    <xf numFmtId="2" fontId="9" fillId="6" borderId="0" xfId="13" applyNumberFormat="1" applyFill="1" applyAlignment="1" applyProtection="1">
      <alignment horizontal="center"/>
      <protection hidden="1"/>
    </xf>
    <xf numFmtId="0" fontId="37" fillId="6" borderId="0" xfId="13" applyFont="1" applyFill="1" applyProtection="1">
      <protection hidden="1"/>
    </xf>
    <xf numFmtId="0" fontId="38" fillId="6" borderId="0" xfId="13" applyFont="1" applyFill="1" applyProtection="1">
      <protection hidden="1"/>
    </xf>
    <xf numFmtId="0" fontId="39" fillId="6" borderId="0" xfId="13" applyFont="1" applyFill="1" applyProtection="1">
      <protection hidden="1"/>
    </xf>
    <xf numFmtId="0" fontId="28" fillId="5" borderId="0" xfId="12" applyFont="1" applyFill="1" applyProtection="1">
      <protection hidden="1"/>
    </xf>
    <xf numFmtId="1" fontId="9" fillId="5" borderId="0" xfId="13" applyNumberFormat="1" applyFill="1" applyAlignment="1" applyProtection="1">
      <alignment horizontal="left"/>
      <protection hidden="1"/>
    </xf>
    <xf numFmtId="0" fontId="40" fillId="6" borderId="0" xfId="13" applyFont="1" applyFill="1" applyProtection="1">
      <protection hidden="1"/>
    </xf>
    <xf numFmtId="0" fontId="35" fillId="6" borderId="0" xfId="13" applyFont="1" applyFill="1" applyAlignment="1" applyProtection="1">
      <alignment horizontal="left"/>
      <protection hidden="1"/>
    </xf>
    <xf numFmtId="1" fontId="9" fillId="6" borderId="0" xfId="13" applyNumberFormat="1" applyFill="1" applyAlignment="1" applyProtection="1">
      <alignment horizontal="center"/>
      <protection hidden="1"/>
    </xf>
    <xf numFmtId="0" fontId="41" fillId="6" borderId="0" xfId="13" applyFont="1" applyFill="1" applyProtection="1">
      <protection hidden="1"/>
    </xf>
    <xf numFmtId="0" fontId="42" fillId="6" borderId="0" xfId="13" applyFont="1" applyFill="1" applyProtection="1">
      <protection hidden="1"/>
    </xf>
    <xf numFmtId="0" fontId="9" fillId="6" borderId="0" xfId="13" applyFill="1" applyAlignment="1" applyProtection="1">
      <alignment horizontal="left"/>
      <protection hidden="1"/>
    </xf>
    <xf numFmtId="0" fontId="40" fillId="6" borderId="0" xfId="13" applyFont="1" applyFill="1" applyAlignment="1" applyProtection="1">
      <alignment horizontal="left"/>
      <protection hidden="1"/>
    </xf>
    <xf numFmtId="2" fontId="35" fillId="6" borderId="0" xfId="13" applyNumberFormat="1" applyFont="1" applyFill="1" applyAlignment="1" applyProtection="1">
      <alignment horizontal="left"/>
      <protection hidden="1"/>
    </xf>
    <xf numFmtId="166" fontId="9" fillId="5" borderId="0" xfId="13" applyNumberFormat="1" applyFill="1" applyAlignment="1" applyProtection="1">
      <alignment horizontal="left"/>
      <protection hidden="1"/>
    </xf>
    <xf numFmtId="0" fontId="14" fillId="6" borderId="0" xfId="13" applyFont="1" applyFill="1" applyProtection="1">
      <protection hidden="1"/>
    </xf>
    <xf numFmtId="2" fontId="43" fillId="7" borderId="0" xfId="13" applyNumberFormat="1" applyFont="1" applyFill="1" applyAlignment="1" applyProtection="1">
      <alignment horizontal="left" wrapText="1"/>
      <protection hidden="1"/>
    </xf>
    <xf numFmtId="0" fontId="45" fillId="6" borderId="0" xfId="13" applyFont="1" applyFill="1" applyProtection="1">
      <protection hidden="1"/>
    </xf>
    <xf numFmtId="0" fontId="5" fillId="7" borderId="0" xfId="12" applyFill="1" applyProtection="1">
      <protection hidden="1"/>
    </xf>
    <xf numFmtId="0" fontId="46" fillId="6" borderId="0" xfId="13" applyFont="1" applyFill="1" applyProtection="1">
      <protection hidden="1"/>
    </xf>
    <xf numFmtId="0" fontId="9" fillId="7" borderId="0" xfId="13" applyFill="1" applyProtection="1">
      <protection hidden="1"/>
    </xf>
    <xf numFmtId="0" fontId="47" fillId="7" borderId="0" xfId="12" applyFont="1" applyFill="1" applyProtection="1">
      <protection hidden="1"/>
    </xf>
    <xf numFmtId="9" fontId="29" fillId="7" borderId="0" xfId="15" applyFont="1" applyFill="1" applyProtection="1">
      <protection hidden="1"/>
    </xf>
    <xf numFmtId="9" fontId="5" fillId="5" borderId="0" xfId="12" applyNumberFormat="1" applyFill="1" applyProtection="1">
      <protection hidden="1"/>
    </xf>
    <xf numFmtId="0" fontId="15" fillId="6" borderId="0" xfId="14" applyFill="1" applyAlignment="1" applyProtection="1">
      <alignment wrapText="1"/>
      <protection hidden="1"/>
    </xf>
    <xf numFmtId="0" fontId="48" fillId="4" borderId="0" xfId="12" applyFont="1" applyFill="1" applyProtection="1">
      <protection hidden="1"/>
    </xf>
    <xf numFmtId="0" fontId="26" fillId="5" borderId="0" xfId="12" applyFont="1" applyFill="1" applyProtection="1">
      <protection hidden="1"/>
    </xf>
    <xf numFmtId="0" fontId="28" fillId="0" borderId="0" xfId="12" applyFont="1" applyProtection="1">
      <protection hidden="1"/>
    </xf>
    <xf numFmtId="9" fontId="9" fillId="5" borderId="0" xfId="16" applyFont="1" applyFill="1" applyAlignment="1" applyProtection="1">
      <alignment horizontal="left"/>
      <protection hidden="1"/>
    </xf>
    <xf numFmtId="9" fontId="9" fillId="6" borderId="0" xfId="16" applyFont="1" applyFill="1" applyProtection="1">
      <protection hidden="1"/>
    </xf>
    <xf numFmtId="0" fontId="18" fillId="0" borderId="0" xfId="12" applyFont="1" applyAlignment="1">
      <alignment wrapText="1"/>
    </xf>
    <xf numFmtId="0" fontId="5" fillId="0" borderId="0" xfId="12"/>
    <xf numFmtId="0" fontId="5" fillId="0" borderId="0" xfId="12" applyAlignment="1">
      <alignment vertical="top"/>
    </xf>
    <xf numFmtId="0" fontId="5" fillId="8" borderId="3" xfId="12" applyFill="1" applyBorder="1"/>
    <xf numFmtId="0" fontId="5" fillId="8" borderId="5" xfId="12" applyFill="1" applyBorder="1"/>
    <xf numFmtId="0" fontId="5" fillId="8" borderId="2" xfId="12" applyFill="1" applyBorder="1"/>
    <xf numFmtId="0" fontId="21" fillId="0" borderId="0" xfId="12" applyFont="1"/>
    <xf numFmtId="0" fontId="0" fillId="0" borderId="0" xfId="12" applyFont="1"/>
    <xf numFmtId="0" fontId="49" fillId="0" borderId="0" xfId="12" applyFont="1"/>
    <xf numFmtId="0" fontId="22" fillId="0" borderId="0" xfId="17" applyFont="1" applyAlignment="1" applyProtection="1">
      <alignment horizontal="center" vertical="center" wrapText="1"/>
      <protection hidden="1"/>
    </xf>
    <xf numFmtId="0" fontId="22" fillId="0" borderId="0" xfId="17" applyFont="1" applyAlignment="1">
      <alignment horizontal="center" vertical="center" wrapText="1"/>
    </xf>
    <xf numFmtId="0" fontId="23" fillId="0" borderId="0" xfId="17" applyFont="1" applyAlignment="1">
      <alignment horizontal="center" vertical="center" wrapText="1"/>
    </xf>
    <xf numFmtId="0" fontId="9" fillId="0" borderId="0" xfId="10"/>
    <xf numFmtId="0" fontId="5" fillId="0" borderId="0" xfId="12" applyAlignment="1">
      <alignment wrapText="1"/>
    </xf>
    <xf numFmtId="0" fontId="5" fillId="0" borderId="3" xfId="12" applyBorder="1"/>
    <xf numFmtId="0" fontId="50" fillId="0" borderId="0" xfId="12" applyFont="1" applyAlignment="1">
      <alignment wrapText="1"/>
    </xf>
    <xf numFmtId="0" fontId="5" fillId="0" borderId="3" xfId="12" applyBorder="1" applyAlignment="1">
      <alignment vertical="center"/>
    </xf>
    <xf numFmtId="0" fontId="5" fillId="0" borderId="4" xfId="12" applyBorder="1" applyAlignment="1">
      <alignment vertical="center"/>
    </xf>
    <xf numFmtId="0" fontId="5" fillId="0" borderId="5" xfId="12" applyBorder="1" applyAlignment="1">
      <alignment vertical="center"/>
    </xf>
    <xf numFmtId="0" fontId="9" fillId="0" borderId="3" xfId="18" applyBorder="1" applyAlignment="1">
      <alignment wrapText="1"/>
    </xf>
    <xf numFmtId="0" fontId="5" fillId="4" borderId="4" xfId="12" applyFill="1" applyBorder="1" applyAlignment="1">
      <alignment wrapText="1"/>
    </xf>
    <xf numFmtId="0" fontId="21" fillId="4" borderId="4" xfId="12" applyFont="1" applyFill="1" applyBorder="1" applyAlignment="1">
      <alignment wrapText="1"/>
    </xf>
    <xf numFmtId="0" fontId="21" fillId="0" borderId="4" xfId="12" applyFont="1" applyBorder="1" applyAlignment="1">
      <alignment wrapText="1"/>
    </xf>
    <xf numFmtId="0" fontId="21" fillId="4" borderId="5" xfId="12" applyFont="1" applyFill="1" applyBorder="1" applyAlignment="1">
      <alignment wrapText="1"/>
    </xf>
    <xf numFmtId="0" fontId="9" fillId="0" borderId="2" xfId="18" applyBorder="1" applyAlignment="1">
      <alignment wrapText="1"/>
    </xf>
    <xf numFmtId="0" fontId="21" fillId="4" borderId="12" xfId="12" applyFont="1" applyFill="1" applyBorder="1" applyAlignment="1">
      <alignment wrapText="1"/>
    </xf>
    <xf numFmtId="0" fontId="21" fillId="4" borderId="13" xfId="12" applyFont="1" applyFill="1" applyBorder="1" applyAlignment="1">
      <alignment wrapText="1"/>
    </xf>
    <xf numFmtId="0" fontId="18" fillId="0" borderId="3" xfId="12" applyFont="1" applyBorder="1"/>
    <xf numFmtId="49" fontId="51" fillId="0" borderId="4" xfId="19" applyNumberFormat="1" applyFont="1" applyBorder="1" applyAlignment="1">
      <alignment wrapText="1"/>
    </xf>
    <xf numFmtId="49" fontId="51" fillId="0" borderId="5" xfId="19" applyNumberFormat="1" applyFont="1" applyBorder="1" applyAlignment="1">
      <alignment wrapText="1"/>
    </xf>
    <xf numFmtId="49" fontId="51" fillId="0" borderId="12" xfId="19" applyNumberFormat="1" applyFont="1" applyBorder="1" applyAlignment="1">
      <alignment wrapText="1"/>
    </xf>
    <xf numFmtId="49" fontId="51" fillId="0" borderId="3" xfId="19" applyNumberFormat="1" applyFont="1" applyBorder="1" applyAlignment="1">
      <alignment wrapText="1"/>
    </xf>
    <xf numFmtId="49" fontId="51" fillId="0" borderId="13" xfId="19" applyNumberFormat="1" applyFont="1" applyBorder="1" applyAlignment="1">
      <alignment wrapText="1"/>
    </xf>
    <xf numFmtId="49" fontId="51" fillId="0" borderId="11" xfId="19" applyNumberFormat="1" applyFont="1" applyBorder="1" applyAlignment="1">
      <alignment wrapText="1"/>
    </xf>
    <xf numFmtId="0" fontId="18" fillId="0" borderId="13" xfId="12" applyFont="1" applyBorder="1"/>
    <xf numFmtId="0" fontId="5" fillId="0" borderId="0" xfId="17"/>
    <xf numFmtId="0" fontId="5" fillId="9" borderId="0" xfId="17" applyFill="1"/>
    <xf numFmtId="0" fontId="19" fillId="0" borderId="0" xfId="12" applyFont="1"/>
    <xf numFmtId="0" fontId="52" fillId="0" borderId="0" xfId="12" applyFont="1"/>
    <xf numFmtId="0" fontId="27" fillId="0" borderId="0" xfId="12" applyFont="1"/>
    <xf numFmtId="0" fontId="53" fillId="0" borderId="0" xfId="12" applyFont="1"/>
    <xf numFmtId="0" fontId="5" fillId="9" borderId="6" xfId="12" applyFill="1" applyBorder="1"/>
    <xf numFmtId="0" fontId="5" fillId="9" borderId="7" xfId="12" applyFill="1" applyBorder="1"/>
    <xf numFmtId="0" fontId="5" fillId="9" borderId="8" xfId="12" applyFill="1" applyBorder="1"/>
    <xf numFmtId="0" fontId="5" fillId="7" borderId="6" xfId="12" applyFill="1" applyBorder="1"/>
    <xf numFmtId="0" fontId="5" fillId="7" borderId="7" xfId="12" applyFill="1" applyBorder="1" applyAlignment="1">
      <alignment horizontal="center" wrapText="1"/>
    </xf>
    <xf numFmtId="2" fontId="5" fillId="7" borderId="8" xfId="15" applyNumberFormat="1" applyFont="1" applyFill="1" applyBorder="1"/>
    <xf numFmtId="0" fontId="18" fillId="9" borderId="9" xfId="12" applyFont="1" applyFill="1" applyBorder="1"/>
    <xf numFmtId="164" fontId="5" fillId="9" borderId="0" xfId="12" applyNumberFormat="1" applyFill="1"/>
    <xf numFmtId="0" fontId="5" fillId="9" borderId="10" xfId="12" applyFill="1" applyBorder="1"/>
    <xf numFmtId="0" fontId="54" fillId="0" borderId="0" xfId="12" applyFont="1"/>
    <xf numFmtId="0" fontId="5" fillId="7" borderId="9" xfId="12" applyFill="1" applyBorder="1"/>
    <xf numFmtId="0" fontId="5" fillId="7" borderId="0" xfId="12" applyFill="1" applyAlignment="1">
      <alignment horizontal="center"/>
    </xf>
    <xf numFmtId="0" fontId="5" fillId="7" borderId="10" xfId="15" applyNumberFormat="1" applyFont="1" applyFill="1" applyBorder="1"/>
    <xf numFmtId="0" fontId="5" fillId="9" borderId="9" xfId="12" applyFill="1" applyBorder="1"/>
    <xf numFmtId="0" fontId="5" fillId="9" borderId="0" xfId="12" applyFill="1"/>
    <xf numFmtId="0" fontId="5" fillId="9" borderId="10" xfId="12" applyFill="1" applyBorder="1" applyAlignment="1">
      <alignment horizontal="left"/>
    </xf>
    <xf numFmtId="0" fontId="21" fillId="9" borderId="11" xfId="12" applyFont="1" applyFill="1" applyBorder="1" applyAlignment="1">
      <alignment wrapText="1"/>
    </xf>
    <xf numFmtId="0" fontId="5" fillId="9" borderId="12" xfId="12" applyFill="1" applyBorder="1"/>
    <xf numFmtId="0" fontId="5" fillId="9" borderId="13" xfId="12" applyFill="1" applyBorder="1"/>
    <xf numFmtId="0" fontId="5" fillId="7" borderId="11" xfId="12" applyFill="1" applyBorder="1"/>
    <xf numFmtId="0" fontId="5" fillId="7" borderId="12" xfId="12" applyFill="1" applyBorder="1" applyAlignment="1">
      <alignment horizontal="center"/>
    </xf>
    <xf numFmtId="0" fontId="5" fillId="7" borderId="13" xfId="15" applyNumberFormat="1" applyFont="1" applyFill="1" applyBorder="1"/>
    <xf numFmtId="9" fontId="5" fillId="0" borderId="0" xfId="12" applyNumberFormat="1"/>
    <xf numFmtId="164" fontId="5" fillId="0" borderId="0" xfId="15" applyNumberFormat="1" applyFont="1"/>
    <xf numFmtId="167" fontId="5" fillId="10" borderId="0" xfId="15" applyNumberFormat="1" applyFont="1" applyFill="1"/>
    <xf numFmtId="164" fontId="5" fillId="0" borderId="0" xfId="12" applyNumberFormat="1"/>
    <xf numFmtId="0" fontId="5" fillId="10" borderId="0" xfId="12" applyFill="1"/>
    <xf numFmtId="0" fontId="9" fillId="0" borderId="12" xfId="18" applyBorder="1" applyAlignment="1">
      <alignment wrapText="1"/>
    </xf>
    <xf numFmtId="0" fontId="22" fillId="0" borderId="4" xfId="17" applyFont="1" applyBorder="1" applyAlignment="1">
      <alignment horizontal="center" vertical="center" wrapText="1"/>
    </xf>
    <xf numFmtId="0" fontId="0" fillId="0" borderId="0" xfId="0" applyFill="1"/>
    <xf numFmtId="1" fontId="9" fillId="5" borderId="0" xfId="13" applyNumberFormat="1" applyFill="1" applyAlignment="1" applyProtection="1">
      <alignment horizontal="center"/>
      <protection hidden="1"/>
    </xf>
    <xf numFmtId="0" fontId="9" fillId="4" borderId="19" xfId="18" applyFill="1" applyBorder="1" applyAlignment="1" applyProtection="1">
      <alignment wrapText="1"/>
      <protection hidden="1"/>
    </xf>
    <xf numFmtId="0" fontId="13" fillId="4" borderId="20" xfId="18" applyFont="1" applyFill="1" applyBorder="1" applyAlignment="1" applyProtection="1">
      <alignment wrapText="1"/>
      <protection hidden="1"/>
    </xf>
    <xf numFmtId="0" fontId="13" fillId="4" borderId="21" xfId="18" applyFont="1" applyFill="1" applyBorder="1" applyAlignment="1" applyProtection="1">
      <alignment wrapText="1"/>
      <protection hidden="1"/>
    </xf>
    <xf numFmtId="0" fontId="9" fillId="4" borderId="22" xfId="18" applyFill="1" applyBorder="1" applyProtection="1">
      <protection hidden="1"/>
    </xf>
    <xf numFmtId="1" fontId="9" fillId="4" borderId="22" xfId="18" applyNumberFormat="1" applyFill="1" applyBorder="1" applyProtection="1">
      <protection hidden="1"/>
    </xf>
    <xf numFmtId="0" fontId="9" fillId="4" borderId="14" xfId="18" applyFill="1" applyBorder="1" applyProtection="1">
      <protection hidden="1"/>
    </xf>
    <xf numFmtId="1" fontId="9" fillId="4" borderId="14" xfId="18" applyNumberFormat="1" applyFill="1" applyBorder="1" applyProtection="1">
      <protection hidden="1"/>
    </xf>
    <xf numFmtId="0" fontId="9" fillId="0" borderId="14" xfId="18" applyBorder="1" applyProtection="1">
      <protection hidden="1"/>
    </xf>
    <xf numFmtId="1" fontId="9" fillId="0" borderId="14" xfId="18" applyNumberFormat="1" applyBorder="1" applyProtection="1">
      <protection hidden="1"/>
    </xf>
    <xf numFmtId="166" fontId="9" fillId="4" borderId="14" xfId="18" applyNumberFormat="1" applyFill="1" applyBorder="1" applyProtection="1">
      <protection hidden="1"/>
    </xf>
    <xf numFmtId="2" fontId="9" fillId="4" borderId="14" xfId="18" applyNumberFormat="1" applyFill="1" applyBorder="1" applyProtection="1">
      <protection hidden="1"/>
    </xf>
    <xf numFmtId="2" fontId="9" fillId="0" borderId="14" xfId="18" applyNumberFormat="1" applyBorder="1" applyProtection="1">
      <protection hidden="1"/>
    </xf>
    <xf numFmtId="0" fontId="9" fillId="4" borderId="15" xfId="18" applyFill="1" applyBorder="1" applyProtection="1">
      <protection hidden="1"/>
    </xf>
    <xf numFmtId="1" fontId="9" fillId="4" borderId="15" xfId="18" applyNumberFormat="1" applyFill="1" applyBorder="1" applyProtection="1">
      <protection hidden="1"/>
    </xf>
    <xf numFmtId="0" fontId="9" fillId="4" borderId="0" xfId="18" applyFill="1" applyProtection="1">
      <protection hidden="1"/>
    </xf>
    <xf numFmtId="0" fontId="9" fillId="4" borderId="14" xfId="18" applyFill="1" applyBorder="1" applyAlignment="1" applyProtection="1">
      <protection hidden="1"/>
    </xf>
    <xf numFmtId="1" fontId="9" fillId="4" borderId="14" xfId="18" applyNumberFormat="1" applyFill="1" applyBorder="1" applyAlignment="1" applyProtection="1">
      <protection hidden="1"/>
    </xf>
    <xf numFmtId="0" fontId="0" fillId="0" borderId="0" xfId="0" applyAlignment="1"/>
    <xf numFmtId="0" fontId="55" fillId="0" borderId="0" xfId="20"/>
    <xf numFmtId="0" fontId="0" fillId="12" borderId="0" xfId="0" applyFill="1"/>
    <xf numFmtId="0" fontId="9" fillId="0" borderId="0" xfId="13" applyFill="1" applyProtection="1">
      <protection hidden="1"/>
    </xf>
    <xf numFmtId="0" fontId="9" fillId="11" borderId="0" xfId="2" applyFill="1"/>
    <xf numFmtId="0" fontId="9" fillId="0" borderId="10" xfId="2" applyBorder="1"/>
    <xf numFmtId="0" fontId="9" fillId="0" borderId="11" xfId="2" applyBorder="1"/>
    <xf numFmtId="0" fontId="9" fillId="0" borderId="12" xfId="2" applyBorder="1"/>
    <xf numFmtId="0" fontId="9" fillId="0" borderId="13" xfId="2" applyBorder="1"/>
    <xf numFmtId="0" fontId="22" fillId="0" borderId="0" xfId="0" applyFont="1"/>
    <xf numFmtId="0" fontId="15" fillId="45" borderId="0" xfId="0" applyFont="1" applyFill="1"/>
    <xf numFmtId="0" fontId="0" fillId="45" borderId="0" xfId="0" applyFill="1"/>
    <xf numFmtId="0" fontId="22" fillId="44" borderId="0" xfId="0" applyFont="1" applyFill="1"/>
    <xf numFmtId="0" fontId="0" fillId="44" borderId="0" xfId="0" applyFill="1"/>
    <xf numFmtId="0" fontId="22" fillId="12" borderId="0" xfId="5" applyFont="1" applyFill="1" applyAlignment="1" applyProtection="1">
      <alignment horizontal="center" vertical="center" wrapText="1"/>
      <protection hidden="1"/>
    </xf>
    <xf numFmtId="0" fontId="15" fillId="0" borderId="0" xfId="5" applyFont="1" applyFill="1" applyAlignment="1">
      <alignment vertical="top" wrapText="1"/>
    </xf>
    <xf numFmtId="0" fontId="25" fillId="0" borderId="0" xfId="5" applyFont="1" applyFill="1" applyAlignment="1">
      <alignment vertical="top" wrapText="1"/>
    </xf>
    <xf numFmtId="10" fontId="15" fillId="0" borderId="0" xfId="5" applyNumberFormat="1" applyFont="1" applyFill="1" applyAlignment="1">
      <alignment vertical="top" wrapText="1"/>
    </xf>
    <xf numFmtId="0" fontId="0" fillId="11" borderId="0" xfId="0" applyFill="1"/>
    <xf numFmtId="0" fontId="13" fillId="0" borderId="6" xfId="2" applyFont="1" applyBorder="1"/>
    <xf numFmtId="0" fontId="9" fillId="0" borderId="7" xfId="2" applyBorder="1"/>
    <xf numFmtId="0" fontId="9" fillId="0" borderId="8" xfId="2" applyBorder="1"/>
    <xf numFmtId="0" fontId="9" fillId="0" borderId="0" xfId="2" applyBorder="1"/>
    <xf numFmtId="0" fontId="26" fillId="0" borderId="0" xfId="0" applyFont="1" applyFill="1"/>
    <xf numFmtId="0" fontId="14" fillId="11" borderId="0" xfId="0" applyFont="1" applyFill="1" applyAlignment="1">
      <alignment horizontal="left" wrapText="1"/>
    </xf>
    <xf numFmtId="0" fontId="14" fillId="0" borderId="0" xfId="0" applyFont="1" applyFill="1" applyAlignment="1">
      <alignment horizontal="left" wrapText="1"/>
    </xf>
    <xf numFmtId="0" fontId="24" fillId="46" borderId="0" xfId="0" applyFont="1" applyFill="1"/>
    <xf numFmtId="165" fontId="0" fillId="46" borderId="0" xfId="0" applyNumberFormat="1" applyFill="1" applyAlignment="1">
      <alignment wrapText="1"/>
    </xf>
    <xf numFmtId="0" fontId="9" fillId="0" borderId="0" xfId="2" applyFill="1"/>
    <xf numFmtId="0" fontId="15" fillId="11" borderId="0" xfId="0" applyFont="1" applyFill="1"/>
    <xf numFmtId="0" fontId="1" fillId="9" borderId="9" xfId="12" applyFont="1" applyFill="1" applyBorder="1"/>
    <xf numFmtId="10" fontId="9" fillId="5" borderId="0" xfId="16" applyNumberFormat="1" applyFont="1" applyFill="1" applyAlignment="1" applyProtection="1">
      <alignment horizontal="left"/>
      <protection hidden="1"/>
    </xf>
    <xf numFmtId="0" fontId="36" fillId="6" borderId="0" xfId="13" applyFont="1" applyFill="1" applyAlignment="1" applyProtection="1">
      <alignment horizontal="left"/>
      <protection hidden="1"/>
    </xf>
    <xf numFmtId="1" fontId="9" fillId="5" borderId="0" xfId="13" applyNumberFormat="1" applyFill="1" applyAlignment="1" applyProtection="1">
      <alignment horizontal="center"/>
      <protection hidden="1"/>
    </xf>
    <xf numFmtId="0" fontId="36" fillId="6" borderId="0" xfId="13" applyFont="1" applyFill="1" applyAlignment="1" applyProtection="1">
      <alignment horizontal="center"/>
      <protection hidden="1"/>
    </xf>
    <xf numFmtId="0" fontId="29" fillId="7" borderId="0" xfId="12" applyFont="1" applyFill="1" applyAlignment="1" applyProtection="1">
      <alignment horizontal="left" wrapText="1"/>
      <protection hidden="1"/>
    </xf>
    <xf numFmtId="1" fontId="9" fillId="5" borderId="0" xfId="13" applyNumberFormat="1" applyFill="1" applyAlignment="1" applyProtection="1">
      <alignment horizontal="left" vertical="center"/>
      <protection hidden="1"/>
    </xf>
    <xf numFmtId="2" fontId="43" fillId="5" borderId="0" xfId="13" applyNumberFormat="1" applyFont="1" applyFill="1" applyAlignment="1" applyProtection="1">
      <alignment horizontal="left"/>
      <protection hidden="1"/>
    </xf>
    <xf numFmtId="0" fontId="9" fillId="5" borderId="0" xfId="13" applyFill="1" applyAlignment="1" applyProtection="1">
      <alignment horizontal="left"/>
      <protection hidden="1"/>
    </xf>
    <xf numFmtId="0" fontId="5" fillId="0" borderId="0" xfId="12" applyProtection="1">
      <protection hidden="1"/>
    </xf>
    <xf numFmtId="2" fontId="43" fillId="0" borderId="0" xfId="13" applyNumberFormat="1" applyFont="1" applyAlignment="1" applyProtection="1">
      <alignment horizontal="left" wrapText="1"/>
      <protection hidden="1"/>
    </xf>
    <xf numFmtId="0" fontId="21" fillId="0" borderId="0" xfId="12" applyFont="1" applyAlignment="1">
      <alignment horizontal="center" wrapText="1"/>
    </xf>
    <xf numFmtId="0" fontId="21" fillId="0" borderId="6" xfId="12" applyFont="1" applyBorder="1" applyAlignment="1">
      <alignment horizontal="center" vertical="center" wrapText="1"/>
    </xf>
    <xf numFmtId="0" fontId="21" fillId="0" borderId="7" xfId="12" applyFont="1" applyBorder="1" applyAlignment="1">
      <alignment horizontal="center" vertical="center" wrapText="1"/>
    </xf>
    <xf numFmtId="0" fontId="21" fillId="0" borderId="8" xfId="12" applyFont="1" applyBorder="1" applyAlignment="1">
      <alignment horizontal="center" vertical="center" wrapText="1"/>
    </xf>
    <xf numFmtId="0" fontId="5" fillId="0" borderId="3" xfId="12" applyBorder="1" applyAlignment="1">
      <alignment horizontal="center" vertical="center" wrapText="1"/>
    </xf>
    <xf numFmtId="0" fontId="5" fillId="0" borderId="4" xfId="12" applyBorder="1" applyAlignment="1">
      <alignment horizontal="center" vertical="center" wrapText="1"/>
    </xf>
    <xf numFmtId="0" fontId="5" fillId="0" borderId="5" xfId="12" applyBorder="1" applyAlignment="1">
      <alignment horizontal="center" vertical="center" wrapText="1"/>
    </xf>
    <xf numFmtId="0" fontId="5" fillId="0" borderId="3" xfId="12" applyBorder="1" applyAlignment="1">
      <alignment horizontal="center"/>
    </xf>
    <xf numFmtId="0" fontId="5" fillId="0" borderId="4" xfId="12" applyBorder="1" applyAlignment="1">
      <alignment horizontal="center"/>
    </xf>
    <xf numFmtId="0" fontId="5" fillId="0" borderId="5" xfId="12" applyBorder="1" applyAlignment="1">
      <alignment horizontal="center"/>
    </xf>
    <xf numFmtId="0" fontId="69" fillId="0" borderId="16" xfId="12" applyFont="1" applyBorder="1" applyAlignment="1" applyProtection="1">
      <alignment horizontal="left"/>
      <protection locked="0" hidden="1"/>
    </xf>
    <xf numFmtId="0" fontId="69" fillId="0" borderId="17" xfId="12" applyFont="1" applyBorder="1" applyAlignment="1" applyProtection="1">
      <alignment horizontal="left"/>
      <protection locked="0" hidden="1"/>
    </xf>
    <xf numFmtId="0" fontId="69" fillId="0" borderId="18" xfId="12" applyFont="1" applyBorder="1" applyAlignment="1" applyProtection="1">
      <alignment horizontal="left"/>
      <protection locked="0" hidden="1"/>
    </xf>
    <xf numFmtId="0" fontId="70" fillId="0" borderId="16" xfId="13" applyFont="1" applyBorder="1" applyAlignment="1" applyProtection="1">
      <alignment horizontal="left"/>
      <protection locked="0" hidden="1"/>
    </xf>
    <xf numFmtId="0" fontId="70" fillId="0" borderId="17" xfId="13" applyFont="1" applyBorder="1" applyAlignment="1" applyProtection="1">
      <alignment horizontal="left"/>
      <protection locked="0" hidden="1"/>
    </xf>
    <xf numFmtId="0" fontId="70" fillId="0" borderId="18" xfId="13" applyFont="1" applyBorder="1" applyAlignment="1" applyProtection="1">
      <alignment horizontal="left"/>
      <protection locked="0" hidden="1"/>
    </xf>
    <xf numFmtId="0" fontId="9" fillId="0" borderId="0" xfId="13" applyProtection="1">
      <protection locked="0" hidden="1"/>
    </xf>
  </cellXfs>
  <cellStyles count="66">
    <cellStyle name="20 % - Dekorfärg1" xfId="40" builtinId="30" customBuiltin="1"/>
    <cellStyle name="20 % - Dekorfärg2" xfId="44" builtinId="34" customBuiltin="1"/>
    <cellStyle name="20 % - Dekorfärg3" xfId="48" builtinId="38" customBuiltin="1"/>
    <cellStyle name="20 % - Dekorfärg4" xfId="52" builtinId="42" customBuiltin="1"/>
    <cellStyle name="20 % - Dekorfärg5" xfId="56" builtinId="46" customBuiltin="1"/>
    <cellStyle name="20 % - Dekorfärg6" xfId="60" builtinId="50" customBuiltin="1"/>
    <cellStyle name="40 % - Dekorfärg1" xfId="41" builtinId="31" customBuiltin="1"/>
    <cellStyle name="40 % - Dekorfärg2" xfId="45" builtinId="35" customBuiltin="1"/>
    <cellStyle name="40 % - Dekorfärg3" xfId="49" builtinId="39" customBuiltin="1"/>
    <cellStyle name="40 % - Dekorfärg4" xfId="53" builtinId="43" customBuiltin="1"/>
    <cellStyle name="40 % - Dekorfärg5" xfId="57" builtinId="47" customBuiltin="1"/>
    <cellStyle name="40 % - Dekorfärg6" xfId="61" builtinId="51" customBuiltin="1"/>
    <cellStyle name="60 % - Dekorfärg1" xfId="42" builtinId="32" customBuiltin="1"/>
    <cellStyle name="60 % - Dekorfärg2" xfId="46" builtinId="36" customBuiltin="1"/>
    <cellStyle name="60 % - Dekorfärg3" xfId="50" builtinId="40" customBuiltin="1"/>
    <cellStyle name="60 % - Dekorfärg4" xfId="54" builtinId="44" customBuiltin="1"/>
    <cellStyle name="60 % - Dekorfärg5" xfId="58" builtinId="48" customBuiltin="1"/>
    <cellStyle name="60 % - Dekorfärg6" xfId="62" builtinId="52" customBuiltin="1"/>
    <cellStyle name="Anteckning 2" xfId="64" xr:uid="{A78AEF11-1F6F-4767-8964-D60C1D516683}"/>
    <cellStyle name="Beräkning" xfId="33" builtinId="22" customBuiltin="1"/>
    <cellStyle name="Bra" xfId="28" builtinId="26" customBuiltin="1"/>
    <cellStyle name="Dekorfärg1" xfId="39" builtinId="29" customBuiltin="1"/>
    <cellStyle name="Dekorfärg2" xfId="43" builtinId="33" customBuiltin="1"/>
    <cellStyle name="Dekorfärg3" xfId="47" builtinId="37" customBuiltin="1"/>
    <cellStyle name="Dekorfärg4" xfId="51" builtinId="41" customBuiltin="1"/>
    <cellStyle name="Dekorfärg5" xfId="55" builtinId="45" customBuiltin="1"/>
    <cellStyle name="Dekorfärg6" xfId="59" builtinId="49" customBuiltin="1"/>
    <cellStyle name="Dålig" xfId="29" builtinId="27" customBuiltin="1"/>
    <cellStyle name="Förklarande text" xfId="37" builtinId="53" customBuiltin="1"/>
    <cellStyle name="Head" xfId="1" xr:uid="{A2D90D26-7DA6-4436-BE4C-755CED1EB425}"/>
    <cellStyle name="Hyperlänk" xfId="20" builtinId="8"/>
    <cellStyle name="Indata" xfId="31" builtinId="20" customBuiltin="1"/>
    <cellStyle name="Kontrollcell" xfId="35" builtinId="23" customBuiltin="1"/>
    <cellStyle name="Länkad cell" xfId="34" builtinId="24" customBuiltin="1"/>
    <cellStyle name="Neutral" xfId="30" builtinId="28" customBuiltin="1"/>
    <cellStyle name="Normal" xfId="0" builtinId="0"/>
    <cellStyle name="Normal 2" xfId="2" xr:uid="{4ADDBB72-3FC1-4D60-9160-CA3D4EE5F820}"/>
    <cellStyle name="Normal 2 3" xfId="4" xr:uid="{42DCDD15-96E7-4DA2-8BD3-D08CD2E04E84}"/>
    <cellStyle name="Normal 2 3 2" xfId="18" xr:uid="{AA502193-93B0-4254-B4BB-887D18F5002A}"/>
    <cellStyle name="Normal 2 4" xfId="10" xr:uid="{D0247253-C898-47C3-A949-F6E7D1F025D8}"/>
    <cellStyle name="Normal 3" xfId="3" xr:uid="{4987A08F-BBE6-40E8-BA08-260E7A4F8BA3}"/>
    <cellStyle name="Normal 3 2" xfId="9" xr:uid="{186AFFD1-AE3D-4D4F-9630-3A6907298533}"/>
    <cellStyle name="Normal 4" xfId="63" xr:uid="{7E102A22-A2E5-4995-A3AD-3CBC216C908C}"/>
    <cellStyle name="Normal 4 2" xfId="21" xr:uid="{B4F58A38-110F-471B-9FC1-94DBEAC95013}"/>
    <cellStyle name="Normal 4 2 2" xfId="65" xr:uid="{C2E36627-A6FC-4758-B4CB-372842A5EC90}"/>
    <cellStyle name="Normal 5" xfId="5" xr:uid="{B7753F0C-8897-4CB0-8E28-CC0A224C4C4E}"/>
    <cellStyle name="Normal 5 2" xfId="17" xr:uid="{4CFCFFDC-3618-4B7F-859D-C7B4E36F9A09}"/>
    <cellStyle name="Normal 5 3" xfId="22" xr:uid="{5FCAC5A0-A7A3-4009-B653-ECD82298353D}"/>
    <cellStyle name="Normal 6" xfId="11" xr:uid="{4CCB22A8-F069-4839-80A1-805346F10637}"/>
    <cellStyle name="Normal 7 2" xfId="12" xr:uid="{2A6DD23A-E8EB-46FE-A02A-02D0AADB12E2}"/>
    <cellStyle name="Normal_Granska dina miljövärden" xfId="14" xr:uid="{06F7B46A-C1AF-4BFB-9226-94A6C25577CB}"/>
    <cellStyle name="Normal_Granska Miljövärden" xfId="13" xr:uid="{23D30138-BEAE-4C05-ABF9-122CCF5B78C8}"/>
    <cellStyle name="Normal_Underlag till diagram_1" xfId="19" xr:uid="{8EACC2BA-B6CA-404B-9EAB-C44DF767B58B}"/>
    <cellStyle name="Procent 2" xfId="7" xr:uid="{F5E7ABB1-AEBD-45C8-8C9C-38888798A674}"/>
    <cellStyle name="Procent 2 2" xfId="15" xr:uid="{683661DB-11E3-4654-8252-2AFA592B6E93}"/>
    <cellStyle name="Procent 4" xfId="6" xr:uid="{25E8348A-8BC1-4536-91EC-2547E2B8DF72}"/>
    <cellStyle name="Procent 6 2" xfId="8" xr:uid="{EF4D23AF-1392-4265-8DF4-8724DC0258B7}"/>
    <cellStyle name="Procent 6 2 2" xfId="16" xr:uid="{FC9FB03A-F923-4376-98DD-AA1D4EAB5300}"/>
    <cellStyle name="Rubrik" xfId="23" builtinId="15" customBuiltin="1"/>
    <cellStyle name="Rubrik 1" xfId="24" builtinId="16" customBuiltin="1"/>
    <cellStyle name="Rubrik 2" xfId="25" builtinId="17" customBuiltin="1"/>
    <cellStyle name="Rubrik 3" xfId="26" builtinId="18" customBuiltin="1"/>
    <cellStyle name="Rubrik 4" xfId="27" builtinId="19" customBuiltin="1"/>
    <cellStyle name="Summa" xfId="38" builtinId="25" customBuiltin="1"/>
    <cellStyle name="Utdata" xfId="32" builtinId="21" customBuiltin="1"/>
    <cellStyle name="Varningstext" xfId="36" builtinId="11" customBuiltin="1"/>
  </cellStyles>
  <dxfs count="6">
    <dxf>
      <font>
        <b/>
        <i/>
      </font>
    </dxf>
    <dxf>
      <font>
        <b/>
        <i/>
        <strike val="0"/>
      </font>
    </dxf>
    <dxf>
      <font>
        <color rgb="FFFFFF99"/>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9" defaultPivotStyle="PivotStyleLight16">
    <tableStyle name="Invisible" pivot="0" table="0" count="0" xr9:uid="{D33252FE-BDA9-4137-B797-234633655F4A}"/>
  </tableStyles>
  <colors>
    <mruColors>
      <color rgb="FFCCECFF"/>
      <color rgb="FF99CCFF"/>
      <color rgb="FFFDEA77"/>
      <color rgb="FFFF9966"/>
      <color rgb="FFE5BA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latin typeface="Arial" panose="020B0604020202020204" pitchFamily="34" charset="0"/>
                <a:cs typeface="Arial" panose="020B0604020202020204" pitchFamily="34" charset="0"/>
              </a:rPr>
              <a:t>FÖRDELNING TILLFÖRD ENERGI TILL VÄRMEPRODUKTION</a:t>
            </a:r>
          </a:p>
        </c:rich>
      </c:tx>
      <c:overlay val="0"/>
    </c:title>
    <c:autoTitleDeleted val="0"/>
    <c:plotArea>
      <c:layout/>
      <c:pieChart>
        <c:varyColors val="1"/>
        <c:ser>
          <c:idx val="0"/>
          <c:order val="0"/>
          <c:dPt>
            <c:idx val="0"/>
            <c:bubble3D val="0"/>
            <c:spPr>
              <a:solidFill>
                <a:srgbClr val="008200"/>
              </a:solidFill>
            </c:spPr>
            <c:extLst>
              <c:ext xmlns:c16="http://schemas.microsoft.com/office/drawing/2014/chart" uri="{C3380CC4-5D6E-409C-BE32-E72D297353CC}">
                <c16:uniqueId val="{00000001-4E2E-4DA2-A696-9B07477F6C26}"/>
              </c:ext>
            </c:extLst>
          </c:dPt>
          <c:dPt>
            <c:idx val="1"/>
            <c:bubble3D val="0"/>
            <c:spPr>
              <a:solidFill>
                <a:srgbClr val="66FF33"/>
              </a:solidFill>
            </c:spPr>
            <c:extLst>
              <c:ext xmlns:c16="http://schemas.microsoft.com/office/drawing/2014/chart" uri="{C3380CC4-5D6E-409C-BE32-E72D297353CC}">
                <c16:uniqueId val="{00000003-4E2E-4DA2-A696-9B07477F6C26}"/>
              </c:ext>
            </c:extLst>
          </c:dPt>
          <c:dPt>
            <c:idx val="2"/>
            <c:bubble3D val="0"/>
            <c:spPr>
              <a:solidFill>
                <a:srgbClr val="7030A0"/>
              </a:solidFill>
            </c:spPr>
            <c:extLst>
              <c:ext xmlns:c16="http://schemas.microsoft.com/office/drawing/2014/chart" uri="{C3380CC4-5D6E-409C-BE32-E72D297353CC}">
                <c16:uniqueId val="{00000005-4E2E-4DA2-A696-9B07477F6C26}"/>
              </c:ext>
            </c:extLst>
          </c:dPt>
          <c:dPt>
            <c:idx val="3"/>
            <c:bubble3D val="0"/>
            <c:spPr>
              <a:solidFill>
                <a:schemeClr val="tx1">
                  <a:lumMod val="50000"/>
                  <a:lumOff val="50000"/>
                </a:schemeClr>
              </a:solidFill>
            </c:spPr>
            <c:extLst>
              <c:ext xmlns:c16="http://schemas.microsoft.com/office/drawing/2014/chart" uri="{C3380CC4-5D6E-409C-BE32-E72D297353CC}">
                <c16:uniqueId val="{00000007-4E2E-4DA2-A696-9B07477F6C26}"/>
              </c:ext>
            </c:extLst>
          </c:dPt>
          <c:cat>
            <c:strRef>
              <c:f>'Underlag till diagram'!$G$34:$G$37</c:f>
              <c:strCache>
                <c:ptCount val="4"/>
                <c:pt idx="0">
                  <c:v>Återvunnen energi %</c:v>
                </c:pt>
                <c:pt idx="1">
                  <c:v>Förnybart %</c:v>
                </c:pt>
                <c:pt idx="2">
                  <c:v>Övrigt %</c:v>
                </c:pt>
                <c:pt idx="3">
                  <c:v>Fossilt %</c:v>
                </c:pt>
              </c:strCache>
            </c:strRef>
          </c:cat>
          <c:val>
            <c:numRef>
              <c:f>'Underlag till diagram'!$C$34:$C$37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4E2E-4DA2-A696-9B07477F6C26}"/>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75278581603935E-3"/>
          <c:y val="0.88452940129921853"/>
          <c:w val="0.95703576764432885"/>
          <c:h val="0.1017071547330804"/>
        </c:manualLayout>
      </c:layout>
      <c:overlay val="0"/>
      <c:txPr>
        <a:bodyPr/>
        <a:lstStyle/>
        <a:p>
          <a:pPr rtl="0">
            <a:defRPr sz="1400"/>
          </a:pPr>
          <a:endParaRPr lang="sv-SE"/>
        </a:p>
      </c:txPr>
    </c:legend>
    <c:plotVisOnly val="1"/>
    <c:dispBlanksAs val="gap"/>
    <c:showDLblsOverMax val="0"/>
  </c:chart>
  <c:spPr>
    <a:solidFill>
      <a:srgbClr val="CCFFCC"/>
    </a:solid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770164</xdr:colOff>
      <xdr:row>1</xdr:row>
      <xdr:rowOff>391885</xdr:rowOff>
    </xdr:from>
    <xdr:ext cx="1622654" cy="1612786"/>
    <xdr:pic>
      <xdr:nvPicPr>
        <xdr:cNvPr id="2" name="Picture 120">
          <a:extLst>
            <a:ext uri="{FF2B5EF4-FFF2-40B4-BE49-F238E27FC236}">
              <a16:creationId xmlns:a16="http://schemas.microsoft.com/office/drawing/2014/main" id="{840E12B2-BCD3-4BD1-B88A-4F1F76A4C9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7664" y="931635"/>
          <a:ext cx="1622654" cy="1612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372428</xdr:colOff>
      <xdr:row>44</xdr:row>
      <xdr:rowOff>99538</xdr:rowOff>
    </xdr:from>
    <xdr:to>
      <xdr:col>8</xdr:col>
      <xdr:colOff>14288</xdr:colOff>
      <xdr:row>60</xdr:row>
      <xdr:rowOff>301943</xdr:rowOff>
    </xdr:to>
    <xdr:graphicFrame macro="">
      <xdr:nvGraphicFramePr>
        <xdr:cNvPr id="3" name="Diagram 2">
          <a:extLst>
            <a:ext uri="{FF2B5EF4-FFF2-40B4-BE49-F238E27FC236}">
              <a16:creationId xmlns:a16="http://schemas.microsoft.com/office/drawing/2014/main" id="{ACE994F5-EDEA-4D99-AF16-66E392D58B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Sweco">
      <a:dk1>
        <a:sysClr val="windowText" lastClr="000000"/>
      </a:dk1>
      <a:lt1>
        <a:srgbClr val="FFFFFF"/>
      </a:lt1>
      <a:dk2>
        <a:srgbClr val="111111"/>
      </a:dk2>
      <a:lt2>
        <a:srgbClr val="F2F2F2"/>
      </a:lt2>
      <a:accent1>
        <a:srgbClr val="3F6730"/>
      </a:accent1>
      <a:accent2>
        <a:srgbClr val="BDE3AF"/>
      </a:accent2>
      <a:accent3>
        <a:srgbClr val="87BE73"/>
      </a:accent3>
      <a:accent4>
        <a:srgbClr val="111111"/>
      </a:accent4>
      <a:accent5>
        <a:srgbClr val="E1E1E1"/>
      </a:accent5>
      <a:accent6>
        <a:srgbClr val="B2B2B2"/>
      </a:accent6>
      <a:hlink>
        <a:srgbClr val="3F6730"/>
      </a:hlink>
      <a:folHlink>
        <a:srgbClr val="B2B2B2"/>
      </a:folHlink>
    </a:clrScheme>
    <a:fontScheme name="Sweco - Word">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N2" dT="2024-05-24T06:13:16.56" personId="{00000000-0000-0000-0000-000000000000}" id="{4B2CC671-CA65-453C-9BCA-718BD7AB4120}">
    <text xml:space="preserve">https://kvalitetsnyckeln.energiforetagen.se/Sections/Administration/EmissionFactor.aspx
</text>
  </threadedComment>
</ThreadedComments>
</file>

<file path=xl/threadedComments/threadedComment2.xml><?xml version="1.0" encoding="utf-8"?>
<ThreadedComments xmlns="http://schemas.microsoft.com/office/spreadsheetml/2018/threadedcomments" xmlns:x="http://schemas.openxmlformats.org/spreadsheetml/2006/main">
  <threadedComment ref="AJ1" dT="2023-05-16T13:34:18.89" personId="{00000000-0000-0000-0000-000000000000}" id="{1EC4C524-06E8-407F-B8A1-B912A27D7CC4}">
    <text>Namnet förvirrar men det är torv som allokerats till värmeproduktion</text>
  </threadedComment>
  <threadedComment ref="BP1" dT="2025-05-21T11:36:53.16" personId="{00000000-0000-0000-0000-000000000000}" id="{68729E9C-F796-4681-AE75-4DC2BEB07BF3}">
    <text>Biogas räknas som återvunnet</text>
  </threadedComment>
  <threadedComment ref="BY1" dT="2025-05-21T12:38:56.05" personId="{00000000-0000-0000-0000-000000000000}" id="{1B7F8CFA-0B73-41FC-B48B-386BFD70C352}">
    <text>ny</text>
  </threadedComment>
  <threadedComment ref="BT120" dT="2025-06-04T06:33:02.88" personId="{00000000-0000-0000-0000-000000000000}" id="{31C5D852-8863-46DD-A80A-D8C7875FCBB2}">
    <text>Ändrat från "ET"/"-" till "0" för att formel ska fungera</text>
  </threadedComment>
  <threadedComment ref="A469" dT="2023-05-26T05:38:48.39" personId="{00000000-0000-0000-0000-000000000000}" id="{C3845194-12AA-4719-9227-0F103E18860B}">
    <text>Endast kvalitetsgranskade här också</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https://www.goteborgenergi.se/foretag/fjarrvarme/miljo-och-klimat" TargetMode="External"/><Relationship Id="rId21" Type="http://schemas.openxmlformats.org/officeDocument/2006/relationships/hyperlink" Target="https://www.eon.se/foeretag/vaerme-och-kyla/miljoe-och-hallbarhet" TargetMode="External"/><Relationship Id="rId42" Type="http://schemas.openxmlformats.org/officeDocument/2006/relationships/hyperlink" Target="https://www.malarenergi.se/om-malarenergi/miljo-och-hallbar-utveckling/ursprungsmarkning/ursprungsmarkning-fjarrvarme/" TargetMode="External"/><Relationship Id="rId47" Type="http://schemas.openxmlformats.org/officeDocument/2006/relationships/hyperlink" Target="https://www.eon.se/foeretag/vaerme-och-kyla/miljoe-och-hallbarhet" TargetMode="External"/><Relationship Id="rId63" Type="http://schemas.openxmlformats.org/officeDocument/2006/relationships/hyperlink" Target="https://sundsvallenergi.se/om-oss/klimatpaverkan" TargetMode="External"/><Relationship Id="rId68" Type="http://schemas.openxmlformats.org/officeDocument/2006/relationships/hyperlink" Target="https://www.telge.se/fjarrvarme-energi/om-fjarrvarme/hallbar-fjarrvarme/arlig-allokering-co2-utslapp-fjarrvarme/" TargetMode="External"/><Relationship Id="rId84" Type="http://schemas.openxmlformats.org/officeDocument/2006/relationships/comments" Target="../comments1.xml"/><Relationship Id="rId16" Type="http://schemas.openxmlformats.org/officeDocument/2006/relationships/hyperlink" Target="https://www.eon.se/foeretag/vaerme-och-kyla/miljoe-och-hallbarhet" TargetMode="External"/><Relationship Id="rId11" Type="http://schemas.openxmlformats.org/officeDocument/2006/relationships/hyperlink" Target="https://www.eon.se/foeretag/vaerme-och-kyla/miljoe-och-hallbarhet" TargetMode="External"/><Relationship Id="rId32" Type="http://schemas.openxmlformats.org/officeDocument/2006/relationships/hyperlink" Target="https://www.jamtkraft.se/privat/fjarrvarme/for-fjarrvarmekunder/vad-kommer-varmen-ifran/" TargetMode="External"/><Relationship Id="rId37" Type="http://schemas.openxmlformats.org/officeDocument/2006/relationships/hyperlink" Target="https://karlstadsenergi.se/foretag/fjarrvarme/sa-fungerar-fjarrvarme/miljo-och-hallbarhet" TargetMode="External"/><Relationship Id="rId53" Type="http://schemas.openxmlformats.org/officeDocument/2006/relationships/hyperlink" Target="https://nav.se/vara-tjanster/fjarrvarme" TargetMode="External"/><Relationship Id="rId58" Type="http://schemas.openxmlformats.org/officeDocument/2006/relationships/hyperlink" Target="https://www.skekraft.se/foretag/fjarrvarme/lokala-miljovarden/" TargetMode="External"/><Relationship Id="rId74" Type="http://schemas.openxmlformats.org/officeDocument/2006/relationships/hyperlink" Target="https://www.vattenfall.se/foretag/varme-kyla/miljovarden/" TargetMode="External"/><Relationship Id="rId79" Type="http://schemas.openxmlformats.org/officeDocument/2006/relationships/hyperlink" Target="https://www.vmeab.se/tjanster/fjarrvarme/var-varme/branslemix-och-miljovarden/" TargetMode="External"/><Relationship Id="rId5" Type="http://schemas.openxmlformats.org/officeDocument/2006/relationships/hyperlink" Target="http://www.borasem.se/webb/foretag/fjarrvarme/branslemixochmiljovarden" TargetMode="External"/><Relationship Id="rId19" Type="http://schemas.openxmlformats.org/officeDocument/2006/relationships/hyperlink" Target="https://www.eon.se/foeretag/vaerme-och-kyla/miljoe-och-hallbarhet" TargetMode="External"/><Relationship Id="rId14" Type="http://schemas.openxmlformats.org/officeDocument/2006/relationships/hyperlink" Target="https://www.eon.se/foeretag/vaerme-och-kyla/miljoe-och-hallbarhet" TargetMode="External"/><Relationship Id="rId22" Type="http://schemas.openxmlformats.org/officeDocument/2006/relationships/hyperlink" Target="https://www.eon.se/foeretag/vaerme-och-kyla/miljoe-och-hallbarhet" TargetMode="External"/><Relationship Id="rId27" Type="http://schemas.openxmlformats.org/officeDocument/2006/relationships/hyperlink" Target="https://www.goteborgenergi.se/foretag/fjarrvarme/miljo-och-klimat" TargetMode="External"/><Relationship Id="rId30" Type="http://schemas.openxmlformats.org/officeDocument/2006/relationships/hyperlink" Target="http://www.haparandavarmeverk.se/" TargetMode="External"/><Relationship Id="rId35" Type="http://schemas.openxmlformats.org/officeDocument/2006/relationships/hyperlink" Target="https://jonkopingenergi.se/om-oss/hallbarhet/redovisningar-och-miljovarden/fjarrvarme-och-miljo" TargetMode="External"/><Relationship Id="rId43" Type="http://schemas.openxmlformats.org/officeDocument/2006/relationships/hyperlink" Target="https://www.molndalenergi.se/privat/miljo-och-hallbarhet/fjarrvarme-och-miljopaverkan" TargetMode="External"/><Relationship Id="rId48" Type="http://schemas.openxmlformats.org/officeDocument/2006/relationships/hyperlink" Target="https://www.eon.se/foeretag/vaerme-och-kyla/miljoe-och-hallbarhet" TargetMode="External"/><Relationship Id="rId56" Type="http://schemas.openxmlformats.org/officeDocument/2006/relationships/hyperlink" Target="https://partilleenergi.se/fjarrvarme/" TargetMode="External"/><Relationship Id="rId64" Type="http://schemas.openxmlformats.org/officeDocument/2006/relationships/hyperlink" Target="https://sfab.se/hallbarhet/miljo-och-ekologisk-hallbarhet/miljovarden-och-branslen/" TargetMode="External"/><Relationship Id="rId69" Type="http://schemas.openxmlformats.org/officeDocument/2006/relationships/hyperlink" Target="https://www.uddevallaenergi.se/hallbarhet/miljo.html" TargetMode="External"/><Relationship Id="rId77" Type="http://schemas.openxmlformats.org/officeDocument/2006/relationships/hyperlink" Target="https://www.vmeab.se/tjanster/fjarrvarme/var-varme/branslemix-och-miljovarden/" TargetMode="External"/><Relationship Id="rId8" Type="http://schemas.openxmlformats.org/officeDocument/2006/relationships/hyperlink" Target="https://www.c4energi.se/privat/fjarrvarme/energimix/" TargetMode="External"/><Relationship Id="rId51" Type="http://schemas.openxmlformats.org/officeDocument/2006/relationships/hyperlink" Target="https://www.norrenergi.se/fjarrvarme/miljonyckeltal-varme/" TargetMode="External"/><Relationship Id="rId72" Type="http://schemas.openxmlformats.org/officeDocument/2006/relationships/hyperlink" Target="https://www.umeaenergi.se/om-oss/ursprungsmarkning-och-utslapp" TargetMode="External"/><Relationship Id="rId80" Type="http://schemas.openxmlformats.org/officeDocument/2006/relationships/hyperlink" Target="https://www.oresundskraft.se/ursprung/fjarrvarmens-klimatpaverkan/" TargetMode="External"/><Relationship Id="rId85" Type="http://schemas.microsoft.com/office/2017/10/relationships/threadedComment" Target="../threadedComments/threadedComment1.xml"/><Relationship Id="rId3" Type="http://schemas.openxmlformats.org/officeDocument/2006/relationships/hyperlink" Target="https://bodensenergi.se/" TargetMode="External"/><Relationship Id="rId12" Type="http://schemas.openxmlformats.org/officeDocument/2006/relationships/hyperlink" Target="https://www.eon.se/foeretag/vaerme-och-kyla/miljoe-och-hallbarhet" TargetMode="External"/><Relationship Id="rId17" Type="http://schemas.openxmlformats.org/officeDocument/2006/relationships/hyperlink" Target="https://www.eon.se/foeretag/vaerme-och-kyla/miljoe-och-hallbarhet" TargetMode="External"/><Relationship Id="rId25" Type="http://schemas.openxmlformats.org/officeDocument/2006/relationships/hyperlink" Target="https://www.goteborgenergi.se/foretag/fjarrvarme/miljo-och-klimat" TargetMode="External"/><Relationship Id="rId33" Type="http://schemas.openxmlformats.org/officeDocument/2006/relationships/hyperlink" Target="https://www.jamtkraft.se/privat/fjarrvarme/for-fjarrvarmekunder/vad-kommer-varmen-ifran/" TargetMode="External"/><Relationship Id="rId38" Type="http://schemas.openxmlformats.org/officeDocument/2006/relationships/hyperlink" Target="https://kilsenergi.kil.se/kils-energi/fjarrvarme/klimatsmart-och-resurssnalt" TargetMode="External"/><Relationship Id="rId46" Type="http://schemas.openxmlformats.org/officeDocument/2006/relationships/hyperlink" Target="https://www.eon.se/foeretag/vaerme-och-kyla/miljoe-och-hallbarhet" TargetMode="External"/><Relationship Id="rId59" Type="http://schemas.openxmlformats.org/officeDocument/2006/relationships/hyperlink" Target="https://skovdeenergi.se/hallbarhet/hallbarhet-pa-skovde-energi/" TargetMode="External"/><Relationship Id="rId67" Type="http://schemas.openxmlformats.org/officeDocument/2006/relationships/hyperlink" Target="https://www.telge.se/fjarrvarme-energi/om-fjarrvarme/hallbar-fjarrvarme/arlig-allokering-co2-utslapp-fjarrvarme/" TargetMode="External"/><Relationship Id="rId20" Type="http://schemas.openxmlformats.org/officeDocument/2006/relationships/hyperlink" Target="https://www.eon.se/foeretag/vaerme-och-kyla/miljoe-och-hallbarhet" TargetMode="External"/><Relationship Id="rId41" Type="http://schemas.openxmlformats.org/officeDocument/2006/relationships/hyperlink" Target="https://www.malarenergi.se/om-malarenergi/miljo-och-hallbar-utveckling/ursprungsmarkning/ursprungsmarkning-fjarrvarme/" TargetMode="External"/><Relationship Id="rId54" Type="http://schemas.openxmlformats.org/officeDocument/2006/relationships/hyperlink" Target="https://nav.se/vara-tjanster/fjarrvarme" TargetMode="External"/><Relationship Id="rId62" Type="http://schemas.openxmlformats.org/officeDocument/2006/relationships/hyperlink" Target="https://sundsvallenergi.se/om-oss/klimatpaverkan" TargetMode="External"/><Relationship Id="rId70" Type="http://schemas.openxmlformats.org/officeDocument/2006/relationships/hyperlink" Target="https://www.uddevallaenergi.se/hallbarhet/miljo.html" TargetMode="External"/><Relationship Id="rId75" Type="http://schemas.openxmlformats.org/officeDocument/2006/relationships/hyperlink" Target="https://www.vattenfall.se/foretag/varme-kyla/miljovarden/" TargetMode="External"/><Relationship Id="rId83" Type="http://schemas.openxmlformats.org/officeDocument/2006/relationships/vmlDrawing" Target="../drawings/vmlDrawing1.vml"/><Relationship Id="rId1" Type="http://schemas.openxmlformats.org/officeDocument/2006/relationships/hyperlink" Target="https://adven.com/se/fjarrvarme/avesta/" TargetMode="External"/><Relationship Id="rId6" Type="http://schemas.openxmlformats.org/officeDocument/2006/relationships/hyperlink" Target="http://www.borasem.se/webb/foretag/fjarrvarme/branslemixochmiljovarden" TargetMode="External"/><Relationship Id="rId15" Type="http://schemas.openxmlformats.org/officeDocument/2006/relationships/hyperlink" Target="https://www.eon.se/foeretag/vaerme-och-kyla/miljoe-och-hallbarhet" TargetMode="External"/><Relationship Id="rId23" Type="http://schemas.openxmlformats.org/officeDocument/2006/relationships/hyperlink" Target="https://fev.se/varme--kyla/fjarrvarme/miljovarden-och-bra-miljoval.html" TargetMode="External"/><Relationship Id="rId28" Type="http://schemas.openxmlformats.org/officeDocument/2006/relationships/hyperlink" Target="https://www.goteborgenergi.se/foretag/fjarrvarme/miljo-och-klimat" TargetMode="External"/><Relationship Id="rId36" Type="http://schemas.openxmlformats.org/officeDocument/2006/relationships/hyperlink" Target="https://karlstadsenergi.se/foretag/fjarrvarme/sa-fungerar-fjarrvarme/miljo-och-hallbarhet" TargetMode="External"/><Relationship Id="rId49" Type="http://schemas.openxmlformats.org/officeDocument/2006/relationships/hyperlink" Target="https://www.eon.se/foeretag/vaerme-och-kyla/miljoe-och-hallbarhet" TargetMode="External"/><Relationship Id="rId57" Type="http://schemas.openxmlformats.org/officeDocument/2006/relationships/hyperlink" Target="https://sheab.se/varme/" TargetMode="External"/><Relationship Id="rId10" Type="http://schemas.openxmlformats.org/officeDocument/2006/relationships/hyperlink" Target="https://www.eon.se/foeretag/vaerme-och-kyla/miljoe-och-hallbarhet" TargetMode="External"/><Relationship Id="rId31" Type="http://schemas.openxmlformats.org/officeDocument/2006/relationships/hyperlink" Target="http://www.haparandavarmeverk.se/" TargetMode="External"/><Relationship Id="rId44" Type="http://schemas.openxmlformats.org/officeDocument/2006/relationships/hyperlink" Target="https://www.molndalenergi.se/privat/miljo-och-hallbarhet/fjarrvarme-och-miljopaverkan" TargetMode="External"/><Relationship Id="rId52" Type="http://schemas.openxmlformats.org/officeDocument/2006/relationships/hyperlink" Target="https://nav.se/vara-tjanster/fjarrvarme" TargetMode="External"/><Relationship Id="rId60" Type="http://schemas.openxmlformats.org/officeDocument/2006/relationships/hyperlink" Target="http://www.stockholmexergi.se/" TargetMode="External"/><Relationship Id="rId65" Type="http://schemas.openxmlformats.org/officeDocument/2006/relationships/hyperlink" Target="https://www.tekniskaverken.se/foretag/fjarrvarme/miljovarden-fjarrvarme-fjarrkyla/" TargetMode="External"/><Relationship Id="rId73" Type="http://schemas.openxmlformats.org/officeDocument/2006/relationships/hyperlink" Target="https://www.umeaenergi.se/om-oss/ursprungsmarkning-och-utslapp" TargetMode="External"/><Relationship Id="rId78" Type="http://schemas.openxmlformats.org/officeDocument/2006/relationships/hyperlink" Target="https://www.vmeab.se/tjanster/fjarrvarme/var-varme/branslemix-och-miljovarden/" TargetMode="External"/><Relationship Id="rId81" Type="http://schemas.openxmlformats.org/officeDocument/2006/relationships/hyperlink" Target="https://www.oresundskraft.se/ursprung/fjarrvarmens-klimatpaverkan/" TargetMode="External"/><Relationship Id="rId4" Type="http://schemas.openxmlformats.org/officeDocument/2006/relationships/hyperlink" Target="https://www.bollnasenergi.se/fjarrvarme/" TargetMode="External"/><Relationship Id="rId9" Type="http://schemas.openxmlformats.org/officeDocument/2006/relationships/hyperlink" Target="https://www.eon.se/foeretag/vaerme-och-kyla/miljoe-och-hallbarhet" TargetMode="External"/><Relationship Id="rId13" Type="http://schemas.openxmlformats.org/officeDocument/2006/relationships/hyperlink" Target="https://www.eon.se/foeretag/vaerme-och-kyla/miljoe-och-hallbarhet" TargetMode="External"/><Relationship Id="rId18" Type="http://schemas.openxmlformats.org/officeDocument/2006/relationships/hyperlink" Target="https://www.eon.se/foeretag/vaerme-och-kyla/miljoe-och-hallbarhet" TargetMode="External"/><Relationship Id="rId39" Type="http://schemas.openxmlformats.org/officeDocument/2006/relationships/hyperlink" Target="https://www.luleaenergi.se/produktion-och-infrastruktur/fjarrvarme/klimatneutral-fjarrvarme?referer=1087" TargetMode="External"/><Relationship Id="rId34" Type="http://schemas.openxmlformats.org/officeDocument/2006/relationships/hyperlink" Target="https://jonkopingenergi.se/om-oss/hallbarhet/redovisningar-och-miljovarden/fjarrvarme-och-miljo" TargetMode="External"/><Relationship Id="rId50" Type="http://schemas.openxmlformats.org/officeDocument/2006/relationships/hyperlink" Target="https://www.eon.se/foeretag/vaerme-och-kyla/miljoe-och-hallbarhet" TargetMode="External"/><Relationship Id="rId55" Type="http://schemas.openxmlformats.org/officeDocument/2006/relationships/hyperlink" Target="https://partilleenergi.se/fjarrvarme/" TargetMode="External"/><Relationship Id="rId76" Type="http://schemas.openxmlformats.org/officeDocument/2006/relationships/hyperlink" Target="https://www.vattenfall.se/foretag/varme-kyla/miljovarden/" TargetMode="External"/><Relationship Id="rId7" Type="http://schemas.openxmlformats.org/officeDocument/2006/relationships/hyperlink" Target="https://www.c4energi.se/privat/fjarrvarme/energimix/" TargetMode="External"/><Relationship Id="rId71" Type="http://schemas.openxmlformats.org/officeDocument/2006/relationships/hyperlink" Target="https://www.uddevallaenergi.se/hallbarhet/miljo.html" TargetMode="External"/><Relationship Id="rId2" Type="http://schemas.openxmlformats.org/officeDocument/2006/relationships/hyperlink" Target="https://adven.com/se/fjarrvarme/mora/" TargetMode="External"/><Relationship Id="rId29" Type="http://schemas.openxmlformats.org/officeDocument/2006/relationships/hyperlink" Target="https://www.hem.se/foretag/varme-kyla/miljovarden-fjarrvarme-fjarrkyla" TargetMode="External"/><Relationship Id="rId24" Type="http://schemas.openxmlformats.org/officeDocument/2006/relationships/hyperlink" Target="https://www.gavleenergi.se/om-oss/miljo-och-hallbarhet/fjarrvarme/" TargetMode="External"/><Relationship Id="rId40" Type="http://schemas.openxmlformats.org/officeDocument/2006/relationships/hyperlink" Target="https://www.luleaenergi.se/produktion-och-infrastruktur/fjarrvarme/klimatneutral-fjarrvarme?referer=1087" TargetMode="External"/><Relationship Id="rId45" Type="http://schemas.openxmlformats.org/officeDocument/2006/relationships/hyperlink" Target="https://www.eon.se/foeretag/vaerme-och-kyla/miljoe-och-hallbarhet" TargetMode="External"/><Relationship Id="rId66" Type="http://schemas.openxmlformats.org/officeDocument/2006/relationships/hyperlink" Target="https://www.tekniskaverken.se/foretag/fjarrvarme/miljovarden-fjarrvarme-fjarrkyla/" TargetMode="External"/><Relationship Id="rId61" Type="http://schemas.openxmlformats.org/officeDocument/2006/relationships/hyperlink" Target="https://sundsvallenergi.se/om-oss/klimatpaverkan" TargetMode="External"/><Relationship Id="rId82" Type="http://schemas.openxmlformats.org/officeDocument/2006/relationships/hyperlink" Target="https://www.oresundskraft.se/ursprung/fjarrvarmens-klimatpaverkan/" TargetMode="Externa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https://www.energiforetagen.se/4afe9b/globalassets/dokument/fjarrvarme/241210_vmk-overenskommelse-2024-miljovardering-fjarrvarme.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7FBF7-131B-46C6-BF96-B080001B090C}">
  <sheetPr>
    <tabColor theme="6" tint="0.59999389629810485"/>
  </sheetPr>
  <dimension ref="A1:AT503"/>
  <sheetViews>
    <sheetView zoomScale="80" zoomScaleNormal="80" workbookViewId="0">
      <pane xSplit="3" ySplit="1" topLeftCell="E431" activePane="bottomRight" state="frozen"/>
      <selection activeCell="J62" sqref="J62:L62"/>
      <selection pane="topRight" activeCell="J62" sqref="J62:L62"/>
      <selection pane="bottomLeft" activeCell="J62" sqref="J62:L62"/>
      <selection pane="bottomRight" activeCell="J62" sqref="J62:L62"/>
    </sheetView>
  </sheetViews>
  <sheetFormatPr defaultColWidth="8.7265625" defaultRowHeight="15" customHeight="1" x14ac:dyDescent="0.35"/>
  <cols>
    <col min="1" max="1" width="16.453125" style="1" customWidth="1"/>
    <col min="2" max="2" width="28.54296875" style="1" customWidth="1"/>
    <col min="3" max="3" width="8.7265625" style="1"/>
    <col min="4" max="4" width="8.81640625" style="1" bestFit="1" customWidth="1"/>
    <col min="5" max="6" width="11.81640625" style="1" bestFit="1" customWidth="1"/>
    <col min="7" max="7" width="8.7265625" style="1"/>
    <col min="8" max="12" width="8.81640625" style="1" bestFit="1" customWidth="1"/>
    <col min="13" max="13" width="24.81640625" style="1" customWidth="1"/>
    <col min="14" max="20" width="8.81640625" style="1" customWidth="1"/>
    <col min="21" max="21" width="8.7265625" style="1" customWidth="1"/>
    <col min="22" max="29" width="8.81640625" style="1" customWidth="1"/>
    <col min="30" max="30" width="13.1796875" style="1" customWidth="1"/>
    <col min="31" max="31" width="16.54296875" style="1" customWidth="1"/>
    <col min="32" max="32" width="8.7265625" style="1" customWidth="1"/>
    <col min="33" max="34" width="8.7265625" style="1"/>
    <col min="35" max="35" width="14.1796875" style="1" customWidth="1"/>
    <col min="36" max="36" width="8.7265625" style="1"/>
    <col min="37" max="37" width="11.54296875" style="1" customWidth="1"/>
    <col min="38" max="38" width="23.1796875" style="1" customWidth="1"/>
    <col min="39" max="16384" width="8.7265625" style="1"/>
  </cols>
  <sheetData>
    <row r="1" spans="1:46" s="6" customFormat="1" ht="144" customHeight="1" thickBot="1" x14ac:dyDescent="0.4">
      <c r="A1" s="5" t="s">
        <v>0</v>
      </c>
      <c r="B1" s="5" t="s">
        <v>1</v>
      </c>
      <c r="C1" s="5" t="s">
        <v>2</v>
      </c>
      <c r="D1" s="5" t="s">
        <v>3</v>
      </c>
      <c r="E1" s="5" t="s">
        <v>736</v>
      </c>
      <c r="F1" s="5" t="s">
        <v>737</v>
      </c>
      <c r="G1" s="5" t="s">
        <v>738</v>
      </c>
      <c r="H1" s="5" t="s">
        <v>739</v>
      </c>
      <c r="I1" s="5" t="s">
        <v>740</v>
      </c>
      <c r="J1" s="5" t="s">
        <v>741</v>
      </c>
      <c r="K1" s="5" t="s">
        <v>742</v>
      </c>
      <c r="L1" s="5" t="s">
        <v>743</v>
      </c>
      <c r="M1" s="5" t="s">
        <v>744</v>
      </c>
      <c r="N1" s="5" t="s">
        <v>745</v>
      </c>
      <c r="O1" s="5" t="s">
        <v>739</v>
      </c>
      <c r="P1" s="5" t="s">
        <v>746</v>
      </c>
      <c r="Q1" s="5" t="s">
        <v>747</v>
      </c>
      <c r="R1" s="5" t="s">
        <v>748</v>
      </c>
      <c r="S1" s="5" t="s">
        <v>1183</v>
      </c>
      <c r="T1" s="5" t="s">
        <v>749</v>
      </c>
      <c r="U1" s="5" t="s">
        <v>750</v>
      </c>
      <c r="V1" s="5" t="s">
        <v>751</v>
      </c>
      <c r="W1" s="5" t="s">
        <v>752</v>
      </c>
      <c r="X1" s="5" t="s">
        <v>739</v>
      </c>
      <c r="Y1" s="5" t="s">
        <v>746</v>
      </c>
      <c r="Z1" s="5" t="s">
        <v>747</v>
      </c>
      <c r="AA1" s="5" t="s">
        <v>753</v>
      </c>
      <c r="AB1" s="5" t="s">
        <v>1184</v>
      </c>
      <c r="AC1" s="5" t="s">
        <v>749</v>
      </c>
      <c r="AD1" s="5" t="s">
        <v>754</v>
      </c>
      <c r="AE1" s="5" t="s">
        <v>755</v>
      </c>
      <c r="AG1" s="11" t="s">
        <v>953</v>
      </c>
      <c r="AH1" s="8"/>
      <c r="AI1" s="12" t="s">
        <v>954</v>
      </c>
      <c r="AJ1" s="13" t="s">
        <v>955</v>
      </c>
      <c r="AK1" s="14" t="s">
        <v>956</v>
      </c>
    </row>
    <row r="2" spans="1:46" ht="15" customHeight="1" x14ac:dyDescent="0.35">
      <c r="A2" t="s">
        <v>7</v>
      </c>
      <c r="B2" t="s">
        <v>61</v>
      </c>
      <c r="C2" t="s">
        <v>62</v>
      </c>
      <c r="D2">
        <v>2024</v>
      </c>
      <c r="E2">
        <v>0.14000000000000001</v>
      </c>
      <c r="F2" t="s">
        <v>6</v>
      </c>
      <c r="G2" t="s">
        <v>756</v>
      </c>
      <c r="H2">
        <v>1.03</v>
      </c>
      <c r="I2">
        <v>0</v>
      </c>
      <c r="J2">
        <v>0</v>
      </c>
      <c r="K2">
        <v>0.61</v>
      </c>
      <c r="L2" t="s">
        <v>6</v>
      </c>
      <c r="M2" t="s">
        <v>5</v>
      </c>
      <c r="N2" t="s">
        <v>6</v>
      </c>
      <c r="O2" t="s">
        <v>6</v>
      </c>
      <c r="P2" t="s">
        <v>6</v>
      </c>
      <c r="Q2" t="s">
        <v>6</v>
      </c>
      <c r="R2" t="s">
        <v>6</v>
      </c>
      <c r="S2" t="s">
        <v>6</v>
      </c>
      <c r="T2" t="s">
        <v>6</v>
      </c>
      <c r="U2" t="s">
        <v>5</v>
      </c>
      <c r="V2" t="s">
        <v>6</v>
      </c>
      <c r="W2" t="s">
        <v>6</v>
      </c>
      <c r="X2" t="s">
        <v>6</v>
      </c>
      <c r="Y2" t="s">
        <v>6</v>
      </c>
      <c r="Z2" t="s">
        <v>6</v>
      </c>
      <c r="AA2" t="s">
        <v>6</v>
      </c>
      <c r="AB2" t="s">
        <v>6</v>
      </c>
      <c r="AC2" t="s">
        <v>6</v>
      </c>
      <c r="AD2" t="s">
        <v>6</v>
      </c>
      <c r="AE2" t="s">
        <v>5</v>
      </c>
      <c r="AG2" s="229" t="str">
        <f t="shared" ref="AG2:AG33" si="0">IF(OR(AND(H2&lt;&gt;$AM$3,H2&lt;&gt;"-"),AND(I2&lt;&gt;$AM$4,I2&lt;&gt;"-"),AND(J2&lt;&gt;$AM$5,J2&lt;&gt;"-"),AND(K2&lt;&gt;$AM$6,K2&lt;&gt;"-")),"Ja","Nej")</f>
        <v>Ja</v>
      </c>
      <c r="AI2" s="1" t="str">
        <f>IF(ISERROR(1/N2),"Nej","Ja")</f>
        <v>Nej</v>
      </c>
      <c r="AJ2" s="1">
        <f>IF(AI2="Nej",0,N2)</f>
        <v>0</v>
      </c>
      <c r="AK2" s="1" t="str">
        <f>IF(AI2="Nej","-",R2/100)</f>
        <v>-</v>
      </c>
      <c r="AL2" s="15" t="s">
        <v>962</v>
      </c>
      <c r="AM2" s="16"/>
      <c r="AN2" s="17"/>
      <c r="AP2" s="220" t="s">
        <v>1177</v>
      </c>
      <c r="AQ2" s="221"/>
      <c r="AR2" s="221"/>
      <c r="AS2" s="221"/>
      <c r="AT2" s="222"/>
    </row>
    <row r="3" spans="1:46" ht="15" customHeight="1" x14ac:dyDescent="0.35">
      <c r="A3" t="s">
        <v>7</v>
      </c>
      <c r="B3" t="s">
        <v>63</v>
      </c>
      <c r="C3" t="s">
        <v>64</v>
      </c>
      <c r="D3">
        <v>2024</v>
      </c>
      <c r="E3">
        <v>0.13800000000000001</v>
      </c>
      <c r="F3" t="s">
        <v>6</v>
      </c>
      <c r="G3" t="s">
        <v>758</v>
      </c>
      <c r="H3">
        <v>1.03</v>
      </c>
      <c r="I3">
        <v>0</v>
      </c>
      <c r="J3">
        <v>0</v>
      </c>
      <c r="K3">
        <v>0.61</v>
      </c>
      <c r="L3">
        <v>0</v>
      </c>
      <c r="M3" t="s">
        <v>5</v>
      </c>
      <c r="N3" t="s">
        <v>6</v>
      </c>
      <c r="O3" t="s">
        <v>6</v>
      </c>
      <c r="P3" t="s">
        <v>6</v>
      </c>
      <c r="Q3" t="s">
        <v>6</v>
      </c>
      <c r="R3" t="s">
        <v>6</v>
      </c>
      <c r="S3" t="s">
        <v>6</v>
      </c>
      <c r="T3" t="s">
        <v>6</v>
      </c>
      <c r="U3" t="s">
        <v>5</v>
      </c>
      <c r="V3" t="s">
        <v>6</v>
      </c>
      <c r="W3" t="s">
        <v>6</v>
      </c>
      <c r="X3" t="s">
        <v>6</v>
      </c>
      <c r="Y3" t="s">
        <v>6</v>
      </c>
      <c r="Z3" t="s">
        <v>6</v>
      </c>
      <c r="AA3" t="s">
        <v>6</v>
      </c>
      <c r="AB3" t="s">
        <v>6</v>
      </c>
      <c r="AC3" t="s">
        <v>6</v>
      </c>
      <c r="AD3" t="s">
        <v>6</v>
      </c>
      <c r="AE3" t="s">
        <v>5</v>
      </c>
      <c r="AG3" s="229" t="str">
        <f t="shared" si="0"/>
        <v>Ja</v>
      </c>
      <c r="AI3" s="1" t="str">
        <f t="shared" ref="AI3:AI66" si="1">IF(ISERROR(1/N3),"Nej","Ja")</f>
        <v>Nej</v>
      </c>
      <c r="AJ3" s="1">
        <f t="shared" ref="AJ3:AJ66" si="2">IF(AI3="Nej",0,N3)</f>
        <v>0</v>
      </c>
      <c r="AK3" s="1" t="str">
        <f t="shared" ref="AK3:AK66" si="3">IF(AI3="Nej","-",R3/100)</f>
        <v>-</v>
      </c>
      <c r="AL3" s="18" t="s">
        <v>957</v>
      </c>
      <c r="AM3">
        <v>2.1</v>
      </c>
      <c r="AN3" s="19"/>
      <c r="AP3" s="18" t="s">
        <v>958</v>
      </c>
      <c r="AQ3" s="223"/>
      <c r="AR3" s="223"/>
      <c r="AS3" s="223">
        <v>157.6</v>
      </c>
      <c r="AT3" s="206" t="s">
        <v>1178</v>
      </c>
    </row>
    <row r="4" spans="1:46" ht="15" customHeight="1" x14ac:dyDescent="0.35">
      <c r="A4" t="s">
        <v>7</v>
      </c>
      <c r="B4" t="s">
        <v>65</v>
      </c>
      <c r="C4" t="s">
        <v>64</v>
      </c>
      <c r="D4">
        <v>2024</v>
      </c>
      <c r="E4">
        <v>0.16300000000000001</v>
      </c>
      <c r="F4" t="s">
        <v>6</v>
      </c>
      <c r="G4" t="s">
        <v>756</v>
      </c>
      <c r="H4">
        <v>1.03</v>
      </c>
      <c r="I4">
        <v>0</v>
      </c>
      <c r="J4">
        <v>0</v>
      </c>
      <c r="K4">
        <v>0.61</v>
      </c>
      <c r="L4" t="s">
        <v>6</v>
      </c>
      <c r="M4" t="s">
        <v>5</v>
      </c>
      <c r="N4" t="s">
        <v>6</v>
      </c>
      <c r="O4" t="s">
        <v>6</v>
      </c>
      <c r="P4" t="s">
        <v>6</v>
      </c>
      <c r="Q4" t="s">
        <v>6</v>
      </c>
      <c r="R4" t="s">
        <v>6</v>
      </c>
      <c r="S4" t="s">
        <v>6</v>
      </c>
      <c r="T4" t="s">
        <v>6</v>
      </c>
      <c r="U4" t="s">
        <v>5</v>
      </c>
      <c r="V4" t="s">
        <v>6</v>
      </c>
      <c r="W4" t="s">
        <v>6</v>
      </c>
      <c r="X4" t="s">
        <v>6</v>
      </c>
      <c r="Y4" t="s">
        <v>6</v>
      </c>
      <c r="Z4" t="s">
        <v>6</v>
      </c>
      <c r="AA4" t="s">
        <v>6</v>
      </c>
      <c r="AB4" t="s">
        <v>6</v>
      </c>
      <c r="AC4" t="s">
        <v>6</v>
      </c>
      <c r="AD4" t="s">
        <v>6</v>
      </c>
      <c r="AE4" t="s">
        <v>5</v>
      </c>
      <c r="AG4" s="229" t="str">
        <f t="shared" si="0"/>
        <v>Ja</v>
      </c>
      <c r="AI4" s="1" t="str">
        <f t="shared" si="1"/>
        <v>Nej</v>
      </c>
      <c r="AJ4" s="1">
        <f t="shared" si="2"/>
        <v>0</v>
      </c>
      <c r="AK4" s="1" t="str">
        <f t="shared" si="3"/>
        <v>-</v>
      </c>
      <c r="AL4" s="18" t="s">
        <v>958</v>
      </c>
      <c r="AM4">
        <v>524.1</v>
      </c>
      <c r="AN4" s="19"/>
      <c r="AP4" s="207"/>
      <c r="AQ4" s="208"/>
      <c r="AR4" s="208"/>
      <c r="AS4" s="208"/>
      <c r="AT4" s="209"/>
    </row>
    <row r="5" spans="1:46" ht="15" customHeight="1" x14ac:dyDescent="0.35">
      <c r="A5" t="s">
        <v>7</v>
      </c>
      <c r="B5" t="s">
        <v>66</v>
      </c>
      <c r="C5" t="s">
        <v>33</v>
      </c>
      <c r="D5">
        <v>2024</v>
      </c>
      <c r="E5">
        <v>0.106</v>
      </c>
      <c r="F5" t="s">
        <v>6</v>
      </c>
      <c r="G5" t="s">
        <v>758</v>
      </c>
      <c r="H5">
        <v>1.03</v>
      </c>
      <c r="I5">
        <v>0</v>
      </c>
      <c r="J5">
        <v>0</v>
      </c>
      <c r="K5">
        <v>0.61</v>
      </c>
      <c r="L5">
        <v>0</v>
      </c>
      <c r="M5" t="s">
        <v>5</v>
      </c>
      <c r="N5" t="s">
        <v>6</v>
      </c>
      <c r="O5" t="s">
        <v>6</v>
      </c>
      <c r="P5" t="s">
        <v>6</v>
      </c>
      <c r="Q5" t="s">
        <v>6</v>
      </c>
      <c r="R5" t="s">
        <v>6</v>
      </c>
      <c r="S5" t="s">
        <v>6</v>
      </c>
      <c r="T5" t="s">
        <v>6</v>
      </c>
      <c r="U5" t="s">
        <v>5</v>
      </c>
      <c r="V5" t="s">
        <v>6</v>
      </c>
      <c r="W5" t="s">
        <v>6</v>
      </c>
      <c r="X5" t="s">
        <v>6</v>
      </c>
      <c r="Y5" t="s">
        <v>6</v>
      </c>
      <c r="Z5" t="s">
        <v>6</v>
      </c>
      <c r="AA5" t="s">
        <v>6</v>
      </c>
      <c r="AB5" t="s">
        <v>6</v>
      </c>
      <c r="AC5" t="s">
        <v>6</v>
      </c>
      <c r="AD5" t="s">
        <v>6</v>
      </c>
      <c r="AE5" t="s">
        <v>5</v>
      </c>
      <c r="AG5" s="229" t="str">
        <f t="shared" si="0"/>
        <v>Ja</v>
      </c>
      <c r="AI5" s="1" t="str">
        <f t="shared" si="1"/>
        <v>Nej</v>
      </c>
      <c r="AJ5" s="1">
        <f t="shared" si="2"/>
        <v>0</v>
      </c>
      <c r="AK5" s="1" t="str">
        <f t="shared" si="3"/>
        <v>-</v>
      </c>
      <c r="AL5" s="18" t="s">
        <v>959</v>
      </c>
      <c r="AM5" s="24">
        <v>0.78820000000000001</v>
      </c>
      <c r="AN5" s="19"/>
    </row>
    <row r="6" spans="1:46" ht="15" customHeight="1" x14ac:dyDescent="0.35">
      <c r="A6" t="s">
        <v>7</v>
      </c>
      <c r="B6" t="s">
        <v>67</v>
      </c>
      <c r="C6" t="s">
        <v>33</v>
      </c>
      <c r="D6">
        <v>2024</v>
      </c>
      <c r="E6">
        <v>2.9000000000000001E-2</v>
      </c>
      <c r="F6" t="s">
        <v>6</v>
      </c>
      <c r="G6" t="s">
        <v>758</v>
      </c>
      <c r="H6">
        <v>1.03</v>
      </c>
      <c r="I6">
        <v>0</v>
      </c>
      <c r="J6">
        <v>0</v>
      </c>
      <c r="K6">
        <v>0.61</v>
      </c>
      <c r="L6">
        <v>0</v>
      </c>
      <c r="M6" t="s">
        <v>5</v>
      </c>
      <c r="N6" t="s">
        <v>6</v>
      </c>
      <c r="O6" t="s">
        <v>6</v>
      </c>
      <c r="P6" t="s">
        <v>6</v>
      </c>
      <c r="Q6" t="s">
        <v>6</v>
      </c>
      <c r="R6" t="s">
        <v>6</v>
      </c>
      <c r="S6" t="s">
        <v>6</v>
      </c>
      <c r="T6" t="s">
        <v>6</v>
      </c>
      <c r="U6" t="s">
        <v>5</v>
      </c>
      <c r="V6" t="s">
        <v>6</v>
      </c>
      <c r="W6" t="s">
        <v>6</v>
      </c>
      <c r="X6" t="s">
        <v>6</v>
      </c>
      <c r="Y6" t="s">
        <v>6</v>
      </c>
      <c r="Z6" t="s">
        <v>6</v>
      </c>
      <c r="AA6" t="s">
        <v>6</v>
      </c>
      <c r="AB6" t="s">
        <v>6</v>
      </c>
      <c r="AC6" t="s">
        <v>6</v>
      </c>
      <c r="AD6" t="s">
        <v>6</v>
      </c>
      <c r="AE6" t="s">
        <v>5</v>
      </c>
      <c r="AG6" s="229" t="str">
        <f t="shared" si="0"/>
        <v>Ja</v>
      </c>
      <c r="AI6" s="1" t="str">
        <f t="shared" si="1"/>
        <v>Nej</v>
      </c>
      <c r="AJ6" s="1">
        <f t="shared" si="2"/>
        <v>0</v>
      </c>
      <c r="AK6" s="1" t="str">
        <f t="shared" si="3"/>
        <v>-</v>
      </c>
      <c r="AL6" s="18" t="s">
        <v>960</v>
      </c>
      <c r="AM6" s="24">
        <v>0.14680000000000001</v>
      </c>
      <c r="AN6" s="19"/>
    </row>
    <row r="7" spans="1:46" ht="15" customHeight="1" x14ac:dyDescent="0.35">
      <c r="A7" t="s">
        <v>7</v>
      </c>
      <c r="B7" t="s">
        <v>68</v>
      </c>
      <c r="C7" t="s">
        <v>33</v>
      </c>
      <c r="D7">
        <v>2024</v>
      </c>
      <c r="E7">
        <v>0.17199999999999999</v>
      </c>
      <c r="F7" t="s">
        <v>6</v>
      </c>
      <c r="G7" t="s">
        <v>758</v>
      </c>
      <c r="H7">
        <v>1.03</v>
      </c>
      <c r="I7">
        <v>0</v>
      </c>
      <c r="J7">
        <v>0</v>
      </c>
      <c r="K7">
        <v>0.61</v>
      </c>
      <c r="L7">
        <v>0</v>
      </c>
      <c r="M7" t="s">
        <v>5</v>
      </c>
      <c r="N7" t="s">
        <v>6</v>
      </c>
      <c r="O7" t="s">
        <v>6</v>
      </c>
      <c r="P7" t="s">
        <v>6</v>
      </c>
      <c r="Q7" t="s">
        <v>6</v>
      </c>
      <c r="R7" t="s">
        <v>6</v>
      </c>
      <c r="S7" t="s">
        <v>6</v>
      </c>
      <c r="T7" t="s">
        <v>6</v>
      </c>
      <c r="U7" t="s">
        <v>5</v>
      </c>
      <c r="V7" t="s">
        <v>6</v>
      </c>
      <c r="W7" t="s">
        <v>6</v>
      </c>
      <c r="X7" t="s">
        <v>6</v>
      </c>
      <c r="Y7" t="s">
        <v>6</v>
      </c>
      <c r="Z7" t="s">
        <v>6</v>
      </c>
      <c r="AA7" t="s">
        <v>6</v>
      </c>
      <c r="AB7" t="s">
        <v>6</v>
      </c>
      <c r="AC7" t="s">
        <v>6</v>
      </c>
      <c r="AD7" t="s">
        <v>6</v>
      </c>
      <c r="AE7" t="s">
        <v>5</v>
      </c>
      <c r="AG7" s="229" t="str">
        <f t="shared" si="0"/>
        <v>Ja</v>
      </c>
      <c r="AI7" s="1" t="str">
        <f t="shared" si="1"/>
        <v>Nej</v>
      </c>
      <c r="AJ7" s="1">
        <f t="shared" si="2"/>
        <v>0</v>
      </c>
      <c r="AK7" s="1" t="str">
        <f t="shared" si="3"/>
        <v>-</v>
      </c>
      <c r="AL7" s="18"/>
      <c r="AM7"/>
      <c r="AN7" s="19"/>
    </row>
    <row r="8" spans="1:46" ht="15" customHeight="1" x14ac:dyDescent="0.35">
      <c r="A8" t="s">
        <v>7</v>
      </c>
      <c r="B8" t="s">
        <v>8</v>
      </c>
      <c r="C8" t="s">
        <v>8</v>
      </c>
      <c r="D8">
        <v>2024</v>
      </c>
      <c r="E8">
        <v>4.18</v>
      </c>
      <c r="F8" t="s">
        <v>6</v>
      </c>
      <c r="G8" t="s">
        <v>756</v>
      </c>
      <c r="H8">
        <v>1.03</v>
      </c>
      <c r="I8">
        <v>0</v>
      </c>
      <c r="J8">
        <v>0</v>
      </c>
      <c r="K8">
        <v>0.61</v>
      </c>
      <c r="L8" t="s">
        <v>6</v>
      </c>
      <c r="M8" t="s">
        <v>5</v>
      </c>
      <c r="N8" t="s">
        <v>6</v>
      </c>
      <c r="O8" t="s">
        <v>6</v>
      </c>
      <c r="P8" t="s">
        <v>6</v>
      </c>
      <c r="Q8" t="s">
        <v>6</v>
      </c>
      <c r="R8" t="s">
        <v>6</v>
      </c>
      <c r="S8" t="s">
        <v>6</v>
      </c>
      <c r="T8" t="s">
        <v>6</v>
      </c>
      <c r="U8" t="s">
        <v>757</v>
      </c>
      <c r="V8">
        <v>2.9809999999999999</v>
      </c>
      <c r="W8">
        <v>2.9809999999999999</v>
      </c>
      <c r="X8">
        <v>1</v>
      </c>
      <c r="Y8">
        <v>0</v>
      </c>
      <c r="Z8">
        <v>0</v>
      </c>
      <c r="AA8">
        <v>0</v>
      </c>
      <c r="AB8">
        <v>2.9809999999999999</v>
      </c>
      <c r="AC8">
        <v>0</v>
      </c>
      <c r="AD8" t="s">
        <v>6</v>
      </c>
      <c r="AE8" s="202" t="s">
        <v>1189</v>
      </c>
      <c r="AG8" s="229" t="str">
        <f t="shared" si="0"/>
        <v>Ja</v>
      </c>
      <c r="AI8" s="1" t="str">
        <f t="shared" si="1"/>
        <v>Nej</v>
      </c>
      <c r="AJ8" s="1">
        <f t="shared" si="2"/>
        <v>0</v>
      </c>
      <c r="AK8" s="1" t="str">
        <f t="shared" si="3"/>
        <v>-</v>
      </c>
      <c r="AL8" s="20" t="s">
        <v>961</v>
      </c>
      <c r="AM8"/>
      <c r="AN8" s="19"/>
    </row>
    <row r="9" spans="1:46" ht="15" customHeight="1" x14ac:dyDescent="0.35">
      <c r="A9" t="s">
        <v>7</v>
      </c>
      <c r="B9" t="s">
        <v>10</v>
      </c>
      <c r="C9" t="s">
        <v>11</v>
      </c>
      <c r="D9">
        <v>2024</v>
      </c>
      <c r="E9">
        <v>0.4</v>
      </c>
      <c r="F9" t="s">
        <v>6</v>
      </c>
      <c r="G9" t="s">
        <v>756</v>
      </c>
      <c r="H9">
        <v>1.03</v>
      </c>
      <c r="I9">
        <v>0</v>
      </c>
      <c r="J9">
        <v>0</v>
      </c>
      <c r="K9">
        <v>0.61</v>
      </c>
      <c r="L9" t="s">
        <v>6</v>
      </c>
      <c r="M9" t="s">
        <v>5</v>
      </c>
      <c r="N9" t="s">
        <v>6</v>
      </c>
      <c r="O9" t="s">
        <v>6</v>
      </c>
      <c r="P9" t="s">
        <v>6</v>
      </c>
      <c r="Q9" t="s">
        <v>6</v>
      </c>
      <c r="R9" t="s">
        <v>6</v>
      </c>
      <c r="S9" t="s">
        <v>6</v>
      </c>
      <c r="T9" t="s">
        <v>6</v>
      </c>
      <c r="U9" t="s">
        <v>5</v>
      </c>
      <c r="V9" t="s">
        <v>6</v>
      </c>
      <c r="W9" t="s">
        <v>6</v>
      </c>
      <c r="X9" t="s">
        <v>6</v>
      </c>
      <c r="Y9" t="s">
        <v>6</v>
      </c>
      <c r="Z9" t="s">
        <v>6</v>
      </c>
      <c r="AA9" t="s">
        <v>6</v>
      </c>
      <c r="AB9" t="s">
        <v>6</v>
      </c>
      <c r="AC9" t="s">
        <v>6</v>
      </c>
      <c r="AD9" t="s">
        <v>6</v>
      </c>
      <c r="AE9" t="s">
        <v>5</v>
      </c>
      <c r="AG9" s="229" t="str">
        <f t="shared" si="0"/>
        <v>Ja</v>
      </c>
      <c r="AI9" s="1" t="str">
        <f t="shared" si="1"/>
        <v>Nej</v>
      </c>
      <c r="AJ9" s="1">
        <f t="shared" si="2"/>
        <v>0</v>
      </c>
      <c r="AK9" s="1" t="str">
        <f t="shared" si="3"/>
        <v>-</v>
      </c>
      <c r="AL9" s="18" t="s">
        <v>957</v>
      </c>
      <c r="AM9">
        <v>2.1</v>
      </c>
      <c r="AN9" s="19"/>
    </row>
    <row r="10" spans="1:46" ht="15" customHeight="1" x14ac:dyDescent="0.35">
      <c r="A10" t="s">
        <v>7</v>
      </c>
      <c r="B10" t="s">
        <v>12</v>
      </c>
      <c r="C10" t="s">
        <v>12</v>
      </c>
      <c r="D10">
        <v>2024</v>
      </c>
      <c r="E10">
        <v>1.161</v>
      </c>
      <c r="F10" t="s">
        <v>6</v>
      </c>
      <c r="G10" t="s">
        <v>756</v>
      </c>
      <c r="H10">
        <v>1.03</v>
      </c>
      <c r="I10">
        <v>0</v>
      </c>
      <c r="J10">
        <v>0</v>
      </c>
      <c r="K10">
        <v>0.61</v>
      </c>
      <c r="L10" t="s">
        <v>6</v>
      </c>
      <c r="M10" t="s">
        <v>5</v>
      </c>
      <c r="N10" t="s">
        <v>6</v>
      </c>
      <c r="O10" t="s">
        <v>6</v>
      </c>
      <c r="P10" t="s">
        <v>6</v>
      </c>
      <c r="Q10" t="s">
        <v>6</v>
      </c>
      <c r="R10" t="s">
        <v>6</v>
      </c>
      <c r="S10" t="s">
        <v>6</v>
      </c>
      <c r="T10" t="s">
        <v>6</v>
      </c>
      <c r="U10" t="s">
        <v>5</v>
      </c>
      <c r="V10" t="s">
        <v>6</v>
      </c>
      <c r="W10" t="s">
        <v>6</v>
      </c>
      <c r="X10" t="s">
        <v>6</v>
      </c>
      <c r="Y10" t="s">
        <v>6</v>
      </c>
      <c r="Z10" t="s">
        <v>6</v>
      </c>
      <c r="AA10" t="s">
        <v>6</v>
      </c>
      <c r="AB10" t="s">
        <v>6</v>
      </c>
      <c r="AC10" t="s">
        <v>6</v>
      </c>
      <c r="AD10" t="s">
        <v>6</v>
      </c>
      <c r="AE10" t="s">
        <v>5</v>
      </c>
      <c r="AG10" s="229" t="str">
        <f t="shared" si="0"/>
        <v>Ja</v>
      </c>
      <c r="AI10" s="1" t="str">
        <f t="shared" si="1"/>
        <v>Nej</v>
      </c>
      <c r="AJ10" s="1">
        <f t="shared" si="2"/>
        <v>0</v>
      </c>
      <c r="AK10" s="1" t="str">
        <f t="shared" si="3"/>
        <v>-</v>
      </c>
      <c r="AL10" s="18" t="s">
        <v>958</v>
      </c>
      <c r="AM10">
        <v>468</v>
      </c>
      <c r="AN10" s="19"/>
    </row>
    <row r="11" spans="1:46" ht="15" customHeight="1" x14ac:dyDescent="0.35">
      <c r="A11" t="s">
        <v>7</v>
      </c>
      <c r="B11" t="s">
        <v>13</v>
      </c>
      <c r="C11" t="s">
        <v>14</v>
      </c>
      <c r="D11">
        <v>2024</v>
      </c>
      <c r="E11">
        <v>9.9000000000000005E-2</v>
      </c>
      <c r="F11" t="s">
        <v>6</v>
      </c>
      <c r="G11" t="s">
        <v>756</v>
      </c>
      <c r="H11">
        <v>1.03</v>
      </c>
      <c r="I11">
        <v>0</v>
      </c>
      <c r="J11">
        <v>0</v>
      </c>
      <c r="K11">
        <v>0.61</v>
      </c>
      <c r="L11">
        <v>0</v>
      </c>
      <c r="M11" t="s">
        <v>5</v>
      </c>
      <c r="N11" t="s">
        <v>6</v>
      </c>
      <c r="O11" t="s">
        <v>6</v>
      </c>
      <c r="P11" t="s">
        <v>6</v>
      </c>
      <c r="Q11" t="s">
        <v>6</v>
      </c>
      <c r="R11" t="s">
        <v>6</v>
      </c>
      <c r="S11" t="s">
        <v>6</v>
      </c>
      <c r="T11" t="s">
        <v>6</v>
      </c>
      <c r="U11" t="s">
        <v>5</v>
      </c>
      <c r="V11" t="s">
        <v>6</v>
      </c>
      <c r="W11" t="s">
        <v>6</v>
      </c>
      <c r="X11" t="s">
        <v>6</v>
      </c>
      <c r="Y11" t="s">
        <v>6</v>
      </c>
      <c r="Z11" t="s">
        <v>6</v>
      </c>
      <c r="AA11" t="s">
        <v>6</v>
      </c>
      <c r="AB11" t="s">
        <v>6</v>
      </c>
      <c r="AC11" t="s">
        <v>6</v>
      </c>
      <c r="AD11" t="s">
        <v>6</v>
      </c>
      <c r="AE11" t="s">
        <v>5</v>
      </c>
      <c r="AG11" s="229" t="str">
        <f t="shared" si="0"/>
        <v>Ja</v>
      </c>
      <c r="AI11" s="1" t="str">
        <f t="shared" si="1"/>
        <v>Nej</v>
      </c>
      <c r="AJ11" s="1">
        <f t="shared" si="2"/>
        <v>0</v>
      </c>
      <c r="AK11" s="1" t="str">
        <f t="shared" si="3"/>
        <v>-</v>
      </c>
      <c r="AL11" s="18" t="s">
        <v>959</v>
      </c>
      <c r="AM11">
        <v>0.64</v>
      </c>
      <c r="AN11" s="19"/>
    </row>
    <row r="12" spans="1:46" ht="15" customHeight="1" x14ac:dyDescent="0.35">
      <c r="A12" t="s">
        <v>7</v>
      </c>
      <c r="B12" t="s">
        <v>15</v>
      </c>
      <c r="C12" t="s">
        <v>16</v>
      </c>
      <c r="D12">
        <v>2024</v>
      </c>
      <c r="E12">
        <v>1.0269999999999999</v>
      </c>
      <c r="F12">
        <v>7.0000000000000007E-2</v>
      </c>
      <c r="G12" t="s">
        <v>756</v>
      </c>
      <c r="H12">
        <v>1.03</v>
      </c>
      <c r="I12">
        <v>0</v>
      </c>
      <c r="J12">
        <v>0</v>
      </c>
      <c r="K12">
        <v>0.61</v>
      </c>
      <c r="L12" t="s">
        <v>6</v>
      </c>
      <c r="M12" t="s">
        <v>5</v>
      </c>
      <c r="N12" t="s">
        <v>6</v>
      </c>
      <c r="O12" t="s">
        <v>6</v>
      </c>
      <c r="P12" t="s">
        <v>6</v>
      </c>
      <c r="Q12" t="s">
        <v>6</v>
      </c>
      <c r="R12" t="s">
        <v>6</v>
      </c>
      <c r="S12" t="s">
        <v>6</v>
      </c>
      <c r="T12" t="s">
        <v>6</v>
      </c>
      <c r="U12" t="s">
        <v>5</v>
      </c>
      <c r="V12" t="s">
        <v>6</v>
      </c>
      <c r="W12" t="s">
        <v>6</v>
      </c>
      <c r="X12" t="s">
        <v>6</v>
      </c>
      <c r="Y12" t="s">
        <v>6</v>
      </c>
      <c r="Z12" t="s">
        <v>6</v>
      </c>
      <c r="AA12" t="s">
        <v>6</v>
      </c>
      <c r="AB12" t="s">
        <v>6</v>
      </c>
      <c r="AC12" t="s">
        <v>6</v>
      </c>
      <c r="AD12" t="s">
        <v>6</v>
      </c>
      <c r="AE12" t="s">
        <v>5</v>
      </c>
      <c r="AG12" s="229" t="str">
        <f t="shared" si="0"/>
        <v>Ja</v>
      </c>
      <c r="AI12" s="1" t="str">
        <f t="shared" si="1"/>
        <v>Nej</v>
      </c>
      <c r="AJ12" s="1">
        <f t="shared" si="2"/>
        <v>0</v>
      </c>
      <c r="AK12" s="1" t="str">
        <f t="shared" si="3"/>
        <v>-</v>
      </c>
      <c r="AL12" s="18" t="s">
        <v>960</v>
      </c>
      <c r="AM12">
        <v>0.22</v>
      </c>
      <c r="AN12" s="19"/>
    </row>
    <row r="13" spans="1:46" ht="15" customHeight="1" x14ac:dyDescent="0.35">
      <c r="A13" t="s">
        <v>7</v>
      </c>
      <c r="B13" t="s">
        <v>11</v>
      </c>
      <c r="C13" t="s">
        <v>11</v>
      </c>
      <c r="D13">
        <v>2024</v>
      </c>
      <c r="E13">
        <v>5.5540000000000003</v>
      </c>
      <c r="F13" t="s">
        <v>6</v>
      </c>
      <c r="G13" t="s">
        <v>756</v>
      </c>
      <c r="H13">
        <v>1.03</v>
      </c>
      <c r="I13">
        <v>0</v>
      </c>
      <c r="J13">
        <v>0</v>
      </c>
      <c r="K13">
        <v>0.61</v>
      </c>
      <c r="L13" t="s">
        <v>6</v>
      </c>
      <c r="M13" t="s">
        <v>5</v>
      </c>
      <c r="N13" t="s">
        <v>6</v>
      </c>
      <c r="O13" t="s">
        <v>6</v>
      </c>
      <c r="P13" t="s">
        <v>6</v>
      </c>
      <c r="Q13" t="s">
        <v>6</v>
      </c>
      <c r="R13" t="s">
        <v>6</v>
      </c>
      <c r="S13" t="s">
        <v>6</v>
      </c>
      <c r="T13" t="s">
        <v>6</v>
      </c>
      <c r="U13" t="s">
        <v>5</v>
      </c>
      <c r="V13" t="s">
        <v>6</v>
      </c>
      <c r="W13" t="s">
        <v>6</v>
      </c>
      <c r="X13" t="s">
        <v>6</v>
      </c>
      <c r="Y13" t="s">
        <v>6</v>
      </c>
      <c r="Z13" t="s">
        <v>6</v>
      </c>
      <c r="AA13" t="s">
        <v>6</v>
      </c>
      <c r="AB13" t="s">
        <v>6</v>
      </c>
      <c r="AC13" t="s">
        <v>6</v>
      </c>
      <c r="AD13" t="s">
        <v>6</v>
      </c>
      <c r="AE13" t="s">
        <v>5</v>
      </c>
      <c r="AG13" s="229" t="str">
        <f t="shared" si="0"/>
        <v>Ja</v>
      </c>
      <c r="AI13" s="1" t="str">
        <f t="shared" si="1"/>
        <v>Nej</v>
      </c>
      <c r="AJ13" s="1">
        <f t="shared" si="2"/>
        <v>0</v>
      </c>
      <c r="AK13" s="1" t="str">
        <f t="shared" si="3"/>
        <v>-</v>
      </c>
      <c r="AL13" s="21"/>
      <c r="AM13" s="22"/>
      <c r="AN13" s="23"/>
    </row>
    <row r="14" spans="1:46" ht="15" customHeight="1" x14ac:dyDescent="0.35">
      <c r="A14" t="s">
        <v>7</v>
      </c>
      <c r="B14" t="s">
        <v>14</v>
      </c>
      <c r="C14" t="s">
        <v>14</v>
      </c>
      <c r="D14">
        <v>2024</v>
      </c>
      <c r="E14">
        <v>1.0309999999999999</v>
      </c>
      <c r="F14" t="s">
        <v>6</v>
      </c>
      <c r="G14" t="s">
        <v>756</v>
      </c>
      <c r="H14">
        <v>1.03</v>
      </c>
      <c r="I14">
        <v>0</v>
      </c>
      <c r="J14">
        <v>0</v>
      </c>
      <c r="K14">
        <v>0.61</v>
      </c>
      <c r="L14">
        <v>0</v>
      </c>
      <c r="M14" t="s">
        <v>5</v>
      </c>
      <c r="N14" t="s">
        <v>6</v>
      </c>
      <c r="O14" t="s">
        <v>6</v>
      </c>
      <c r="P14" t="s">
        <v>6</v>
      </c>
      <c r="Q14" t="s">
        <v>6</v>
      </c>
      <c r="R14" t="s">
        <v>6</v>
      </c>
      <c r="S14" t="s">
        <v>6</v>
      </c>
      <c r="T14" t="s">
        <v>6</v>
      </c>
      <c r="U14" t="s">
        <v>5</v>
      </c>
      <c r="V14" t="s">
        <v>6</v>
      </c>
      <c r="W14" t="s">
        <v>6</v>
      </c>
      <c r="X14" t="s">
        <v>6</v>
      </c>
      <c r="Y14" t="s">
        <v>6</v>
      </c>
      <c r="Z14" t="s">
        <v>6</v>
      </c>
      <c r="AA14" t="s">
        <v>6</v>
      </c>
      <c r="AB14" t="s">
        <v>6</v>
      </c>
      <c r="AC14" t="s">
        <v>6</v>
      </c>
      <c r="AD14" t="s">
        <v>6</v>
      </c>
      <c r="AE14" t="s">
        <v>5</v>
      </c>
      <c r="AG14" s="229" t="str">
        <f t="shared" si="0"/>
        <v>Ja</v>
      </c>
      <c r="AI14" s="1" t="str">
        <f t="shared" si="1"/>
        <v>Nej</v>
      </c>
      <c r="AJ14" s="1">
        <f t="shared" si="2"/>
        <v>0</v>
      </c>
      <c r="AK14" s="1" t="str">
        <f t="shared" si="3"/>
        <v>-</v>
      </c>
    </row>
    <row r="15" spans="1:46" ht="15" customHeight="1" x14ac:dyDescent="0.35">
      <c r="A15" t="s">
        <v>7</v>
      </c>
      <c r="B15" t="s">
        <v>17</v>
      </c>
      <c r="C15" t="s">
        <v>11</v>
      </c>
      <c r="D15">
        <v>2024</v>
      </c>
      <c r="E15">
        <v>5.8000000000000003E-2</v>
      </c>
      <c r="F15" t="s">
        <v>6</v>
      </c>
      <c r="G15" t="s">
        <v>756</v>
      </c>
      <c r="H15">
        <v>1.03</v>
      </c>
      <c r="I15">
        <v>0</v>
      </c>
      <c r="J15">
        <v>0</v>
      </c>
      <c r="K15">
        <v>0.61</v>
      </c>
      <c r="L15" t="s">
        <v>6</v>
      </c>
      <c r="M15" t="s">
        <v>5</v>
      </c>
      <c r="N15" t="s">
        <v>6</v>
      </c>
      <c r="O15" t="s">
        <v>6</v>
      </c>
      <c r="P15" t="s">
        <v>6</v>
      </c>
      <c r="Q15" t="s">
        <v>6</v>
      </c>
      <c r="R15" t="s">
        <v>6</v>
      </c>
      <c r="S15" t="s">
        <v>6</v>
      </c>
      <c r="T15" t="s">
        <v>6</v>
      </c>
      <c r="U15" t="s">
        <v>5</v>
      </c>
      <c r="V15" t="s">
        <v>6</v>
      </c>
      <c r="W15" t="s">
        <v>6</v>
      </c>
      <c r="X15" t="s">
        <v>6</v>
      </c>
      <c r="Y15" t="s">
        <v>6</v>
      </c>
      <c r="Z15" t="s">
        <v>6</v>
      </c>
      <c r="AA15" t="s">
        <v>6</v>
      </c>
      <c r="AB15" t="s">
        <v>6</v>
      </c>
      <c r="AC15" t="s">
        <v>6</v>
      </c>
      <c r="AD15" t="s">
        <v>6</v>
      </c>
      <c r="AE15" t="s">
        <v>5</v>
      </c>
      <c r="AG15" s="229" t="str">
        <f t="shared" si="0"/>
        <v>Ja</v>
      </c>
      <c r="AI15" s="1" t="str">
        <f t="shared" si="1"/>
        <v>Nej</v>
      </c>
      <c r="AJ15" s="1">
        <f t="shared" si="2"/>
        <v>0</v>
      </c>
      <c r="AK15" s="1" t="str">
        <f t="shared" si="3"/>
        <v>-</v>
      </c>
    </row>
    <row r="16" spans="1:46" ht="15" customHeight="1" x14ac:dyDescent="0.35">
      <c r="A16" t="s">
        <v>7</v>
      </c>
      <c r="B16" t="s">
        <v>18</v>
      </c>
      <c r="C16" t="s">
        <v>19</v>
      </c>
      <c r="D16">
        <v>2024</v>
      </c>
      <c r="E16">
        <v>0.29599999999999999</v>
      </c>
      <c r="F16" t="s">
        <v>6</v>
      </c>
      <c r="G16" t="s">
        <v>756</v>
      </c>
      <c r="H16">
        <v>1.03</v>
      </c>
      <c r="I16">
        <v>0</v>
      </c>
      <c r="J16">
        <v>0</v>
      </c>
      <c r="K16">
        <v>0.61</v>
      </c>
      <c r="L16">
        <v>0</v>
      </c>
      <c r="M16" t="s">
        <v>5</v>
      </c>
      <c r="N16" t="s">
        <v>6</v>
      </c>
      <c r="O16" t="s">
        <v>6</v>
      </c>
      <c r="P16" t="s">
        <v>6</v>
      </c>
      <c r="Q16" t="s">
        <v>6</v>
      </c>
      <c r="R16" t="s">
        <v>6</v>
      </c>
      <c r="S16" t="s">
        <v>6</v>
      </c>
      <c r="T16" t="s">
        <v>6</v>
      </c>
      <c r="U16" t="s">
        <v>5</v>
      </c>
      <c r="V16" t="s">
        <v>6</v>
      </c>
      <c r="W16" t="s">
        <v>6</v>
      </c>
      <c r="X16" t="s">
        <v>6</v>
      </c>
      <c r="Y16" t="s">
        <v>6</v>
      </c>
      <c r="Z16" t="s">
        <v>6</v>
      </c>
      <c r="AA16" t="s">
        <v>6</v>
      </c>
      <c r="AB16" t="s">
        <v>6</v>
      </c>
      <c r="AC16" t="s">
        <v>6</v>
      </c>
      <c r="AD16" t="s">
        <v>6</v>
      </c>
      <c r="AE16" t="s">
        <v>5</v>
      </c>
      <c r="AG16" s="229" t="str">
        <f t="shared" si="0"/>
        <v>Ja</v>
      </c>
      <c r="AI16" s="1" t="str">
        <f t="shared" si="1"/>
        <v>Nej</v>
      </c>
      <c r="AJ16" s="1">
        <f t="shared" si="2"/>
        <v>0</v>
      </c>
      <c r="AK16" s="1" t="str">
        <f t="shared" si="3"/>
        <v>-</v>
      </c>
    </row>
    <row r="17" spans="1:37" ht="15" customHeight="1" x14ac:dyDescent="0.35">
      <c r="A17" t="s">
        <v>7</v>
      </c>
      <c r="B17" t="s">
        <v>20</v>
      </c>
      <c r="C17" t="s">
        <v>21</v>
      </c>
      <c r="D17">
        <v>2024</v>
      </c>
      <c r="E17">
        <v>2.431</v>
      </c>
      <c r="F17" t="s">
        <v>6</v>
      </c>
      <c r="G17" t="s">
        <v>756</v>
      </c>
      <c r="H17">
        <v>1.03</v>
      </c>
      <c r="I17">
        <v>0</v>
      </c>
      <c r="J17">
        <v>0</v>
      </c>
      <c r="K17">
        <v>0.61</v>
      </c>
      <c r="L17" t="s">
        <v>6</v>
      </c>
      <c r="M17" t="s">
        <v>5</v>
      </c>
      <c r="N17" t="s">
        <v>6</v>
      </c>
      <c r="O17" t="s">
        <v>6</v>
      </c>
      <c r="P17" t="s">
        <v>6</v>
      </c>
      <c r="Q17" t="s">
        <v>6</v>
      </c>
      <c r="R17" t="s">
        <v>6</v>
      </c>
      <c r="S17" t="s">
        <v>6</v>
      </c>
      <c r="T17" t="s">
        <v>6</v>
      </c>
      <c r="U17" t="s">
        <v>5</v>
      </c>
      <c r="V17" t="s">
        <v>6</v>
      </c>
      <c r="W17" t="s">
        <v>6</v>
      </c>
      <c r="X17" t="s">
        <v>6</v>
      </c>
      <c r="Y17" t="s">
        <v>6</v>
      </c>
      <c r="Z17" t="s">
        <v>6</v>
      </c>
      <c r="AA17" t="s">
        <v>6</v>
      </c>
      <c r="AB17" t="s">
        <v>6</v>
      </c>
      <c r="AC17" t="s">
        <v>6</v>
      </c>
      <c r="AD17" t="s">
        <v>6</v>
      </c>
      <c r="AE17" t="s">
        <v>5</v>
      </c>
      <c r="AG17" s="229" t="str">
        <f t="shared" si="0"/>
        <v>Ja</v>
      </c>
      <c r="AI17" s="1" t="str">
        <f t="shared" si="1"/>
        <v>Nej</v>
      </c>
      <c r="AJ17" s="1">
        <f t="shared" si="2"/>
        <v>0</v>
      </c>
      <c r="AK17" s="1" t="str">
        <f t="shared" si="3"/>
        <v>-</v>
      </c>
    </row>
    <row r="18" spans="1:37" ht="15" customHeight="1" x14ac:dyDescent="0.35">
      <c r="A18" t="s">
        <v>7</v>
      </c>
      <c r="B18" t="s">
        <v>22</v>
      </c>
      <c r="C18" t="s">
        <v>22</v>
      </c>
      <c r="D18">
        <v>2024</v>
      </c>
      <c r="E18">
        <v>1.7450000000000001</v>
      </c>
      <c r="F18" t="s">
        <v>6</v>
      </c>
      <c r="G18" t="s">
        <v>756</v>
      </c>
      <c r="H18">
        <v>1.03</v>
      </c>
      <c r="I18">
        <v>0</v>
      </c>
      <c r="J18">
        <v>0</v>
      </c>
      <c r="K18">
        <v>0.61</v>
      </c>
      <c r="L18" t="s">
        <v>6</v>
      </c>
      <c r="M18" t="s">
        <v>5</v>
      </c>
      <c r="N18" t="s">
        <v>6</v>
      </c>
      <c r="O18" t="s">
        <v>6</v>
      </c>
      <c r="P18" t="s">
        <v>6</v>
      </c>
      <c r="Q18" t="s">
        <v>6</v>
      </c>
      <c r="R18" t="s">
        <v>6</v>
      </c>
      <c r="S18" t="s">
        <v>6</v>
      </c>
      <c r="T18" t="s">
        <v>6</v>
      </c>
      <c r="U18" t="s">
        <v>5</v>
      </c>
      <c r="V18" t="s">
        <v>6</v>
      </c>
      <c r="W18" t="s">
        <v>6</v>
      </c>
      <c r="X18" t="s">
        <v>6</v>
      </c>
      <c r="Y18" t="s">
        <v>6</v>
      </c>
      <c r="Z18" t="s">
        <v>6</v>
      </c>
      <c r="AA18" t="s">
        <v>6</v>
      </c>
      <c r="AB18" t="s">
        <v>6</v>
      </c>
      <c r="AC18" t="s">
        <v>6</v>
      </c>
      <c r="AD18" t="s">
        <v>6</v>
      </c>
      <c r="AE18" t="s">
        <v>5</v>
      </c>
      <c r="AG18" s="229" t="str">
        <f t="shared" si="0"/>
        <v>Ja</v>
      </c>
      <c r="AI18" s="1" t="str">
        <f t="shared" si="1"/>
        <v>Nej</v>
      </c>
      <c r="AJ18" s="1">
        <f t="shared" si="2"/>
        <v>0</v>
      </c>
      <c r="AK18" s="1" t="str">
        <f t="shared" si="3"/>
        <v>-</v>
      </c>
    </row>
    <row r="19" spans="1:37" ht="15" customHeight="1" x14ac:dyDescent="0.35">
      <c r="A19" t="s">
        <v>7</v>
      </c>
      <c r="B19" t="s">
        <v>23</v>
      </c>
      <c r="C19" t="s">
        <v>24</v>
      </c>
      <c r="D19">
        <v>2024</v>
      </c>
      <c r="E19">
        <v>3.5000000000000003E-2</v>
      </c>
      <c r="F19" t="s">
        <v>6</v>
      </c>
      <c r="G19" t="s">
        <v>756</v>
      </c>
      <c r="H19">
        <v>1.03</v>
      </c>
      <c r="I19">
        <v>0</v>
      </c>
      <c r="J19">
        <v>0</v>
      </c>
      <c r="K19">
        <v>0.61</v>
      </c>
      <c r="L19" t="s">
        <v>6</v>
      </c>
      <c r="M19" t="s">
        <v>5</v>
      </c>
      <c r="N19" t="s">
        <v>6</v>
      </c>
      <c r="O19" t="s">
        <v>6</v>
      </c>
      <c r="P19" t="s">
        <v>6</v>
      </c>
      <c r="Q19" t="s">
        <v>6</v>
      </c>
      <c r="R19" t="s">
        <v>6</v>
      </c>
      <c r="S19" t="s">
        <v>6</v>
      </c>
      <c r="T19" t="s">
        <v>6</v>
      </c>
      <c r="U19" t="s">
        <v>5</v>
      </c>
      <c r="V19" t="s">
        <v>6</v>
      </c>
      <c r="W19" t="s">
        <v>6</v>
      </c>
      <c r="X19" t="s">
        <v>6</v>
      </c>
      <c r="Y19" t="s">
        <v>6</v>
      </c>
      <c r="Z19" t="s">
        <v>6</v>
      </c>
      <c r="AA19" t="s">
        <v>6</v>
      </c>
      <c r="AB19" t="s">
        <v>6</v>
      </c>
      <c r="AC19" t="s">
        <v>6</v>
      </c>
      <c r="AD19" t="s">
        <v>6</v>
      </c>
      <c r="AE19" t="s">
        <v>5</v>
      </c>
      <c r="AG19" s="229" t="str">
        <f t="shared" si="0"/>
        <v>Ja</v>
      </c>
      <c r="AI19" s="1" t="str">
        <f t="shared" si="1"/>
        <v>Nej</v>
      </c>
      <c r="AJ19" s="1">
        <f t="shared" si="2"/>
        <v>0</v>
      </c>
      <c r="AK19" s="1" t="str">
        <f t="shared" si="3"/>
        <v>-</v>
      </c>
    </row>
    <row r="20" spans="1:37" ht="15" customHeight="1" x14ac:dyDescent="0.35">
      <c r="A20" t="s">
        <v>7</v>
      </c>
      <c r="B20" t="s">
        <v>25</v>
      </c>
      <c r="C20" t="s">
        <v>26</v>
      </c>
      <c r="D20">
        <v>2024</v>
      </c>
      <c r="E20">
        <v>2.0550000000000002</v>
      </c>
      <c r="F20" t="s">
        <v>6</v>
      </c>
      <c r="G20" t="s">
        <v>756</v>
      </c>
      <c r="H20">
        <v>1.03</v>
      </c>
      <c r="I20">
        <v>0</v>
      </c>
      <c r="J20">
        <v>0</v>
      </c>
      <c r="K20">
        <v>0.61</v>
      </c>
      <c r="L20" t="s">
        <v>6</v>
      </c>
      <c r="M20" t="s">
        <v>5</v>
      </c>
      <c r="N20" t="s">
        <v>6</v>
      </c>
      <c r="O20" t="s">
        <v>6</v>
      </c>
      <c r="P20" t="s">
        <v>6</v>
      </c>
      <c r="Q20" t="s">
        <v>6</v>
      </c>
      <c r="R20" t="s">
        <v>6</v>
      </c>
      <c r="S20" t="s">
        <v>6</v>
      </c>
      <c r="T20" t="s">
        <v>6</v>
      </c>
      <c r="U20" t="s">
        <v>5</v>
      </c>
      <c r="V20" t="s">
        <v>6</v>
      </c>
      <c r="W20" t="s">
        <v>6</v>
      </c>
      <c r="X20" t="s">
        <v>6</v>
      </c>
      <c r="Y20" t="s">
        <v>6</v>
      </c>
      <c r="Z20" t="s">
        <v>6</v>
      </c>
      <c r="AA20" t="s">
        <v>6</v>
      </c>
      <c r="AB20" t="s">
        <v>6</v>
      </c>
      <c r="AC20" t="s">
        <v>6</v>
      </c>
      <c r="AD20" t="s">
        <v>6</v>
      </c>
      <c r="AE20" t="s">
        <v>5</v>
      </c>
      <c r="AG20" s="229" t="str">
        <f t="shared" si="0"/>
        <v>Ja</v>
      </c>
      <c r="AI20" s="1" t="str">
        <f t="shared" si="1"/>
        <v>Nej</v>
      </c>
      <c r="AJ20" s="1">
        <f t="shared" si="2"/>
        <v>0</v>
      </c>
      <c r="AK20" s="1" t="str">
        <f t="shared" si="3"/>
        <v>-</v>
      </c>
    </row>
    <row r="21" spans="1:37" ht="15" customHeight="1" x14ac:dyDescent="0.35">
      <c r="A21" t="s">
        <v>7</v>
      </c>
      <c r="B21" t="s">
        <v>27</v>
      </c>
      <c r="C21" t="s">
        <v>11</v>
      </c>
      <c r="D21">
        <v>2024</v>
      </c>
      <c r="E21">
        <v>0.114</v>
      </c>
      <c r="F21" t="s">
        <v>6</v>
      </c>
      <c r="G21" t="s">
        <v>756</v>
      </c>
      <c r="H21">
        <v>1.03</v>
      </c>
      <c r="I21">
        <v>0</v>
      </c>
      <c r="J21">
        <v>0</v>
      </c>
      <c r="K21">
        <v>0.61</v>
      </c>
      <c r="L21" t="s">
        <v>6</v>
      </c>
      <c r="M21" t="s">
        <v>5</v>
      </c>
      <c r="N21" t="s">
        <v>6</v>
      </c>
      <c r="O21" t="s">
        <v>6</v>
      </c>
      <c r="P21" t="s">
        <v>6</v>
      </c>
      <c r="Q21" t="s">
        <v>6</v>
      </c>
      <c r="R21" t="s">
        <v>6</v>
      </c>
      <c r="S21" t="s">
        <v>6</v>
      </c>
      <c r="T21" t="s">
        <v>6</v>
      </c>
      <c r="U21" t="s">
        <v>5</v>
      </c>
      <c r="V21" t="s">
        <v>6</v>
      </c>
      <c r="W21" t="s">
        <v>6</v>
      </c>
      <c r="X21" t="s">
        <v>6</v>
      </c>
      <c r="Y21" t="s">
        <v>6</v>
      </c>
      <c r="Z21" t="s">
        <v>6</v>
      </c>
      <c r="AA21" t="s">
        <v>6</v>
      </c>
      <c r="AB21" t="s">
        <v>6</v>
      </c>
      <c r="AC21" t="s">
        <v>6</v>
      </c>
      <c r="AD21" t="s">
        <v>6</v>
      </c>
      <c r="AE21" t="s">
        <v>5</v>
      </c>
      <c r="AG21" s="229" t="str">
        <f t="shared" si="0"/>
        <v>Ja</v>
      </c>
      <c r="AI21" s="1" t="str">
        <f t="shared" si="1"/>
        <v>Nej</v>
      </c>
      <c r="AJ21" s="1">
        <f t="shared" si="2"/>
        <v>0</v>
      </c>
      <c r="AK21" s="1" t="str">
        <f t="shared" si="3"/>
        <v>-</v>
      </c>
    </row>
    <row r="22" spans="1:37" ht="15" customHeight="1" x14ac:dyDescent="0.35">
      <c r="A22" t="s">
        <v>7</v>
      </c>
      <c r="B22" t="s">
        <v>24</v>
      </c>
      <c r="C22" t="s">
        <v>24</v>
      </c>
      <c r="D22">
        <v>2024</v>
      </c>
      <c r="E22">
        <v>0.06</v>
      </c>
      <c r="F22" t="s">
        <v>6</v>
      </c>
      <c r="G22" t="s">
        <v>756</v>
      </c>
      <c r="H22">
        <v>1.03</v>
      </c>
      <c r="I22">
        <v>0</v>
      </c>
      <c r="J22">
        <v>0</v>
      </c>
      <c r="K22">
        <v>0.61</v>
      </c>
      <c r="L22" t="s">
        <v>6</v>
      </c>
      <c r="M22" t="s">
        <v>5</v>
      </c>
      <c r="N22" t="s">
        <v>6</v>
      </c>
      <c r="O22" t="s">
        <v>6</v>
      </c>
      <c r="P22" t="s">
        <v>6</v>
      </c>
      <c r="Q22" t="s">
        <v>6</v>
      </c>
      <c r="R22" t="s">
        <v>6</v>
      </c>
      <c r="S22" t="s">
        <v>6</v>
      </c>
      <c r="T22" t="s">
        <v>6</v>
      </c>
      <c r="U22" t="s">
        <v>5</v>
      </c>
      <c r="V22" t="s">
        <v>6</v>
      </c>
      <c r="W22" t="s">
        <v>6</v>
      </c>
      <c r="X22" t="s">
        <v>6</v>
      </c>
      <c r="Y22" t="s">
        <v>6</v>
      </c>
      <c r="Z22" t="s">
        <v>6</v>
      </c>
      <c r="AA22" t="s">
        <v>6</v>
      </c>
      <c r="AB22" t="s">
        <v>6</v>
      </c>
      <c r="AC22" t="s">
        <v>6</v>
      </c>
      <c r="AD22" t="s">
        <v>6</v>
      </c>
      <c r="AE22" t="s">
        <v>5</v>
      </c>
      <c r="AG22" s="229" t="str">
        <f t="shared" si="0"/>
        <v>Ja</v>
      </c>
      <c r="AI22" s="1" t="str">
        <f t="shared" si="1"/>
        <v>Nej</v>
      </c>
      <c r="AJ22" s="1">
        <f t="shared" si="2"/>
        <v>0</v>
      </c>
      <c r="AK22" s="1" t="str">
        <f t="shared" si="3"/>
        <v>-</v>
      </c>
    </row>
    <row r="23" spans="1:37" ht="15" customHeight="1" x14ac:dyDescent="0.35">
      <c r="A23" t="s">
        <v>7</v>
      </c>
      <c r="B23" t="s">
        <v>28</v>
      </c>
      <c r="C23" t="s">
        <v>28</v>
      </c>
      <c r="D23">
        <v>2024</v>
      </c>
      <c r="E23">
        <v>0.44500000000000001</v>
      </c>
      <c r="F23" t="s">
        <v>6</v>
      </c>
      <c r="G23" t="s">
        <v>756</v>
      </c>
      <c r="H23">
        <v>1.03</v>
      </c>
      <c r="I23">
        <v>0</v>
      </c>
      <c r="J23">
        <v>0</v>
      </c>
      <c r="K23">
        <v>0.61</v>
      </c>
      <c r="L23" t="s">
        <v>6</v>
      </c>
      <c r="M23" t="s">
        <v>5</v>
      </c>
      <c r="N23" t="s">
        <v>6</v>
      </c>
      <c r="O23" t="s">
        <v>6</v>
      </c>
      <c r="P23" t="s">
        <v>6</v>
      </c>
      <c r="Q23" t="s">
        <v>6</v>
      </c>
      <c r="R23" t="s">
        <v>6</v>
      </c>
      <c r="S23" t="s">
        <v>6</v>
      </c>
      <c r="T23" t="s">
        <v>6</v>
      </c>
      <c r="U23" t="s">
        <v>5</v>
      </c>
      <c r="V23" t="s">
        <v>6</v>
      </c>
      <c r="W23" t="s">
        <v>6</v>
      </c>
      <c r="X23" t="s">
        <v>6</v>
      </c>
      <c r="Y23" t="s">
        <v>6</v>
      </c>
      <c r="Z23" t="s">
        <v>6</v>
      </c>
      <c r="AA23" t="s">
        <v>6</v>
      </c>
      <c r="AB23" t="s">
        <v>6</v>
      </c>
      <c r="AC23" t="s">
        <v>6</v>
      </c>
      <c r="AD23" t="s">
        <v>6</v>
      </c>
      <c r="AE23" t="s">
        <v>5</v>
      </c>
      <c r="AG23" s="229" t="str">
        <f t="shared" si="0"/>
        <v>Ja</v>
      </c>
      <c r="AI23" s="1" t="str">
        <f t="shared" si="1"/>
        <v>Nej</v>
      </c>
      <c r="AJ23" s="1">
        <f t="shared" si="2"/>
        <v>0</v>
      </c>
      <c r="AK23" s="1" t="str">
        <f t="shared" si="3"/>
        <v>-</v>
      </c>
    </row>
    <row r="24" spans="1:37" ht="15" customHeight="1" x14ac:dyDescent="0.35">
      <c r="A24" t="s">
        <v>7</v>
      </c>
      <c r="B24" t="s">
        <v>29</v>
      </c>
      <c r="C24" t="s">
        <v>30</v>
      </c>
      <c r="D24">
        <v>2024</v>
      </c>
      <c r="E24">
        <v>0.378</v>
      </c>
      <c r="F24" t="s">
        <v>6</v>
      </c>
      <c r="G24" t="s">
        <v>756</v>
      </c>
      <c r="H24">
        <v>1.03</v>
      </c>
      <c r="I24">
        <v>0</v>
      </c>
      <c r="J24">
        <v>0</v>
      </c>
      <c r="K24">
        <v>0.61</v>
      </c>
      <c r="L24" t="s">
        <v>6</v>
      </c>
      <c r="M24" t="s">
        <v>5</v>
      </c>
      <c r="N24" t="s">
        <v>6</v>
      </c>
      <c r="O24" t="s">
        <v>6</v>
      </c>
      <c r="P24" t="s">
        <v>6</v>
      </c>
      <c r="Q24" t="s">
        <v>6</v>
      </c>
      <c r="R24" t="s">
        <v>6</v>
      </c>
      <c r="S24" t="s">
        <v>6</v>
      </c>
      <c r="T24" t="s">
        <v>6</v>
      </c>
      <c r="U24" t="s">
        <v>5</v>
      </c>
      <c r="V24" t="s">
        <v>6</v>
      </c>
      <c r="W24" t="s">
        <v>6</v>
      </c>
      <c r="X24" t="s">
        <v>6</v>
      </c>
      <c r="Y24" t="s">
        <v>6</v>
      </c>
      <c r="Z24" t="s">
        <v>6</v>
      </c>
      <c r="AA24" t="s">
        <v>6</v>
      </c>
      <c r="AB24" t="s">
        <v>6</v>
      </c>
      <c r="AC24" t="s">
        <v>6</v>
      </c>
      <c r="AD24" t="s">
        <v>6</v>
      </c>
      <c r="AE24" t="s">
        <v>5</v>
      </c>
      <c r="AG24" s="229" t="str">
        <f t="shared" si="0"/>
        <v>Ja</v>
      </c>
      <c r="AI24" s="1" t="str">
        <f t="shared" si="1"/>
        <v>Nej</v>
      </c>
      <c r="AJ24" s="1">
        <f t="shared" si="2"/>
        <v>0</v>
      </c>
      <c r="AK24" s="1" t="str">
        <f t="shared" si="3"/>
        <v>-</v>
      </c>
    </row>
    <row r="25" spans="1:37" ht="15" customHeight="1" x14ac:dyDescent="0.35">
      <c r="A25" t="s">
        <v>7</v>
      </c>
      <c r="B25" t="s">
        <v>31</v>
      </c>
      <c r="C25" t="s">
        <v>32</v>
      </c>
      <c r="D25">
        <v>2024</v>
      </c>
      <c r="E25">
        <v>0.107</v>
      </c>
      <c r="F25" t="s">
        <v>6</v>
      </c>
      <c r="G25" t="s">
        <v>756</v>
      </c>
      <c r="H25">
        <v>1.03</v>
      </c>
      <c r="I25">
        <v>0</v>
      </c>
      <c r="J25">
        <v>0</v>
      </c>
      <c r="K25">
        <v>0.61</v>
      </c>
      <c r="L25" t="s">
        <v>6</v>
      </c>
      <c r="M25" t="s">
        <v>5</v>
      </c>
      <c r="N25" t="s">
        <v>6</v>
      </c>
      <c r="O25" t="s">
        <v>6</v>
      </c>
      <c r="P25" t="s">
        <v>6</v>
      </c>
      <c r="Q25" t="s">
        <v>6</v>
      </c>
      <c r="R25" t="s">
        <v>6</v>
      </c>
      <c r="S25" t="s">
        <v>6</v>
      </c>
      <c r="T25" t="s">
        <v>6</v>
      </c>
      <c r="U25" t="s">
        <v>5</v>
      </c>
      <c r="V25" t="s">
        <v>6</v>
      </c>
      <c r="W25" t="s">
        <v>6</v>
      </c>
      <c r="X25" t="s">
        <v>6</v>
      </c>
      <c r="Y25" t="s">
        <v>6</v>
      </c>
      <c r="Z25" t="s">
        <v>6</v>
      </c>
      <c r="AA25" t="s">
        <v>6</v>
      </c>
      <c r="AB25" t="s">
        <v>6</v>
      </c>
      <c r="AC25" t="s">
        <v>6</v>
      </c>
      <c r="AD25" t="s">
        <v>6</v>
      </c>
      <c r="AE25" t="s">
        <v>5</v>
      </c>
      <c r="AG25" s="229" t="str">
        <f t="shared" si="0"/>
        <v>Ja</v>
      </c>
      <c r="AI25" s="1" t="str">
        <f t="shared" si="1"/>
        <v>Nej</v>
      </c>
      <c r="AJ25" s="1">
        <f t="shared" si="2"/>
        <v>0</v>
      </c>
      <c r="AK25" s="1" t="str">
        <f t="shared" si="3"/>
        <v>-</v>
      </c>
    </row>
    <row r="26" spans="1:37" ht="15" customHeight="1" x14ac:dyDescent="0.35">
      <c r="A26" t="s">
        <v>7</v>
      </c>
      <c r="B26" t="s">
        <v>33</v>
      </c>
      <c r="C26" t="s">
        <v>33</v>
      </c>
      <c r="D26">
        <v>2024</v>
      </c>
      <c r="E26">
        <v>2.7010000000000001</v>
      </c>
      <c r="F26" t="s">
        <v>6</v>
      </c>
      <c r="G26" t="s">
        <v>758</v>
      </c>
      <c r="H26">
        <v>1.03</v>
      </c>
      <c r="I26">
        <v>0</v>
      </c>
      <c r="J26">
        <v>0</v>
      </c>
      <c r="K26">
        <v>0.61</v>
      </c>
      <c r="L26">
        <v>0</v>
      </c>
      <c r="M26" t="s">
        <v>5</v>
      </c>
      <c r="N26" t="s">
        <v>6</v>
      </c>
      <c r="O26" t="s">
        <v>6</v>
      </c>
      <c r="P26" t="s">
        <v>6</v>
      </c>
      <c r="Q26" t="s">
        <v>6</v>
      </c>
      <c r="R26" t="s">
        <v>6</v>
      </c>
      <c r="S26" t="s">
        <v>6</v>
      </c>
      <c r="T26" t="s">
        <v>6</v>
      </c>
      <c r="U26" t="s">
        <v>5</v>
      </c>
      <c r="V26" t="s">
        <v>6</v>
      </c>
      <c r="W26" t="s">
        <v>6</v>
      </c>
      <c r="X26" t="s">
        <v>6</v>
      </c>
      <c r="Y26" t="s">
        <v>6</v>
      </c>
      <c r="Z26" t="s">
        <v>6</v>
      </c>
      <c r="AA26" t="s">
        <v>6</v>
      </c>
      <c r="AB26" t="s">
        <v>6</v>
      </c>
      <c r="AC26" t="s">
        <v>6</v>
      </c>
      <c r="AD26" t="s">
        <v>6</v>
      </c>
      <c r="AE26" t="s">
        <v>5</v>
      </c>
      <c r="AG26" s="229" t="str">
        <f t="shared" si="0"/>
        <v>Ja</v>
      </c>
      <c r="AI26" s="1" t="str">
        <f t="shared" si="1"/>
        <v>Nej</v>
      </c>
      <c r="AJ26" s="1">
        <f t="shared" si="2"/>
        <v>0</v>
      </c>
      <c r="AK26" s="1" t="str">
        <f t="shared" si="3"/>
        <v>-</v>
      </c>
    </row>
    <row r="27" spans="1:37" ht="15" customHeight="1" x14ac:dyDescent="0.35">
      <c r="A27" t="s">
        <v>7</v>
      </c>
      <c r="B27" t="s">
        <v>34</v>
      </c>
      <c r="C27" t="s">
        <v>35</v>
      </c>
      <c r="D27">
        <v>2024</v>
      </c>
      <c r="E27">
        <v>0.14399999999999999</v>
      </c>
      <c r="F27" t="s">
        <v>6</v>
      </c>
      <c r="G27" t="s">
        <v>756</v>
      </c>
      <c r="H27">
        <v>1.03</v>
      </c>
      <c r="I27">
        <v>0</v>
      </c>
      <c r="J27">
        <v>0</v>
      </c>
      <c r="K27">
        <v>0.61</v>
      </c>
      <c r="L27" t="s">
        <v>6</v>
      </c>
      <c r="M27" t="s">
        <v>5</v>
      </c>
      <c r="N27" t="s">
        <v>6</v>
      </c>
      <c r="O27" t="s">
        <v>6</v>
      </c>
      <c r="P27" t="s">
        <v>6</v>
      </c>
      <c r="Q27" t="s">
        <v>6</v>
      </c>
      <c r="R27" t="s">
        <v>6</v>
      </c>
      <c r="S27" t="s">
        <v>6</v>
      </c>
      <c r="T27" t="s">
        <v>6</v>
      </c>
      <c r="U27" t="s">
        <v>5</v>
      </c>
      <c r="V27" t="s">
        <v>6</v>
      </c>
      <c r="W27" t="s">
        <v>6</v>
      </c>
      <c r="X27" t="s">
        <v>6</v>
      </c>
      <c r="Y27" t="s">
        <v>6</v>
      </c>
      <c r="Z27" t="s">
        <v>6</v>
      </c>
      <c r="AA27" t="s">
        <v>6</v>
      </c>
      <c r="AB27" t="s">
        <v>6</v>
      </c>
      <c r="AC27" t="s">
        <v>6</v>
      </c>
      <c r="AD27" t="s">
        <v>6</v>
      </c>
      <c r="AE27" t="s">
        <v>5</v>
      </c>
      <c r="AG27" s="229" t="str">
        <f t="shared" si="0"/>
        <v>Ja</v>
      </c>
      <c r="AI27" s="1" t="str">
        <f t="shared" si="1"/>
        <v>Nej</v>
      </c>
      <c r="AJ27" s="1">
        <f t="shared" si="2"/>
        <v>0</v>
      </c>
      <c r="AK27" s="1" t="str">
        <f t="shared" si="3"/>
        <v>-</v>
      </c>
    </row>
    <row r="28" spans="1:37" ht="15" customHeight="1" x14ac:dyDescent="0.35">
      <c r="A28" t="s">
        <v>7</v>
      </c>
      <c r="B28" t="s">
        <v>36</v>
      </c>
      <c r="C28" t="s">
        <v>36</v>
      </c>
      <c r="D28">
        <v>2024</v>
      </c>
      <c r="E28">
        <v>0.55900000000000005</v>
      </c>
      <c r="F28" t="s">
        <v>6</v>
      </c>
      <c r="G28" t="s">
        <v>756</v>
      </c>
      <c r="H28">
        <v>1.03</v>
      </c>
      <c r="I28">
        <v>0</v>
      </c>
      <c r="J28">
        <v>0</v>
      </c>
      <c r="K28">
        <v>0.61</v>
      </c>
      <c r="L28" t="s">
        <v>6</v>
      </c>
      <c r="M28" t="s">
        <v>5</v>
      </c>
      <c r="N28" t="s">
        <v>6</v>
      </c>
      <c r="O28" t="s">
        <v>6</v>
      </c>
      <c r="P28" t="s">
        <v>6</v>
      </c>
      <c r="Q28" t="s">
        <v>6</v>
      </c>
      <c r="R28" t="s">
        <v>6</v>
      </c>
      <c r="S28" t="s">
        <v>6</v>
      </c>
      <c r="T28" t="s">
        <v>6</v>
      </c>
      <c r="U28" t="s">
        <v>5</v>
      </c>
      <c r="V28" t="s">
        <v>6</v>
      </c>
      <c r="W28" t="s">
        <v>6</v>
      </c>
      <c r="X28" t="s">
        <v>6</v>
      </c>
      <c r="Y28" t="s">
        <v>6</v>
      </c>
      <c r="Z28" t="s">
        <v>6</v>
      </c>
      <c r="AA28" t="s">
        <v>6</v>
      </c>
      <c r="AB28" t="s">
        <v>6</v>
      </c>
      <c r="AC28" t="s">
        <v>6</v>
      </c>
      <c r="AD28" t="s">
        <v>6</v>
      </c>
      <c r="AE28" t="s">
        <v>5</v>
      </c>
      <c r="AG28" s="229" t="str">
        <f t="shared" si="0"/>
        <v>Ja</v>
      </c>
      <c r="AI28" s="1" t="str">
        <f t="shared" si="1"/>
        <v>Nej</v>
      </c>
      <c r="AJ28" s="1">
        <f t="shared" si="2"/>
        <v>0</v>
      </c>
      <c r="AK28" s="1" t="str">
        <f t="shared" si="3"/>
        <v>-</v>
      </c>
    </row>
    <row r="29" spans="1:37" ht="15" customHeight="1" x14ac:dyDescent="0.35">
      <c r="A29" t="s">
        <v>7</v>
      </c>
      <c r="B29" t="s">
        <v>37</v>
      </c>
      <c r="C29" t="s">
        <v>37</v>
      </c>
      <c r="D29">
        <v>2024</v>
      </c>
      <c r="E29">
        <v>4.2099999999999999E-2</v>
      </c>
      <c r="F29" t="s">
        <v>6</v>
      </c>
      <c r="G29" t="s">
        <v>758</v>
      </c>
      <c r="H29">
        <v>1.03</v>
      </c>
      <c r="I29">
        <v>0</v>
      </c>
      <c r="J29">
        <v>0</v>
      </c>
      <c r="K29">
        <v>0.61</v>
      </c>
      <c r="L29">
        <v>0</v>
      </c>
      <c r="M29" t="s">
        <v>5</v>
      </c>
      <c r="N29" t="s">
        <v>6</v>
      </c>
      <c r="O29" t="s">
        <v>6</v>
      </c>
      <c r="P29" t="s">
        <v>6</v>
      </c>
      <c r="Q29" t="s">
        <v>6</v>
      </c>
      <c r="R29" t="s">
        <v>6</v>
      </c>
      <c r="S29" t="s">
        <v>6</v>
      </c>
      <c r="T29" t="s">
        <v>6</v>
      </c>
      <c r="U29" t="s">
        <v>5</v>
      </c>
      <c r="V29" t="s">
        <v>6</v>
      </c>
      <c r="W29" t="s">
        <v>6</v>
      </c>
      <c r="X29" t="s">
        <v>6</v>
      </c>
      <c r="Y29" t="s">
        <v>6</v>
      </c>
      <c r="Z29" t="s">
        <v>6</v>
      </c>
      <c r="AA29" t="s">
        <v>6</v>
      </c>
      <c r="AB29" t="s">
        <v>6</v>
      </c>
      <c r="AC29" t="s">
        <v>6</v>
      </c>
      <c r="AD29" t="s">
        <v>6</v>
      </c>
      <c r="AE29" t="s">
        <v>5</v>
      </c>
      <c r="AG29" s="229" t="str">
        <f t="shared" si="0"/>
        <v>Ja</v>
      </c>
      <c r="AI29" s="1" t="str">
        <f t="shared" si="1"/>
        <v>Nej</v>
      </c>
      <c r="AJ29" s="1">
        <f t="shared" si="2"/>
        <v>0</v>
      </c>
      <c r="AK29" s="1" t="str">
        <f t="shared" si="3"/>
        <v>-</v>
      </c>
    </row>
    <row r="30" spans="1:37" ht="15" customHeight="1" x14ac:dyDescent="0.35">
      <c r="A30" t="s">
        <v>7</v>
      </c>
      <c r="B30" t="s">
        <v>38</v>
      </c>
      <c r="C30" t="s">
        <v>38</v>
      </c>
      <c r="D30">
        <v>2024</v>
      </c>
      <c r="E30">
        <v>0.52800000000000002</v>
      </c>
      <c r="F30" t="s">
        <v>6</v>
      </c>
      <c r="G30" t="s">
        <v>756</v>
      </c>
      <c r="H30">
        <v>1.03</v>
      </c>
      <c r="I30">
        <v>0</v>
      </c>
      <c r="J30">
        <v>0</v>
      </c>
      <c r="K30">
        <v>0.61</v>
      </c>
      <c r="L30" t="s">
        <v>6</v>
      </c>
      <c r="M30" t="s">
        <v>5</v>
      </c>
      <c r="N30" t="s">
        <v>6</v>
      </c>
      <c r="O30" t="s">
        <v>6</v>
      </c>
      <c r="P30" t="s">
        <v>6</v>
      </c>
      <c r="Q30" t="s">
        <v>6</v>
      </c>
      <c r="R30" t="s">
        <v>6</v>
      </c>
      <c r="S30" t="s">
        <v>6</v>
      </c>
      <c r="T30" t="s">
        <v>6</v>
      </c>
      <c r="U30" t="s">
        <v>5</v>
      </c>
      <c r="V30" t="s">
        <v>6</v>
      </c>
      <c r="W30" t="s">
        <v>6</v>
      </c>
      <c r="X30" t="s">
        <v>6</v>
      </c>
      <c r="Y30" t="s">
        <v>6</v>
      </c>
      <c r="Z30" t="s">
        <v>6</v>
      </c>
      <c r="AA30" t="s">
        <v>6</v>
      </c>
      <c r="AB30" t="s">
        <v>6</v>
      </c>
      <c r="AC30" t="s">
        <v>6</v>
      </c>
      <c r="AD30" t="s">
        <v>6</v>
      </c>
      <c r="AE30" t="s">
        <v>5</v>
      </c>
      <c r="AG30" s="229" t="str">
        <f t="shared" si="0"/>
        <v>Ja</v>
      </c>
      <c r="AI30" s="1" t="str">
        <f t="shared" si="1"/>
        <v>Nej</v>
      </c>
      <c r="AJ30" s="1">
        <f t="shared" si="2"/>
        <v>0</v>
      </c>
      <c r="AK30" s="1" t="str">
        <f t="shared" si="3"/>
        <v>-</v>
      </c>
    </row>
    <row r="31" spans="1:37" ht="15" customHeight="1" x14ac:dyDescent="0.35">
      <c r="A31" t="s">
        <v>7</v>
      </c>
      <c r="B31" t="s">
        <v>39</v>
      </c>
      <c r="C31" t="s">
        <v>39</v>
      </c>
      <c r="D31">
        <v>2024</v>
      </c>
      <c r="E31">
        <v>0.83799999999999997</v>
      </c>
      <c r="F31" t="s">
        <v>6</v>
      </c>
      <c r="G31" t="s">
        <v>756</v>
      </c>
      <c r="H31">
        <v>1.03</v>
      </c>
      <c r="I31">
        <v>0</v>
      </c>
      <c r="J31">
        <v>0</v>
      </c>
      <c r="K31">
        <v>0.61</v>
      </c>
      <c r="L31" t="s">
        <v>6</v>
      </c>
      <c r="M31" t="s">
        <v>5</v>
      </c>
      <c r="N31" t="s">
        <v>6</v>
      </c>
      <c r="O31" t="s">
        <v>6</v>
      </c>
      <c r="P31" t="s">
        <v>6</v>
      </c>
      <c r="Q31" t="s">
        <v>6</v>
      </c>
      <c r="R31" t="s">
        <v>6</v>
      </c>
      <c r="S31" t="s">
        <v>6</v>
      </c>
      <c r="T31" t="s">
        <v>6</v>
      </c>
      <c r="U31" t="s">
        <v>5</v>
      </c>
      <c r="V31" t="s">
        <v>6</v>
      </c>
      <c r="W31" t="s">
        <v>6</v>
      </c>
      <c r="X31" t="s">
        <v>6</v>
      </c>
      <c r="Y31" t="s">
        <v>6</v>
      </c>
      <c r="Z31" t="s">
        <v>6</v>
      </c>
      <c r="AA31" t="s">
        <v>6</v>
      </c>
      <c r="AB31" t="s">
        <v>6</v>
      </c>
      <c r="AC31" t="s">
        <v>6</v>
      </c>
      <c r="AD31" t="s">
        <v>6</v>
      </c>
      <c r="AE31" t="s">
        <v>5</v>
      </c>
      <c r="AG31" s="229" t="str">
        <f t="shared" si="0"/>
        <v>Ja</v>
      </c>
      <c r="AI31" s="1" t="str">
        <f t="shared" si="1"/>
        <v>Nej</v>
      </c>
      <c r="AJ31" s="1">
        <f t="shared" si="2"/>
        <v>0</v>
      </c>
      <c r="AK31" s="1" t="str">
        <f t="shared" si="3"/>
        <v>-</v>
      </c>
    </row>
    <row r="32" spans="1:37" ht="15" customHeight="1" x14ac:dyDescent="0.35">
      <c r="A32" t="s">
        <v>7</v>
      </c>
      <c r="B32" t="s">
        <v>40</v>
      </c>
      <c r="C32" t="s">
        <v>40</v>
      </c>
      <c r="D32">
        <v>2024</v>
      </c>
      <c r="E32">
        <v>1.0429999999999999</v>
      </c>
      <c r="F32" t="s">
        <v>6</v>
      </c>
      <c r="G32" t="s">
        <v>756</v>
      </c>
      <c r="H32">
        <v>1.03</v>
      </c>
      <c r="I32">
        <v>0</v>
      </c>
      <c r="J32">
        <v>0</v>
      </c>
      <c r="K32">
        <v>0.61</v>
      </c>
      <c r="L32" t="s">
        <v>6</v>
      </c>
      <c r="M32" t="s">
        <v>5</v>
      </c>
      <c r="N32" t="s">
        <v>6</v>
      </c>
      <c r="O32" t="s">
        <v>6</v>
      </c>
      <c r="P32" t="s">
        <v>6</v>
      </c>
      <c r="Q32" t="s">
        <v>6</v>
      </c>
      <c r="R32" t="s">
        <v>6</v>
      </c>
      <c r="S32" t="s">
        <v>6</v>
      </c>
      <c r="T32" t="s">
        <v>6</v>
      </c>
      <c r="U32" t="s">
        <v>5</v>
      </c>
      <c r="V32" t="s">
        <v>6</v>
      </c>
      <c r="W32" t="s">
        <v>6</v>
      </c>
      <c r="X32" t="s">
        <v>6</v>
      </c>
      <c r="Y32" t="s">
        <v>6</v>
      </c>
      <c r="Z32" t="s">
        <v>6</v>
      </c>
      <c r="AA32" t="s">
        <v>6</v>
      </c>
      <c r="AB32" t="s">
        <v>6</v>
      </c>
      <c r="AC32" t="s">
        <v>6</v>
      </c>
      <c r="AD32" t="s">
        <v>6</v>
      </c>
      <c r="AE32" t="s">
        <v>5</v>
      </c>
      <c r="AG32" s="229" t="str">
        <f t="shared" si="0"/>
        <v>Ja</v>
      </c>
      <c r="AI32" s="1" t="str">
        <f t="shared" si="1"/>
        <v>Nej</v>
      </c>
      <c r="AJ32" s="1">
        <f t="shared" si="2"/>
        <v>0</v>
      </c>
      <c r="AK32" s="1" t="str">
        <f t="shared" si="3"/>
        <v>-</v>
      </c>
    </row>
    <row r="33" spans="1:37" ht="15" customHeight="1" x14ac:dyDescent="0.35">
      <c r="A33" t="s">
        <v>7</v>
      </c>
      <c r="B33" t="s">
        <v>41</v>
      </c>
      <c r="C33" t="s">
        <v>41</v>
      </c>
      <c r="D33">
        <v>2024</v>
      </c>
      <c r="E33">
        <v>3.895</v>
      </c>
      <c r="F33" t="s">
        <v>6</v>
      </c>
      <c r="G33" t="s">
        <v>756</v>
      </c>
      <c r="H33">
        <v>1.03</v>
      </c>
      <c r="I33">
        <v>0</v>
      </c>
      <c r="J33">
        <v>0</v>
      </c>
      <c r="K33">
        <v>0.61</v>
      </c>
      <c r="L33" t="s">
        <v>6</v>
      </c>
      <c r="M33" t="s">
        <v>5</v>
      </c>
      <c r="N33" t="s">
        <v>6</v>
      </c>
      <c r="O33" t="s">
        <v>6</v>
      </c>
      <c r="P33" t="s">
        <v>6</v>
      </c>
      <c r="Q33" t="s">
        <v>6</v>
      </c>
      <c r="R33" t="s">
        <v>6</v>
      </c>
      <c r="S33" t="s">
        <v>6</v>
      </c>
      <c r="T33" t="s">
        <v>6</v>
      </c>
      <c r="U33" t="s">
        <v>757</v>
      </c>
      <c r="V33">
        <v>5.7809999999999997</v>
      </c>
      <c r="W33">
        <v>5.7809999999999997</v>
      </c>
      <c r="X33">
        <v>1</v>
      </c>
      <c r="Y33">
        <v>0</v>
      </c>
      <c r="Z33">
        <v>0</v>
      </c>
      <c r="AA33">
        <v>0</v>
      </c>
      <c r="AB33">
        <v>5.7809999999999997</v>
      </c>
      <c r="AC33">
        <v>0</v>
      </c>
      <c r="AD33" t="s">
        <v>6</v>
      </c>
      <c r="AE33" s="202" t="s">
        <v>1190</v>
      </c>
      <c r="AG33" s="229" t="str">
        <f t="shared" si="0"/>
        <v>Ja</v>
      </c>
      <c r="AI33" s="1" t="str">
        <f t="shared" si="1"/>
        <v>Nej</v>
      </c>
      <c r="AJ33" s="1">
        <f t="shared" si="2"/>
        <v>0</v>
      </c>
      <c r="AK33" s="1" t="str">
        <f t="shared" si="3"/>
        <v>-</v>
      </c>
    </row>
    <row r="34" spans="1:37" ht="15" customHeight="1" x14ac:dyDescent="0.35">
      <c r="A34" t="s">
        <v>7</v>
      </c>
      <c r="B34" t="s">
        <v>42</v>
      </c>
      <c r="C34" t="s">
        <v>42</v>
      </c>
      <c r="D34">
        <v>2024</v>
      </c>
      <c r="E34">
        <v>1.732</v>
      </c>
      <c r="F34" t="s">
        <v>6</v>
      </c>
      <c r="G34" t="s">
        <v>756</v>
      </c>
      <c r="H34">
        <v>1.03</v>
      </c>
      <c r="I34">
        <v>0</v>
      </c>
      <c r="J34">
        <v>0</v>
      </c>
      <c r="K34">
        <v>0.61</v>
      </c>
      <c r="L34" t="s">
        <v>6</v>
      </c>
      <c r="M34" t="s">
        <v>5</v>
      </c>
      <c r="N34" t="s">
        <v>6</v>
      </c>
      <c r="O34" t="s">
        <v>6</v>
      </c>
      <c r="P34" t="s">
        <v>6</v>
      </c>
      <c r="Q34" t="s">
        <v>6</v>
      </c>
      <c r="R34" t="s">
        <v>6</v>
      </c>
      <c r="S34" t="s">
        <v>6</v>
      </c>
      <c r="T34" t="s">
        <v>6</v>
      </c>
      <c r="U34" t="s">
        <v>5</v>
      </c>
      <c r="V34" t="s">
        <v>6</v>
      </c>
      <c r="W34" t="s">
        <v>6</v>
      </c>
      <c r="X34" t="s">
        <v>6</v>
      </c>
      <c r="Y34" t="s">
        <v>6</v>
      </c>
      <c r="Z34" t="s">
        <v>6</v>
      </c>
      <c r="AA34" t="s">
        <v>6</v>
      </c>
      <c r="AB34" t="s">
        <v>6</v>
      </c>
      <c r="AC34" t="s">
        <v>6</v>
      </c>
      <c r="AD34" t="s">
        <v>6</v>
      </c>
      <c r="AE34" t="s">
        <v>5</v>
      </c>
      <c r="AG34" s="229" t="str">
        <f t="shared" ref="AG34:AG65" si="4">IF(OR(AND(H34&lt;&gt;$AM$3,H34&lt;&gt;"-"),AND(I34&lt;&gt;$AM$4,I34&lt;&gt;"-"),AND(J34&lt;&gt;$AM$5,J34&lt;&gt;"-"),AND(K34&lt;&gt;$AM$6,K34&lt;&gt;"-")),"Ja","Nej")</f>
        <v>Ja</v>
      </c>
      <c r="AI34" s="1" t="str">
        <f t="shared" si="1"/>
        <v>Nej</v>
      </c>
      <c r="AJ34" s="1">
        <f t="shared" si="2"/>
        <v>0</v>
      </c>
      <c r="AK34" s="1" t="str">
        <f t="shared" si="3"/>
        <v>-</v>
      </c>
    </row>
    <row r="35" spans="1:37" ht="15" customHeight="1" x14ac:dyDescent="0.35">
      <c r="A35" t="s">
        <v>7</v>
      </c>
      <c r="B35" t="s">
        <v>43</v>
      </c>
      <c r="C35" t="s">
        <v>43</v>
      </c>
      <c r="D35">
        <v>2024</v>
      </c>
      <c r="E35">
        <v>1.302</v>
      </c>
      <c r="F35" t="s">
        <v>6</v>
      </c>
      <c r="G35" t="s">
        <v>759</v>
      </c>
      <c r="H35">
        <v>1.03</v>
      </c>
      <c r="I35">
        <v>0</v>
      </c>
      <c r="J35">
        <v>0</v>
      </c>
      <c r="K35">
        <v>0.61</v>
      </c>
      <c r="L35" t="s">
        <v>6</v>
      </c>
      <c r="M35" t="s">
        <v>5</v>
      </c>
      <c r="N35" t="s">
        <v>6</v>
      </c>
      <c r="O35" t="s">
        <v>6</v>
      </c>
      <c r="P35" t="s">
        <v>6</v>
      </c>
      <c r="Q35" t="s">
        <v>6</v>
      </c>
      <c r="R35" t="s">
        <v>6</v>
      </c>
      <c r="S35" t="s">
        <v>6</v>
      </c>
      <c r="T35" t="s">
        <v>6</v>
      </c>
      <c r="U35" t="s">
        <v>5</v>
      </c>
      <c r="V35" t="s">
        <v>6</v>
      </c>
      <c r="W35" t="s">
        <v>6</v>
      </c>
      <c r="X35" t="s">
        <v>6</v>
      </c>
      <c r="Y35" t="s">
        <v>6</v>
      </c>
      <c r="Z35" t="s">
        <v>6</v>
      </c>
      <c r="AA35" t="s">
        <v>6</v>
      </c>
      <c r="AB35" t="s">
        <v>6</v>
      </c>
      <c r="AC35" t="s">
        <v>6</v>
      </c>
      <c r="AD35" t="s">
        <v>6</v>
      </c>
      <c r="AE35" t="s">
        <v>5</v>
      </c>
      <c r="AG35" s="229" t="str">
        <f t="shared" si="4"/>
        <v>Ja</v>
      </c>
      <c r="AI35" s="1" t="str">
        <f t="shared" si="1"/>
        <v>Nej</v>
      </c>
      <c r="AJ35" s="1">
        <f t="shared" si="2"/>
        <v>0</v>
      </c>
      <c r="AK35" s="1" t="str">
        <f t="shared" si="3"/>
        <v>-</v>
      </c>
    </row>
    <row r="36" spans="1:37" ht="15" customHeight="1" x14ac:dyDescent="0.35">
      <c r="A36" t="s">
        <v>7</v>
      </c>
      <c r="B36" t="s">
        <v>44</v>
      </c>
      <c r="C36" t="s">
        <v>43</v>
      </c>
      <c r="D36">
        <v>2024</v>
      </c>
      <c r="E36">
        <v>0.307</v>
      </c>
      <c r="F36" t="s">
        <v>6</v>
      </c>
      <c r="G36" t="s">
        <v>756</v>
      </c>
      <c r="H36">
        <v>1.03</v>
      </c>
      <c r="I36">
        <v>0</v>
      </c>
      <c r="J36">
        <v>0</v>
      </c>
      <c r="K36">
        <v>0.61</v>
      </c>
      <c r="L36" t="s">
        <v>6</v>
      </c>
      <c r="M36" t="s">
        <v>5</v>
      </c>
      <c r="N36" t="s">
        <v>6</v>
      </c>
      <c r="O36" t="s">
        <v>6</v>
      </c>
      <c r="P36" t="s">
        <v>6</v>
      </c>
      <c r="Q36" t="s">
        <v>6</v>
      </c>
      <c r="R36" t="s">
        <v>6</v>
      </c>
      <c r="S36" t="s">
        <v>6</v>
      </c>
      <c r="T36" t="s">
        <v>6</v>
      </c>
      <c r="U36" t="s">
        <v>5</v>
      </c>
      <c r="V36" t="s">
        <v>6</v>
      </c>
      <c r="W36" t="s">
        <v>6</v>
      </c>
      <c r="X36" t="s">
        <v>6</v>
      </c>
      <c r="Y36" t="s">
        <v>6</v>
      </c>
      <c r="Z36" t="s">
        <v>6</v>
      </c>
      <c r="AA36" t="s">
        <v>6</v>
      </c>
      <c r="AB36" t="s">
        <v>6</v>
      </c>
      <c r="AC36" t="s">
        <v>6</v>
      </c>
      <c r="AD36" t="s">
        <v>6</v>
      </c>
      <c r="AE36" t="s">
        <v>5</v>
      </c>
      <c r="AG36" s="229" t="str">
        <f t="shared" si="4"/>
        <v>Ja</v>
      </c>
      <c r="AI36" s="1" t="str">
        <f t="shared" si="1"/>
        <v>Nej</v>
      </c>
      <c r="AJ36" s="1">
        <f t="shared" si="2"/>
        <v>0</v>
      </c>
      <c r="AK36" s="1" t="str">
        <f t="shared" si="3"/>
        <v>-</v>
      </c>
    </row>
    <row r="37" spans="1:37" ht="15" customHeight="1" x14ac:dyDescent="0.35">
      <c r="A37" t="s">
        <v>7</v>
      </c>
      <c r="B37" t="s">
        <v>45</v>
      </c>
      <c r="C37" t="s">
        <v>45</v>
      </c>
      <c r="D37">
        <v>2024</v>
      </c>
      <c r="E37">
        <v>1.4530000000000001</v>
      </c>
      <c r="F37" t="s">
        <v>6</v>
      </c>
      <c r="G37" t="s">
        <v>756</v>
      </c>
      <c r="H37">
        <v>1.03</v>
      </c>
      <c r="I37">
        <v>0</v>
      </c>
      <c r="J37">
        <v>0</v>
      </c>
      <c r="K37">
        <v>0.61</v>
      </c>
      <c r="L37" t="s">
        <v>6</v>
      </c>
      <c r="M37" t="s">
        <v>5</v>
      </c>
      <c r="N37" t="s">
        <v>6</v>
      </c>
      <c r="O37" t="s">
        <v>6</v>
      </c>
      <c r="P37" t="s">
        <v>6</v>
      </c>
      <c r="Q37" t="s">
        <v>6</v>
      </c>
      <c r="R37" t="s">
        <v>6</v>
      </c>
      <c r="S37" t="s">
        <v>6</v>
      </c>
      <c r="T37" t="s">
        <v>6</v>
      </c>
      <c r="U37" t="s">
        <v>5</v>
      </c>
      <c r="V37" t="s">
        <v>6</v>
      </c>
      <c r="W37" t="s">
        <v>6</v>
      </c>
      <c r="X37" t="s">
        <v>6</v>
      </c>
      <c r="Y37" t="s">
        <v>6</v>
      </c>
      <c r="Z37" t="s">
        <v>6</v>
      </c>
      <c r="AA37" t="s">
        <v>6</v>
      </c>
      <c r="AB37" t="s">
        <v>6</v>
      </c>
      <c r="AC37" t="s">
        <v>6</v>
      </c>
      <c r="AD37" t="s">
        <v>6</v>
      </c>
      <c r="AE37" t="s">
        <v>5</v>
      </c>
      <c r="AG37" s="229" t="str">
        <f t="shared" si="4"/>
        <v>Ja</v>
      </c>
      <c r="AI37" s="1" t="str">
        <f t="shared" si="1"/>
        <v>Nej</v>
      </c>
      <c r="AJ37" s="1">
        <f t="shared" si="2"/>
        <v>0</v>
      </c>
      <c r="AK37" s="1" t="str">
        <f t="shared" si="3"/>
        <v>-</v>
      </c>
    </row>
    <row r="38" spans="1:37" ht="15" customHeight="1" x14ac:dyDescent="0.35">
      <c r="A38" t="s">
        <v>7</v>
      </c>
      <c r="B38" t="s">
        <v>46</v>
      </c>
      <c r="C38" t="s">
        <v>45</v>
      </c>
      <c r="D38">
        <v>2024</v>
      </c>
      <c r="E38">
        <v>4.1000000000000002E-2</v>
      </c>
      <c r="F38" t="s">
        <v>6</v>
      </c>
      <c r="G38" t="s">
        <v>756</v>
      </c>
      <c r="H38">
        <v>1.03</v>
      </c>
      <c r="I38">
        <v>0</v>
      </c>
      <c r="J38">
        <v>0</v>
      </c>
      <c r="K38">
        <v>0.61</v>
      </c>
      <c r="L38" t="s">
        <v>6</v>
      </c>
      <c r="M38" t="s">
        <v>5</v>
      </c>
      <c r="N38" t="s">
        <v>6</v>
      </c>
      <c r="O38" t="s">
        <v>6</v>
      </c>
      <c r="P38" t="s">
        <v>6</v>
      </c>
      <c r="Q38" t="s">
        <v>6</v>
      </c>
      <c r="R38" t="s">
        <v>6</v>
      </c>
      <c r="S38" t="s">
        <v>6</v>
      </c>
      <c r="T38" t="s">
        <v>6</v>
      </c>
      <c r="U38" t="s">
        <v>5</v>
      </c>
      <c r="V38" t="s">
        <v>6</v>
      </c>
      <c r="W38" t="s">
        <v>6</v>
      </c>
      <c r="X38" t="s">
        <v>6</v>
      </c>
      <c r="Y38" t="s">
        <v>6</v>
      </c>
      <c r="Z38" t="s">
        <v>6</v>
      </c>
      <c r="AA38" t="s">
        <v>6</v>
      </c>
      <c r="AB38" t="s">
        <v>6</v>
      </c>
      <c r="AC38" t="s">
        <v>6</v>
      </c>
      <c r="AD38" t="s">
        <v>6</v>
      </c>
      <c r="AE38" t="s">
        <v>5</v>
      </c>
      <c r="AG38" s="229" t="str">
        <f t="shared" si="4"/>
        <v>Ja</v>
      </c>
      <c r="AI38" s="1" t="str">
        <f t="shared" si="1"/>
        <v>Nej</v>
      </c>
      <c r="AJ38" s="1">
        <f t="shared" si="2"/>
        <v>0</v>
      </c>
      <c r="AK38" s="1" t="str">
        <f t="shared" si="3"/>
        <v>-</v>
      </c>
    </row>
    <row r="39" spans="1:37" ht="15" customHeight="1" x14ac:dyDescent="0.35">
      <c r="A39" t="s">
        <v>7</v>
      </c>
      <c r="B39" t="s">
        <v>47</v>
      </c>
      <c r="C39" t="s">
        <v>45</v>
      </c>
      <c r="D39">
        <v>2024</v>
      </c>
      <c r="E39">
        <v>5.6000000000000001E-2</v>
      </c>
      <c r="F39" t="s">
        <v>6</v>
      </c>
      <c r="G39" t="s">
        <v>756</v>
      </c>
      <c r="H39">
        <v>1.03</v>
      </c>
      <c r="I39">
        <v>0</v>
      </c>
      <c r="J39">
        <v>0</v>
      </c>
      <c r="K39">
        <v>0.61</v>
      </c>
      <c r="L39" t="s">
        <v>6</v>
      </c>
      <c r="M39" t="s">
        <v>5</v>
      </c>
      <c r="N39" t="s">
        <v>6</v>
      </c>
      <c r="O39" t="s">
        <v>6</v>
      </c>
      <c r="P39" t="s">
        <v>6</v>
      </c>
      <c r="Q39" t="s">
        <v>6</v>
      </c>
      <c r="R39" t="s">
        <v>6</v>
      </c>
      <c r="S39" t="s">
        <v>6</v>
      </c>
      <c r="T39" t="s">
        <v>6</v>
      </c>
      <c r="U39" t="s">
        <v>5</v>
      </c>
      <c r="V39" t="s">
        <v>6</v>
      </c>
      <c r="W39" t="s">
        <v>6</v>
      </c>
      <c r="X39" t="s">
        <v>6</v>
      </c>
      <c r="Y39" t="s">
        <v>6</v>
      </c>
      <c r="Z39" t="s">
        <v>6</v>
      </c>
      <c r="AA39" t="s">
        <v>6</v>
      </c>
      <c r="AB39" t="s">
        <v>6</v>
      </c>
      <c r="AC39" t="s">
        <v>6</v>
      </c>
      <c r="AD39" t="s">
        <v>6</v>
      </c>
      <c r="AE39" t="s">
        <v>5</v>
      </c>
      <c r="AG39" s="229" t="str">
        <f t="shared" si="4"/>
        <v>Ja</v>
      </c>
      <c r="AI39" s="1" t="str">
        <f t="shared" si="1"/>
        <v>Nej</v>
      </c>
      <c r="AJ39" s="1">
        <f t="shared" si="2"/>
        <v>0</v>
      </c>
      <c r="AK39" s="1" t="str">
        <f t="shared" si="3"/>
        <v>-</v>
      </c>
    </row>
    <row r="40" spans="1:37" ht="15" customHeight="1" x14ac:dyDescent="0.35">
      <c r="A40" t="s">
        <v>7</v>
      </c>
      <c r="B40" t="s">
        <v>48</v>
      </c>
      <c r="C40" t="s">
        <v>49</v>
      </c>
      <c r="D40">
        <v>2024</v>
      </c>
      <c r="E40">
        <v>2.2170000000000001</v>
      </c>
      <c r="F40" t="s">
        <v>6</v>
      </c>
      <c r="G40" t="s">
        <v>756</v>
      </c>
      <c r="H40">
        <v>1.03</v>
      </c>
      <c r="I40">
        <v>0</v>
      </c>
      <c r="J40">
        <v>0</v>
      </c>
      <c r="K40">
        <v>0.61</v>
      </c>
      <c r="L40" t="s">
        <v>6</v>
      </c>
      <c r="M40" t="s">
        <v>5</v>
      </c>
      <c r="N40" t="s">
        <v>6</v>
      </c>
      <c r="O40" t="s">
        <v>6</v>
      </c>
      <c r="P40" t="s">
        <v>6</v>
      </c>
      <c r="Q40" t="s">
        <v>6</v>
      </c>
      <c r="R40" t="s">
        <v>6</v>
      </c>
      <c r="S40" t="s">
        <v>6</v>
      </c>
      <c r="T40" t="s">
        <v>6</v>
      </c>
      <c r="U40" t="s">
        <v>5</v>
      </c>
      <c r="V40" t="s">
        <v>6</v>
      </c>
      <c r="W40" t="s">
        <v>6</v>
      </c>
      <c r="X40" t="s">
        <v>6</v>
      </c>
      <c r="Y40" t="s">
        <v>6</v>
      </c>
      <c r="Z40" t="s">
        <v>6</v>
      </c>
      <c r="AA40" t="s">
        <v>6</v>
      </c>
      <c r="AB40" t="s">
        <v>6</v>
      </c>
      <c r="AC40" t="s">
        <v>6</v>
      </c>
      <c r="AD40" t="s">
        <v>6</v>
      </c>
      <c r="AE40" t="s">
        <v>5</v>
      </c>
      <c r="AG40" s="229" t="str">
        <f t="shared" si="4"/>
        <v>Ja</v>
      </c>
      <c r="AI40" s="1" t="str">
        <f t="shared" si="1"/>
        <v>Nej</v>
      </c>
      <c r="AJ40" s="1">
        <f t="shared" si="2"/>
        <v>0</v>
      </c>
      <c r="AK40" s="1" t="str">
        <f t="shared" si="3"/>
        <v>-</v>
      </c>
    </row>
    <row r="41" spans="1:37" ht="15" customHeight="1" x14ac:dyDescent="0.35">
      <c r="A41" t="s">
        <v>7</v>
      </c>
      <c r="B41" t="s">
        <v>50</v>
      </c>
      <c r="C41" t="s">
        <v>22</v>
      </c>
      <c r="D41">
        <v>2024</v>
      </c>
      <c r="E41">
        <v>9.2999999999999999E-2</v>
      </c>
      <c r="F41" t="s">
        <v>6</v>
      </c>
      <c r="G41" t="s">
        <v>756</v>
      </c>
      <c r="H41">
        <v>1.03</v>
      </c>
      <c r="I41">
        <v>0</v>
      </c>
      <c r="J41">
        <v>0</v>
      </c>
      <c r="K41">
        <v>0.61</v>
      </c>
      <c r="L41" t="s">
        <v>6</v>
      </c>
      <c r="M41" t="s">
        <v>5</v>
      </c>
      <c r="N41" t="s">
        <v>6</v>
      </c>
      <c r="O41" t="s">
        <v>6</v>
      </c>
      <c r="P41" t="s">
        <v>6</v>
      </c>
      <c r="Q41" t="s">
        <v>6</v>
      </c>
      <c r="R41" t="s">
        <v>6</v>
      </c>
      <c r="S41" t="s">
        <v>6</v>
      </c>
      <c r="T41" t="s">
        <v>6</v>
      </c>
      <c r="U41" t="s">
        <v>5</v>
      </c>
      <c r="V41" t="s">
        <v>6</v>
      </c>
      <c r="W41" t="s">
        <v>6</v>
      </c>
      <c r="X41" t="s">
        <v>6</v>
      </c>
      <c r="Y41" t="s">
        <v>6</v>
      </c>
      <c r="Z41" t="s">
        <v>6</v>
      </c>
      <c r="AA41" t="s">
        <v>6</v>
      </c>
      <c r="AB41" t="s">
        <v>6</v>
      </c>
      <c r="AC41" t="s">
        <v>6</v>
      </c>
      <c r="AD41" t="s">
        <v>6</v>
      </c>
      <c r="AE41" t="s">
        <v>5</v>
      </c>
      <c r="AG41" s="229" t="str">
        <f t="shared" si="4"/>
        <v>Ja</v>
      </c>
      <c r="AI41" s="1" t="str">
        <f t="shared" si="1"/>
        <v>Nej</v>
      </c>
      <c r="AJ41" s="1">
        <f t="shared" si="2"/>
        <v>0</v>
      </c>
      <c r="AK41" s="1" t="str">
        <f t="shared" si="3"/>
        <v>-</v>
      </c>
    </row>
    <row r="42" spans="1:37" ht="15" customHeight="1" x14ac:dyDescent="0.35">
      <c r="A42" t="s">
        <v>7</v>
      </c>
      <c r="B42" t="s">
        <v>51</v>
      </c>
      <c r="C42" t="s">
        <v>22</v>
      </c>
      <c r="D42">
        <v>2024</v>
      </c>
      <c r="E42">
        <v>0.33100000000000002</v>
      </c>
      <c r="F42" t="s">
        <v>6</v>
      </c>
      <c r="G42" t="s">
        <v>756</v>
      </c>
      <c r="H42">
        <v>1.03</v>
      </c>
      <c r="I42">
        <v>0</v>
      </c>
      <c r="J42">
        <v>0</v>
      </c>
      <c r="K42">
        <v>0.61</v>
      </c>
      <c r="L42" t="s">
        <v>6</v>
      </c>
      <c r="M42" t="s">
        <v>5</v>
      </c>
      <c r="N42" t="s">
        <v>6</v>
      </c>
      <c r="O42" t="s">
        <v>6</v>
      </c>
      <c r="P42" t="s">
        <v>6</v>
      </c>
      <c r="Q42" t="s">
        <v>6</v>
      </c>
      <c r="R42" t="s">
        <v>6</v>
      </c>
      <c r="S42" t="s">
        <v>6</v>
      </c>
      <c r="T42" t="s">
        <v>6</v>
      </c>
      <c r="U42" t="s">
        <v>5</v>
      </c>
      <c r="V42" t="s">
        <v>6</v>
      </c>
      <c r="W42" t="s">
        <v>6</v>
      </c>
      <c r="X42" t="s">
        <v>6</v>
      </c>
      <c r="Y42" t="s">
        <v>6</v>
      </c>
      <c r="Z42" t="s">
        <v>6</v>
      </c>
      <c r="AA42" t="s">
        <v>6</v>
      </c>
      <c r="AB42" t="s">
        <v>6</v>
      </c>
      <c r="AC42" t="s">
        <v>6</v>
      </c>
      <c r="AD42" t="s">
        <v>6</v>
      </c>
      <c r="AE42" t="s">
        <v>5</v>
      </c>
      <c r="AG42" s="229" t="str">
        <f t="shared" si="4"/>
        <v>Ja</v>
      </c>
      <c r="AI42" s="1" t="str">
        <f t="shared" si="1"/>
        <v>Nej</v>
      </c>
      <c r="AJ42" s="1">
        <f t="shared" si="2"/>
        <v>0</v>
      </c>
      <c r="AK42" s="1" t="str">
        <f t="shared" si="3"/>
        <v>-</v>
      </c>
    </row>
    <row r="43" spans="1:37" ht="15" customHeight="1" x14ac:dyDescent="0.35">
      <c r="A43" t="s">
        <v>7</v>
      </c>
      <c r="B43" t="s">
        <v>52</v>
      </c>
      <c r="C43" t="s">
        <v>53</v>
      </c>
      <c r="D43">
        <v>2024</v>
      </c>
      <c r="E43">
        <v>1.452</v>
      </c>
      <c r="F43" t="s">
        <v>6</v>
      </c>
      <c r="G43" t="s">
        <v>756</v>
      </c>
      <c r="H43">
        <v>1.03</v>
      </c>
      <c r="I43">
        <v>0</v>
      </c>
      <c r="J43">
        <v>0</v>
      </c>
      <c r="K43">
        <v>0.61</v>
      </c>
      <c r="L43" t="s">
        <v>6</v>
      </c>
      <c r="M43" t="s">
        <v>5</v>
      </c>
      <c r="N43" t="s">
        <v>6</v>
      </c>
      <c r="O43" t="s">
        <v>6</v>
      </c>
      <c r="P43" t="s">
        <v>6</v>
      </c>
      <c r="Q43" t="s">
        <v>6</v>
      </c>
      <c r="R43" t="s">
        <v>6</v>
      </c>
      <c r="S43" t="s">
        <v>6</v>
      </c>
      <c r="T43" t="s">
        <v>6</v>
      </c>
      <c r="U43" t="s">
        <v>5</v>
      </c>
      <c r="V43" t="s">
        <v>6</v>
      </c>
      <c r="W43" t="s">
        <v>6</v>
      </c>
      <c r="X43" t="s">
        <v>6</v>
      </c>
      <c r="Y43" t="s">
        <v>6</v>
      </c>
      <c r="Z43" t="s">
        <v>6</v>
      </c>
      <c r="AA43" t="s">
        <v>6</v>
      </c>
      <c r="AB43" t="s">
        <v>6</v>
      </c>
      <c r="AC43" t="s">
        <v>6</v>
      </c>
      <c r="AD43" t="s">
        <v>6</v>
      </c>
      <c r="AE43" t="s">
        <v>5</v>
      </c>
      <c r="AG43" s="229" t="str">
        <f t="shared" si="4"/>
        <v>Ja</v>
      </c>
      <c r="AI43" s="1" t="str">
        <f t="shared" si="1"/>
        <v>Nej</v>
      </c>
      <c r="AJ43" s="1">
        <f t="shared" si="2"/>
        <v>0</v>
      </c>
      <c r="AK43" s="1" t="str">
        <f t="shared" si="3"/>
        <v>-</v>
      </c>
    </row>
    <row r="44" spans="1:37" ht="15" customHeight="1" x14ac:dyDescent="0.35">
      <c r="A44" t="s">
        <v>7</v>
      </c>
      <c r="B44" t="s">
        <v>54</v>
      </c>
      <c r="C44" t="s">
        <v>55</v>
      </c>
      <c r="D44">
        <v>2024</v>
      </c>
      <c r="E44">
        <v>0.10199999999999999</v>
      </c>
      <c r="F44" t="s">
        <v>6</v>
      </c>
      <c r="G44" t="s">
        <v>756</v>
      </c>
      <c r="H44">
        <v>1.03</v>
      </c>
      <c r="I44">
        <v>0</v>
      </c>
      <c r="J44">
        <v>0</v>
      </c>
      <c r="K44">
        <v>0.61</v>
      </c>
      <c r="L44" t="s">
        <v>6</v>
      </c>
      <c r="M44" t="s">
        <v>5</v>
      </c>
      <c r="N44" t="s">
        <v>6</v>
      </c>
      <c r="O44" t="s">
        <v>6</v>
      </c>
      <c r="P44" t="s">
        <v>6</v>
      </c>
      <c r="Q44" t="s">
        <v>6</v>
      </c>
      <c r="R44" t="s">
        <v>6</v>
      </c>
      <c r="S44" t="s">
        <v>6</v>
      </c>
      <c r="T44" t="s">
        <v>6</v>
      </c>
      <c r="U44" t="s">
        <v>5</v>
      </c>
      <c r="V44" t="s">
        <v>6</v>
      </c>
      <c r="W44" t="s">
        <v>6</v>
      </c>
      <c r="X44" t="s">
        <v>6</v>
      </c>
      <c r="Y44" t="s">
        <v>6</v>
      </c>
      <c r="Z44" t="s">
        <v>6</v>
      </c>
      <c r="AA44" t="s">
        <v>6</v>
      </c>
      <c r="AB44" t="s">
        <v>6</v>
      </c>
      <c r="AC44" t="s">
        <v>6</v>
      </c>
      <c r="AD44" t="s">
        <v>6</v>
      </c>
      <c r="AE44" t="s">
        <v>5</v>
      </c>
      <c r="AG44" s="229" t="str">
        <f t="shared" si="4"/>
        <v>Ja</v>
      </c>
      <c r="AI44" s="1" t="str">
        <f t="shared" si="1"/>
        <v>Nej</v>
      </c>
      <c r="AJ44" s="1">
        <f t="shared" si="2"/>
        <v>0</v>
      </c>
      <c r="AK44" s="1" t="str">
        <f t="shared" si="3"/>
        <v>-</v>
      </c>
    </row>
    <row r="45" spans="1:37" ht="15" customHeight="1" x14ac:dyDescent="0.35">
      <c r="A45" t="s">
        <v>7</v>
      </c>
      <c r="B45" t="s">
        <v>56</v>
      </c>
      <c r="C45" t="s">
        <v>37</v>
      </c>
      <c r="D45">
        <v>2024</v>
      </c>
      <c r="E45">
        <v>8.5000000000000006E-2</v>
      </c>
      <c r="F45" t="s">
        <v>6</v>
      </c>
      <c r="G45" t="s">
        <v>758</v>
      </c>
      <c r="H45">
        <v>1.03</v>
      </c>
      <c r="I45">
        <v>0</v>
      </c>
      <c r="J45">
        <v>0</v>
      </c>
      <c r="K45">
        <v>0.61</v>
      </c>
      <c r="L45">
        <v>0</v>
      </c>
      <c r="M45" t="s">
        <v>5</v>
      </c>
      <c r="N45" t="s">
        <v>6</v>
      </c>
      <c r="O45" t="s">
        <v>6</v>
      </c>
      <c r="P45" t="s">
        <v>6</v>
      </c>
      <c r="Q45" t="s">
        <v>6</v>
      </c>
      <c r="R45" t="s">
        <v>6</v>
      </c>
      <c r="S45" t="s">
        <v>6</v>
      </c>
      <c r="T45" t="s">
        <v>6</v>
      </c>
      <c r="U45" t="s">
        <v>5</v>
      </c>
      <c r="V45" t="s">
        <v>6</v>
      </c>
      <c r="W45" t="s">
        <v>6</v>
      </c>
      <c r="X45" t="s">
        <v>6</v>
      </c>
      <c r="Y45" t="s">
        <v>6</v>
      </c>
      <c r="Z45" t="s">
        <v>6</v>
      </c>
      <c r="AA45" t="s">
        <v>6</v>
      </c>
      <c r="AB45" t="s">
        <v>6</v>
      </c>
      <c r="AC45" t="s">
        <v>6</v>
      </c>
      <c r="AD45" t="s">
        <v>6</v>
      </c>
      <c r="AE45" t="s">
        <v>5</v>
      </c>
      <c r="AG45" s="229" t="str">
        <f t="shared" si="4"/>
        <v>Ja</v>
      </c>
      <c r="AI45" s="1" t="str">
        <f t="shared" si="1"/>
        <v>Nej</v>
      </c>
      <c r="AJ45" s="1">
        <f t="shared" si="2"/>
        <v>0</v>
      </c>
      <c r="AK45" s="1" t="str">
        <f t="shared" si="3"/>
        <v>-</v>
      </c>
    </row>
    <row r="46" spans="1:37" ht="15" customHeight="1" x14ac:dyDescent="0.35">
      <c r="A46" t="s">
        <v>7</v>
      </c>
      <c r="B46" t="s">
        <v>57</v>
      </c>
      <c r="C46" t="s">
        <v>37</v>
      </c>
      <c r="D46">
        <v>2024</v>
      </c>
      <c r="E46">
        <v>9.2999999999999999E-2</v>
      </c>
      <c r="F46" t="s">
        <v>6</v>
      </c>
      <c r="G46" t="s">
        <v>758</v>
      </c>
      <c r="H46">
        <v>1.03</v>
      </c>
      <c r="I46">
        <v>0</v>
      </c>
      <c r="J46">
        <v>0</v>
      </c>
      <c r="K46">
        <v>0.61</v>
      </c>
      <c r="L46">
        <v>0</v>
      </c>
      <c r="M46" t="s">
        <v>5</v>
      </c>
      <c r="N46" t="s">
        <v>6</v>
      </c>
      <c r="O46" t="s">
        <v>6</v>
      </c>
      <c r="P46" t="s">
        <v>6</v>
      </c>
      <c r="Q46" t="s">
        <v>6</v>
      </c>
      <c r="R46" t="s">
        <v>6</v>
      </c>
      <c r="S46" t="s">
        <v>6</v>
      </c>
      <c r="T46" t="s">
        <v>6</v>
      </c>
      <c r="U46" t="s">
        <v>5</v>
      </c>
      <c r="V46" t="s">
        <v>6</v>
      </c>
      <c r="W46" t="s">
        <v>6</v>
      </c>
      <c r="X46" t="s">
        <v>6</v>
      </c>
      <c r="Y46" t="s">
        <v>6</v>
      </c>
      <c r="Z46" t="s">
        <v>6</v>
      </c>
      <c r="AA46" t="s">
        <v>6</v>
      </c>
      <c r="AB46" t="s">
        <v>6</v>
      </c>
      <c r="AC46" t="s">
        <v>6</v>
      </c>
      <c r="AD46" t="s">
        <v>6</v>
      </c>
      <c r="AE46" t="s">
        <v>5</v>
      </c>
      <c r="AG46" s="229" t="str">
        <f t="shared" si="4"/>
        <v>Ja</v>
      </c>
      <c r="AI46" s="1" t="str">
        <f t="shared" si="1"/>
        <v>Nej</v>
      </c>
      <c r="AJ46" s="1">
        <f t="shared" si="2"/>
        <v>0</v>
      </c>
      <c r="AK46" s="1" t="str">
        <f t="shared" si="3"/>
        <v>-</v>
      </c>
    </row>
    <row r="47" spans="1:37" ht="15" customHeight="1" x14ac:dyDescent="0.35">
      <c r="A47" t="s">
        <v>7</v>
      </c>
      <c r="B47" t="s">
        <v>58</v>
      </c>
      <c r="C47" t="s">
        <v>28</v>
      </c>
      <c r="D47">
        <v>2024</v>
      </c>
      <c r="E47">
        <v>0.35199999999999998</v>
      </c>
      <c r="F47" t="s">
        <v>6</v>
      </c>
      <c r="G47" t="s">
        <v>756</v>
      </c>
      <c r="H47">
        <v>1.03</v>
      </c>
      <c r="I47">
        <v>0</v>
      </c>
      <c r="J47">
        <v>0</v>
      </c>
      <c r="K47">
        <v>0.61</v>
      </c>
      <c r="L47" t="s">
        <v>6</v>
      </c>
      <c r="M47" t="s">
        <v>5</v>
      </c>
      <c r="N47" t="s">
        <v>6</v>
      </c>
      <c r="O47" t="s">
        <v>6</v>
      </c>
      <c r="P47" t="s">
        <v>6</v>
      </c>
      <c r="Q47" t="s">
        <v>6</v>
      </c>
      <c r="R47" t="s">
        <v>6</v>
      </c>
      <c r="S47" t="s">
        <v>6</v>
      </c>
      <c r="T47" t="s">
        <v>6</v>
      </c>
      <c r="U47" t="s">
        <v>5</v>
      </c>
      <c r="V47" t="s">
        <v>6</v>
      </c>
      <c r="W47" t="s">
        <v>6</v>
      </c>
      <c r="X47" t="s">
        <v>6</v>
      </c>
      <c r="Y47" t="s">
        <v>6</v>
      </c>
      <c r="Z47" t="s">
        <v>6</v>
      </c>
      <c r="AA47" t="s">
        <v>6</v>
      </c>
      <c r="AB47" t="s">
        <v>6</v>
      </c>
      <c r="AC47" t="s">
        <v>6</v>
      </c>
      <c r="AD47" t="s">
        <v>6</v>
      </c>
      <c r="AE47" t="s">
        <v>5</v>
      </c>
      <c r="AG47" s="229" t="str">
        <f t="shared" si="4"/>
        <v>Ja</v>
      </c>
      <c r="AI47" s="1" t="str">
        <f t="shared" si="1"/>
        <v>Nej</v>
      </c>
      <c r="AJ47" s="1">
        <f t="shared" si="2"/>
        <v>0</v>
      </c>
      <c r="AK47" s="1" t="str">
        <f t="shared" si="3"/>
        <v>-</v>
      </c>
    </row>
    <row r="48" spans="1:37" ht="15" customHeight="1" x14ac:dyDescent="0.35">
      <c r="A48" t="s">
        <v>7</v>
      </c>
      <c r="B48" t="s">
        <v>59</v>
      </c>
      <c r="C48" t="s">
        <v>28</v>
      </c>
      <c r="D48">
        <v>2024</v>
      </c>
      <c r="E48">
        <v>9.0999999999999998E-2</v>
      </c>
      <c r="F48" t="s">
        <v>6</v>
      </c>
      <c r="G48" t="s">
        <v>756</v>
      </c>
      <c r="H48">
        <v>1.03</v>
      </c>
      <c r="I48">
        <v>0</v>
      </c>
      <c r="J48">
        <v>0</v>
      </c>
      <c r="K48">
        <v>0.61</v>
      </c>
      <c r="L48" t="s">
        <v>6</v>
      </c>
      <c r="M48" t="s">
        <v>5</v>
      </c>
      <c r="N48" t="s">
        <v>6</v>
      </c>
      <c r="O48" t="s">
        <v>6</v>
      </c>
      <c r="P48" t="s">
        <v>6</v>
      </c>
      <c r="Q48" t="s">
        <v>6</v>
      </c>
      <c r="R48" t="s">
        <v>6</v>
      </c>
      <c r="S48" t="s">
        <v>6</v>
      </c>
      <c r="T48" t="s">
        <v>6</v>
      </c>
      <c r="U48" t="s">
        <v>5</v>
      </c>
      <c r="V48" t="s">
        <v>6</v>
      </c>
      <c r="W48" t="s">
        <v>6</v>
      </c>
      <c r="X48" t="s">
        <v>6</v>
      </c>
      <c r="Y48" t="s">
        <v>6</v>
      </c>
      <c r="Z48" t="s">
        <v>6</v>
      </c>
      <c r="AA48" t="s">
        <v>6</v>
      </c>
      <c r="AB48" t="s">
        <v>6</v>
      </c>
      <c r="AC48" t="s">
        <v>6</v>
      </c>
      <c r="AD48" t="s">
        <v>6</v>
      </c>
      <c r="AE48" t="s">
        <v>5</v>
      </c>
      <c r="AG48" s="229" t="str">
        <f t="shared" si="4"/>
        <v>Ja</v>
      </c>
      <c r="AI48" s="1" t="str">
        <f t="shared" si="1"/>
        <v>Nej</v>
      </c>
      <c r="AJ48" s="1">
        <f t="shared" si="2"/>
        <v>0</v>
      </c>
      <c r="AK48" s="1" t="str">
        <f t="shared" si="3"/>
        <v>-</v>
      </c>
    </row>
    <row r="49" spans="1:37" ht="15" customHeight="1" x14ac:dyDescent="0.35">
      <c r="A49" t="s">
        <v>7</v>
      </c>
      <c r="B49" t="s">
        <v>60</v>
      </c>
      <c r="C49" t="s">
        <v>60</v>
      </c>
      <c r="D49">
        <v>2024</v>
      </c>
      <c r="E49" t="s">
        <v>5</v>
      </c>
      <c r="F49" t="s">
        <v>5</v>
      </c>
      <c r="G49" t="s">
        <v>5</v>
      </c>
      <c r="H49" t="s">
        <v>5</v>
      </c>
      <c r="I49" t="s">
        <v>5</v>
      </c>
      <c r="J49" t="s">
        <v>5</v>
      </c>
      <c r="K49" t="s">
        <v>5</v>
      </c>
      <c r="L49" t="s">
        <v>5</v>
      </c>
      <c r="M49" t="s">
        <v>5</v>
      </c>
      <c r="N49" t="s">
        <v>5</v>
      </c>
      <c r="O49" t="s">
        <v>5</v>
      </c>
      <c r="P49" t="s">
        <v>5</v>
      </c>
      <c r="Q49" t="s">
        <v>5</v>
      </c>
      <c r="R49" t="s">
        <v>5</v>
      </c>
      <c r="S49" t="s">
        <v>5</v>
      </c>
      <c r="T49" t="s">
        <v>5</v>
      </c>
      <c r="U49" t="s">
        <v>5</v>
      </c>
      <c r="V49" t="s">
        <v>5</v>
      </c>
      <c r="W49" t="s">
        <v>5</v>
      </c>
      <c r="X49" t="s">
        <v>5</v>
      </c>
      <c r="Y49" t="s">
        <v>5</v>
      </c>
      <c r="Z49" t="s">
        <v>5</v>
      </c>
      <c r="AA49" t="s">
        <v>5</v>
      </c>
      <c r="AB49" t="s">
        <v>5</v>
      </c>
      <c r="AC49" t="s">
        <v>5</v>
      </c>
      <c r="AD49" t="s">
        <v>5</v>
      </c>
      <c r="AE49" t="s">
        <v>5</v>
      </c>
      <c r="AG49" s="229" t="str">
        <f t="shared" si="4"/>
        <v>Nej</v>
      </c>
      <c r="AI49" s="1" t="str">
        <f t="shared" si="1"/>
        <v>Nej</v>
      </c>
      <c r="AJ49" s="1">
        <f t="shared" si="2"/>
        <v>0</v>
      </c>
      <c r="AK49" s="1" t="str">
        <f t="shared" si="3"/>
        <v>-</v>
      </c>
    </row>
    <row r="50" spans="1:37" ht="15" customHeight="1" x14ac:dyDescent="0.35">
      <c r="A50" t="s">
        <v>69</v>
      </c>
      <c r="B50" t="s">
        <v>72</v>
      </c>
      <c r="C50" t="s">
        <v>71</v>
      </c>
      <c r="D50">
        <v>2024</v>
      </c>
      <c r="E50">
        <v>0.14199999999999999</v>
      </c>
      <c r="F50">
        <v>0</v>
      </c>
      <c r="G50" t="s">
        <v>760</v>
      </c>
      <c r="H50">
        <v>1.1000000000000001</v>
      </c>
      <c r="I50">
        <v>0</v>
      </c>
      <c r="J50">
        <v>0</v>
      </c>
      <c r="K50">
        <v>0</v>
      </c>
      <c r="L50">
        <v>0</v>
      </c>
      <c r="M50" t="s">
        <v>5</v>
      </c>
      <c r="N50" t="s">
        <v>6</v>
      </c>
      <c r="O50" t="s">
        <v>6</v>
      </c>
      <c r="P50" t="s">
        <v>6</v>
      </c>
      <c r="Q50" t="s">
        <v>6</v>
      </c>
      <c r="R50" t="s">
        <v>6</v>
      </c>
      <c r="S50" t="s">
        <v>6</v>
      </c>
      <c r="T50" t="s">
        <v>6</v>
      </c>
      <c r="U50" t="s">
        <v>5</v>
      </c>
      <c r="V50" t="s">
        <v>6</v>
      </c>
      <c r="W50" t="s">
        <v>6</v>
      </c>
      <c r="X50" t="s">
        <v>6</v>
      </c>
      <c r="Y50" t="s">
        <v>6</v>
      </c>
      <c r="Z50" t="s">
        <v>6</v>
      </c>
      <c r="AA50" t="s">
        <v>6</v>
      </c>
      <c r="AB50" t="s">
        <v>6</v>
      </c>
      <c r="AC50" t="s">
        <v>6</v>
      </c>
      <c r="AD50" t="s">
        <v>6</v>
      </c>
      <c r="AE50" t="s">
        <v>5</v>
      </c>
      <c r="AG50" s="229" t="str">
        <f t="shared" si="4"/>
        <v>Ja</v>
      </c>
      <c r="AI50" s="1" t="str">
        <f t="shared" si="1"/>
        <v>Nej</v>
      </c>
      <c r="AJ50" s="1">
        <f t="shared" si="2"/>
        <v>0</v>
      </c>
      <c r="AK50" s="1" t="str">
        <f t="shared" si="3"/>
        <v>-</v>
      </c>
    </row>
    <row r="51" spans="1:37" ht="15" customHeight="1" x14ac:dyDescent="0.35">
      <c r="A51" t="s">
        <v>69</v>
      </c>
      <c r="B51" t="s">
        <v>71</v>
      </c>
      <c r="C51" t="s">
        <v>71</v>
      </c>
      <c r="D51">
        <v>2024</v>
      </c>
      <c r="E51">
        <v>1.4890000000000001</v>
      </c>
      <c r="F51">
        <v>12.705</v>
      </c>
      <c r="G51" t="s">
        <v>761</v>
      </c>
      <c r="H51">
        <v>1.1100000000000001</v>
      </c>
      <c r="I51">
        <v>0</v>
      </c>
      <c r="J51">
        <v>0</v>
      </c>
      <c r="K51">
        <v>0</v>
      </c>
      <c r="L51">
        <v>87</v>
      </c>
      <c r="M51" t="s">
        <v>5</v>
      </c>
      <c r="N51" t="s">
        <v>6</v>
      </c>
      <c r="O51" t="s">
        <v>6</v>
      </c>
      <c r="P51" t="s">
        <v>6</v>
      </c>
      <c r="Q51" t="s">
        <v>6</v>
      </c>
      <c r="R51" t="s">
        <v>6</v>
      </c>
      <c r="S51" t="s">
        <v>6</v>
      </c>
      <c r="T51" t="s">
        <v>6</v>
      </c>
      <c r="U51" t="s">
        <v>5</v>
      </c>
      <c r="V51" t="s">
        <v>6</v>
      </c>
      <c r="W51" t="s">
        <v>6</v>
      </c>
      <c r="X51" t="s">
        <v>6</v>
      </c>
      <c r="Y51" t="s">
        <v>6</v>
      </c>
      <c r="Z51" t="s">
        <v>6</v>
      </c>
      <c r="AA51" t="s">
        <v>6</v>
      </c>
      <c r="AB51" t="s">
        <v>6</v>
      </c>
      <c r="AC51" t="s">
        <v>6</v>
      </c>
      <c r="AD51" t="s">
        <v>6</v>
      </c>
      <c r="AE51" t="s">
        <v>5</v>
      </c>
      <c r="AG51" s="229" t="str">
        <f t="shared" si="4"/>
        <v>Ja</v>
      </c>
      <c r="AI51" s="1" t="str">
        <f t="shared" si="1"/>
        <v>Nej</v>
      </c>
      <c r="AJ51" s="1">
        <f t="shared" si="2"/>
        <v>0</v>
      </c>
      <c r="AK51" s="1" t="str">
        <f t="shared" si="3"/>
        <v>-</v>
      </c>
    </row>
    <row r="52" spans="1:37" ht="15" customHeight="1" x14ac:dyDescent="0.35">
      <c r="A52" t="s">
        <v>69</v>
      </c>
      <c r="B52" t="s">
        <v>73</v>
      </c>
      <c r="C52" t="s">
        <v>71</v>
      </c>
      <c r="D52">
        <v>2024</v>
      </c>
      <c r="E52">
        <v>6.0000000000000001E-3</v>
      </c>
      <c r="F52" t="s">
        <v>6</v>
      </c>
      <c r="G52" t="s">
        <v>760</v>
      </c>
      <c r="H52">
        <v>1.1000000000000001</v>
      </c>
      <c r="I52">
        <v>0</v>
      </c>
      <c r="J52">
        <v>0</v>
      </c>
      <c r="K52">
        <v>0</v>
      </c>
      <c r="L52">
        <v>0</v>
      </c>
      <c r="M52" t="s">
        <v>5</v>
      </c>
      <c r="N52" t="s">
        <v>6</v>
      </c>
      <c r="O52" t="s">
        <v>6</v>
      </c>
      <c r="P52" t="s">
        <v>6</v>
      </c>
      <c r="Q52" t="s">
        <v>6</v>
      </c>
      <c r="R52" t="s">
        <v>6</v>
      </c>
      <c r="S52" t="s">
        <v>6</v>
      </c>
      <c r="T52" t="s">
        <v>6</v>
      </c>
      <c r="U52" t="s">
        <v>5</v>
      </c>
      <c r="V52" t="s">
        <v>6</v>
      </c>
      <c r="W52" t="s">
        <v>6</v>
      </c>
      <c r="X52" t="s">
        <v>6</v>
      </c>
      <c r="Y52" t="s">
        <v>6</v>
      </c>
      <c r="Z52" t="s">
        <v>6</v>
      </c>
      <c r="AA52" t="s">
        <v>6</v>
      </c>
      <c r="AB52" t="s">
        <v>6</v>
      </c>
      <c r="AC52" t="s">
        <v>6</v>
      </c>
      <c r="AD52" t="s">
        <v>6</v>
      </c>
      <c r="AE52" t="s">
        <v>5</v>
      </c>
      <c r="AG52" s="229" t="str">
        <f t="shared" si="4"/>
        <v>Ja</v>
      </c>
      <c r="AI52" s="1" t="str">
        <f t="shared" si="1"/>
        <v>Nej</v>
      </c>
      <c r="AJ52" s="1">
        <f t="shared" si="2"/>
        <v>0</v>
      </c>
      <c r="AK52" s="1" t="str">
        <f t="shared" si="3"/>
        <v>-</v>
      </c>
    </row>
    <row r="53" spans="1:37" ht="15" customHeight="1" x14ac:dyDescent="0.35">
      <c r="A53" t="s">
        <v>69</v>
      </c>
      <c r="B53" t="s">
        <v>70</v>
      </c>
      <c r="C53" t="s">
        <v>71</v>
      </c>
      <c r="D53">
        <v>2024</v>
      </c>
      <c r="E53">
        <v>1.4E-2</v>
      </c>
      <c r="F53" t="s">
        <v>6</v>
      </c>
      <c r="G53" t="s">
        <v>760</v>
      </c>
      <c r="H53">
        <v>1.1000000000000001</v>
      </c>
      <c r="I53">
        <v>0</v>
      </c>
      <c r="J53">
        <v>0</v>
      </c>
      <c r="K53">
        <v>0</v>
      </c>
      <c r="L53">
        <v>0</v>
      </c>
      <c r="M53" t="s">
        <v>5</v>
      </c>
      <c r="N53" t="s">
        <v>6</v>
      </c>
      <c r="O53" t="s">
        <v>6</v>
      </c>
      <c r="P53" t="s">
        <v>6</v>
      </c>
      <c r="Q53" t="s">
        <v>6</v>
      </c>
      <c r="R53" t="s">
        <v>6</v>
      </c>
      <c r="S53" t="s">
        <v>6</v>
      </c>
      <c r="T53" t="s">
        <v>6</v>
      </c>
      <c r="U53" t="s">
        <v>5</v>
      </c>
      <c r="V53" t="s">
        <v>6</v>
      </c>
      <c r="W53" t="s">
        <v>6</v>
      </c>
      <c r="X53" t="s">
        <v>6</v>
      </c>
      <c r="Y53" t="s">
        <v>6</v>
      </c>
      <c r="Z53" t="s">
        <v>6</v>
      </c>
      <c r="AA53" t="s">
        <v>6</v>
      </c>
      <c r="AB53" t="s">
        <v>6</v>
      </c>
      <c r="AC53" t="s">
        <v>6</v>
      </c>
      <c r="AD53" t="s">
        <v>6</v>
      </c>
      <c r="AE53" t="s">
        <v>5</v>
      </c>
      <c r="AG53" s="229" t="str">
        <f t="shared" si="4"/>
        <v>Ja</v>
      </c>
      <c r="AI53" s="1" t="str">
        <f t="shared" si="1"/>
        <v>Nej</v>
      </c>
      <c r="AJ53" s="1">
        <f t="shared" si="2"/>
        <v>0</v>
      </c>
      <c r="AK53" s="1" t="str">
        <f t="shared" si="3"/>
        <v>-</v>
      </c>
    </row>
    <row r="54" spans="1:37" ht="15" customHeight="1" x14ac:dyDescent="0.35">
      <c r="A54" t="s">
        <v>74</v>
      </c>
      <c r="B54" t="s">
        <v>75</v>
      </c>
      <c r="C54" t="s">
        <v>75</v>
      </c>
      <c r="D54">
        <v>2024</v>
      </c>
      <c r="E54">
        <v>3.0459999999999998</v>
      </c>
      <c r="F54" t="s">
        <v>6</v>
      </c>
      <c r="G54" t="s">
        <v>762</v>
      </c>
      <c r="H54">
        <v>1.0940000000000001</v>
      </c>
      <c r="I54">
        <v>0</v>
      </c>
      <c r="J54">
        <v>0</v>
      </c>
      <c r="K54">
        <v>0</v>
      </c>
      <c r="L54">
        <v>0</v>
      </c>
      <c r="M54" t="s">
        <v>5</v>
      </c>
      <c r="N54" t="s">
        <v>6</v>
      </c>
      <c r="O54" t="s">
        <v>6</v>
      </c>
      <c r="P54" t="s">
        <v>6</v>
      </c>
      <c r="Q54" t="s">
        <v>6</v>
      </c>
      <c r="R54" t="s">
        <v>6</v>
      </c>
      <c r="S54" t="s">
        <v>6</v>
      </c>
      <c r="T54" t="s">
        <v>6</v>
      </c>
      <c r="U54" t="s">
        <v>5</v>
      </c>
      <c r="V54" t="s">
        <v>6</v>
      </c>
      <c r="W54" t="s">
        <v>6</v>
      </c>
      <c r="X54" t="s">
        <v>6</v>
      </c>
      <c r="Y54" t="s">
        <v>6</v>
      </c>
      <c r="Z54" t="s">
        <v>6</v>
      </c>
      <c r="AA54" t="s">
        <v>6</v>
      </c>
      <c r="AB54" t="s">
        <v>6</v>
      </c>
      <c r="AC54" t="s">
        <v>6</v>
      </c>
      <c r="AD54" t="s">
        <v>6</v>
      </c>
      <c r="AE54" t="s">
        <v>5</v>
      </c>
      <c r="AG54" s="229" t="str">
        <f t="shared" si="4"/>
        <v>Ja</v>
      </c>
      <c r="AI54" s="1" t="str">
        <f t="shared" si="1"/>
        <v>Nej</v>
      </c>
      <c r="AJ54" s="1">
        <f t="shared" si="2"/>
        <v>0</v>
      </c>
      <c r="AK54" s="1" t="str">
        <f t="shared" si="3"/>
        <v>-</v>
      </c>
    </row>
    <row r="55" spans="1:37" ht="15" customHeight="1" x14ac:dyDescent="0.35">
      <c r="A55" t="s">
        <v>76</v>
      </c>
      <c r="B55" t="s">
        <v>77</v>
      </c>
      <c r="C55" t="s">
        <v>77</v>
      </c>
      <c r="D55">
        <v>2024</v>
      </c>
      <c r="E55">
        <v>1.6</v>
      </c>
      <c r="F55" t="s">
        <v>6</v>
      </c>
      <c r="G55" t="s">
        <v>1185</v>
      </c>
      <c r="H55">
        <v>1.1000000000000001</v>
      </c>
      <c r="I55">
        <v>0</v>
      </c>
      <c r="J55">
        <v>0</v>
      </c>
      <c r="K55">
        <v>0</v>
      </c>
      <c r="L55">
        <v>0</v>
      </c>
      <c r="M55" t="s">
        <v>78</v>
      </c>
      <c r="N55" t="s">
        <v>6</v>
      </c>
      <c r="O55" t="s">
        <v>6</v>
      </c>
      <c r="P55" t="s">
        <v>6</v>
      </c>
      <c r="Q55" t="s">
        <v>6</v>
      </c>
      <c r="R55" t="s">
        <v>6</v>
      </c>
      <c r="S55" t="s">
        <v>6</v>
      </c>
      <c r="T55" t="s">
        <v>6</v>
      </c>
      <c r="U55" t="s">
        <v>78</v>
      </c>
      <c r="V55" t="s">
        <v>6</v>
      </c>
      <c r="W55" t="s">
        <v>6</v>
      </c>
      <c r="X55" t="s">
        <v>6</v>
      </c>
      <c r="Y55" t="s">
        <v>6</v>
      </c>
      <c r="Z55" t="s">
        <v>6</v>
      </c>
      <c r="AA55" t="s">
        <v>6</v>
      </c>
      <c r="AB55" t="s">
        <v>6</v>
      </c>
      <c r="AC55" t="s">
        <v>6</v>
      </c>
      <c r="AD55" t="s">
        <v>6</v>
      </c>
      <c r="AE55" t="s">
        <v>5</v>
      </c>
      <c r="AG55" s="229" t="str">
        <f t="shared" si="4"/>
        <v>Ja</v>
      </c>
      <c r="AI55" s="1" t="str">
        <f t="shared" si="1"/>
        <v>Nej</v>
      </c>
      <c r="AJ55" s="1">
        <f t="shared" si="2"/>
        <v>0</v>
      </c>
      <c r="AK55" s="1" t="str">
        <f t="shared" si="3"/>
        <v>-</v>
      </c>
    </row>
    <row r="56" spans="1:37" ht="15" customHeight="1" x14ac:dyDescent="0.35">
      <c r="A56" t="s">
        <v>76</v>
      </c>
      <c r="B56" t="s">
        <v>80</v>
      </c>
      <c r="C56" t="s">
        <v>77</v>
      </c>
      <c r="D56">
        <v>2024</v>
      </c>
      <c r="E56">
        <v>0.2</v>
      </c>
      <c r="F56" t="s">
        <v>6</v>
      </c>
      <c r="G56" t="s">
        <v>1185</v>
      </c>
      <c r="H56">
        <v>1.1000000000000001</v>
      </c>
      <c r="I56">
        <v>0</v>
      </c>
      <c r="J56">
        <v>0</v>
      </c>
      <c r="K56">
        <v>0</v>
      </c>
      <c r="L56" t="s">
        <v>6</v>
      </c>
      <c r="M56" t="s">
        <v>78</v>
      </c>
      <c r="N56" t="s">
        <v>6</v>
      </c>
      <c r="O56" t="s">
        <v>6</v>
      </c>
      <c r="P56" t="s">
        <v>6</v>
      </c>
      <c r="Q56" t="s">
        <v>6</v>
      </c>
      <c r="R56" t="s">
        <v>6</v>
      </c>
      <c r="S56" t="s">
        <v>6</v>
      </c>
      <c r="T56" t="s">
        <v>6</v>
      </c>
      <c r="U56" t="s">
        <v>78</v>
      </c>
      <c r="V56" t="s">
        <v>6</v>
      </c>
      <c r="W56" t="s">
        <v>6</v>
      </c>
      <c r="X56" t="s">
        <v>6</v>
      </c>
      <c r="Y56" t="s">
        <v>6</v>
      </c>
      <c r="Z56" t="s">
        <v>6</v>
      </c>
      <c r="AA56" t="s">
        <v>6</v>
      </c>
      <c r="AB56" t="s">
        <v>6</v>
      </c>
      <c r="AC56" t="s">
        <v>6</v>
      </c>
      <c r="AD56" t="s">
        <v>6</v>
      </c>
      <c r="AE56" t="s">
        <v>5</v>
      </c>
      <c r="AG56" s="229" t="str">
        <f t="shared" si="4"/>
        <v>Ja</v>
      </c>
      <c r="AI56" s="1" t="str">
        <f t="shared" si="1"/>
        <v>Nej</v>
      </c>
      <c r="AJ56" s="1">
        <f t="shared" si="2"/>
        <v>0</v>
      </c>
      <c r="AK56" s="1" t="str">
        <f t="shared" si="3"/>
        <v>-</v>
      </c>
    </row>
    <row r="57" spans="1:37" ht="15" customHeight="1" x14ac:dyDescent="0.35">
      <c r="A57" t="s">
        <v>76</v>
      </c>
      <c r="B57" t="s">
        <v>81</v>
      </c>
      <c r="C57" t="s">
        <v>77</v>
      </c>
      <c r="D57">
        <v>2024</v>
      </c>
      <c r="E57">
        <v>0.4</v>
      </c>
      <c r="F57" t="s">
        <v>6</v>
      </c>
      <c r="G57" t="s">
        <v>1185</v>
      </c>
      <c r="H57">
        <v>1.1000000000000001</v>
      </c>
      <c r="I57">
        <v>0</v>
      </c>
      <c r="J57">
        <v>0</v>
      </c>
      <c r="K57">
        <v>0</v>
      </c>
      <c r="L57" t="s">
        <v>6</v>
      </c>
      <c r="M57" t="s">
        <v>78</v>
      </c>
      <c r="N57" t="s">
        <v>6</v>
      </c>
      <c r="O57" t="s">
        <v>6</v>
      </c>
      <c r="P57" t="s">
        <v>6</v>
      </c>
      <c r="Q57" t="s">
        <v>6</v>
      </c>
      <c r="R57" t="s">
        <v>6</v>
      </c>
      <c r="S57" t="s">
        <v>6</v>
      </c>
      <c r="T57" t="s">
        <v>6</v>
      </c>
      <c r="U57" t="s">
        <v>78</v>
      </c>
      <c r="V57" t="s">
        <v>6</v>
      </c>
      <c r="W57" t="s">
        <v>6</v>
      </c>
      <c r="X57" t="s">
        <v>6</v>
      </c>
      <c r="Y57" t="s">
        <v>6</v>
      </c>
      <c r="Z57" t="s">
        <v>6</v>
      </c>
      <c r="AA57" t="s">
        <v>6</v>
      </c>
      <c r="AB57" t="s">
        <v>6</v>
      </c>
      <c r="AC57" t="s">
        <v>6</v>
      </c>
      <c r="AD57" t="s">
        <v>6</v>
      </c>
      <c r="AE57" t="s">
        <v>5</v>
      </c>
      <c r="AG57" s="229" t="str">
        <f t="shared" si="4"/>
        <v>Ja</v>
      </c>
      <c r="AI57" s="1" t="str">
        <f t="shared" si="1"/>
        <v>Nej</v>
      </c>
      <c r="AJ57" s="1">
        <f t="shared" si="2"/>
        <v>0</v>
      </c>
      <c r="AK57" s="1" t="str">
        <f t="shared" si="3"/>
        <v>-</v>
      </c>
    </row>
    <row r="58" spans="1:37" ht="15" customHeight="1" x14ac:dyDescent="0.35">
      <c r="A58" t="s">
        <v>82</v>
      </c>
      <c r="B58" t="s">
        <v>83</v>
      </c>
      <c r="C58" t="s">
        <v>84</v>
      </c>
      <c r="D58">
        <v>2024</v>
      </c>
      <c r="E58">
        <v>0.49</v>
      </c>
      <c r="F58" t="s">
        <v>6</v>
      </c>
      <c r="G58" t="s">
        <v>880</v>
      </c>
      <c r="H58">
        <v>1.1000000000000001</v>
      </c>
      <c r="I58">
        <v>0</v>
      </c>
      <c r="J58">
        <v>0</v>
      </c>
      <c r="K58">
        <v>0</v>
      </c>
      <c r="L58" t="s">
        <v>6</v>
      </c>
      <c r="M58" t="s">
        <v>5</v>
      </c>
      <c r="N58" t="s">
        <v>6</v>
      </c>
      <c r="O58" t="s">
        <v>6</v>
      </c>
      <c r="P58" t="s">
        <v>6</v>
      </c>
      <c r="Q58" t="s">
        <v>6</v>
      </c>
      <c r="R58" t="s">
        <v>6</v>
      </c>
      <c r="S58" t="s">
        <v>6</v>
      </c>
      <c r="T58" t="s">
        <v>6</v>
      </c>
      <c r="U58" t="s">
        <v>5</v>
      </c>
      <c r="V58" t="s">
        <v>6</v>
      </c>
      <c r="W58" t="s">
        <v>6</v>
      </c>
      <c r="X58" t="s">
        <v>6</v>
      </c>
      <c r="Y58" t="s">
        <v>6</v>
      </c>
      <c r="Z58" t="s">
        <v>6</v>
      </c>
      <c r="AA58" t="s">
        <v>6</v>
      </c>
      <c r="AB58" t="s">
        <v>6</v>
      </c>
      <c r="AC58" t="s">
        <v>6</v>
      </c>
      <c r="AD58" t="s">
        <v>6</v>
      </c>
      <c r="AE58" t="s">
        <v>5</v>
      </c>
      <c r="AG58" s="229" t="str">
        <f t="shared" si="4"/>
        <v>Ja</v>
      </c>
      <c r="AI58" s="1" t="str">
        <f t="shared" si="1"/>
        <v>Nej</v>
      </c>
      <c r="AJ58" s="1">
        <f t="shared" si="2"/>
        <v>0</v>
      </c>
      <c r="AK58" s="1" t="str">
        <f t="shared" si="3"/>
        <v>-</v>
      </c>
    </row>
    <row r="59" spans="1:37" ht="15" customHeight="1" x14ac:dyDescent="0.35">
      <c r="A59" t="s">
        <v>85</v>
      </c>
      <c r="B59" t="s">
        <v>86</v>
      </c>
      <c r="C59" t="s">
        <v>86</v>
      </c>
      <c r="D59">
        <v>2024</v>
      </c>
      <c r="E59" t="s">
        <v>6</v>
      </c>
      <c r="F59" t="s">
        <v>6</v>
      </c>
      <c r="G59" t="s">
        <v>764</v>
      </c>
      <c r="H59">
        <v>1.1000000000000001</v>
      </c>
      <c r="I59">
        <v>0</v>
      </c>
      <c r="J59">
        <v>0</v>
      </c>
      <c r="K59">
        <v>0</v>
      </c>
      <c r="L59" t="s">
        <v>6</v>
      </c>
      <c r="M59" t="s">
        <v>5</v>
      </c>
      <c r="N59" t="s">
        <v>6</v>
      </c>
      <c r="O59" t="s">
        <v>6</v>
      </c>
      <c r="P59" t="s">
        <v>6</v>
      </c>
      <c r="Q59" t="s">
        <v>6</v>
      </c>
      <c r="R59" t="s">
        <v>6</v>
      </c>
      <c r="S59" t="s">
        <v>6</v>
      </c>
      <c r="T59" t="s">
        <v>6</v>
      </c>
      <c r="U59" t="s">
        <v>5</v>
      </c>
      <c r="V59" t="s">
        <v>6</v>
      </c>
      <c r="W59" t="s">
        <v>6</v>
      </c>
      <c r="X59" t="s">
        <v>6</v>
      </c>
      <c r="Y59" t="s">
        <v>6</v>
      </c>
      <c r="Z59" t="s">
        <v>6</v>
      </c>
      <c r="AA59" t="s">
        <v>6</v>
      </c>
      <c r="AB59" t="s">
        <v>6</v>
      </c>
      <c r="AC59" t="s">
        <v>6</v>
      </c>
      <c r="AD59" t="s">
        <v>6</v>
      </c>
      <c r="AE59" t="s">
        <v>5</v>
      </c>
      <c r="AG59" s="229" t="str">
        <f t="shared" si="4"/>
        <v>Ja</v>
      </c>
      <c r="AI59" s="1" t="str">
        <f t="shared" si="1"/>
        <v>Nej</v>
      </c>
      <c r="AJ59" s="1">
        <f t="shared" si="2"/>
        <v>0</v>
      </c>
      <c r="AK59" s="1" t="str">
        <f t="shared" si="3"/>
        <v>-</v>
      </c>
    </row>
    <row r="60" spans="1:37" ht="15" customHeight="1" x14ac:dyDescent="0.35">
      <c r="A60" t="s">
        <v>87</v>
      </c>
      <c r="B60" t="s">
        <v>88</v>
      </c>
      <c r="C60" t="s">
        <v>88</v>
      </c>
      <c r="D60">
        <v>2024</v>
      </c>
      <c r="E60">
        <v>2.76</v>
      </c>
      <c r="F60" t="s">
        <v>6</v>
      </c>
      <c r="G60" t="s">
        <v>765</v>
      </c>
      <c r="H60">
        <v>1.1000000000000001</v>
      </c>
      <c r="I60">
        <v>0</v>
      </c>
      <c r="J60">
        <v>0</v>
      </c>
      <c r="K60">
        <v>0</v>
      </c>
      <c r="L60">
        <v>0</v>
      </c>
      <c r="M60" t="s">
        <v>5</v>
      </c>
      <c r="N60" t="s">
        <v>6</v>
      </c>
      <c r="O60" t="s">
        <v>6</v>
      </c>
      <c r="P60" t="s">
        <v>6</v>
      </c>
      <c r="Q60" t="s">
        <v>6</v>
      </c>
      <c r="R60" t="s">
        <v>6</v>
      </c>
      <c r="S60" t="s">
        <v>6</v>
      </c>
      <c r="T60" t="s">
        <v>6</v>
      </c>
      <c r="U60" t="s">
        <v>5</v>
      </c>
      <c r="V60" t="s">
        <v>6</v>
      </c>
      <c r="W60" t="s">
        <v>6</v>
      </c>
      <c r="X60" t="s">
        <v>6</v>
      </c>
      <c r="Y60" t="s">
        <v>6</v>
      </c>
      <c r="Z60" t="s">
        <v>6</v>
      </c>
      <c r="AA60" t="s">
        <v>6</v>
      </c>
      <c r="AB60" t="s">
        <v>6</v>
      </c>
      <c r="AC60" t="s">
        <v>6</v>
      </c>
      <c r="AD60" t="s">
        <v>6</v>
      </c>
      <c r="AE60" t="s">
        <v>5</v>
      </c>
      <c r="AG60" s="229" t="str">
        <f t="shared" si="4"/>
        <v>Ja</v>
      </c>
      <c r="AI60" s="1" t="str">
        <f t="shared" si="1"/>
        <v>Nej</v>
      </c>
      <c r="AJ60" s="1">
        <f t="shared" si="2"/>
        <v>0</v>
      </c>
      <c r="AK60" s="1" t="str">
        <f t="shared" si="3"/>
        <v>-</v>
      </c>
    </row>
    <row r="61" spans="1:37" ht="15" customHeight="1" x14ac:dyDescent="0.35">
      <c r="A61" t="s">
        <v>89</v>
      </c>
      <c r="B61" t="s">
        <v>90</v>
      </c>
      <c r="C61" t="s">
        <v>90</v>
      </c>
      <c r="D61">
        <v>2024</v>
      </c>
      <c r="E61">
        <v>0.06</v>
      </c>
      <c r="F61" t="s">
        <v>6</v>
      </c>
      <c r="G61" t="s">
        <v>766</v>
      </c>
      <c r="H61">
        <v>1.1000000000000001</v>
      </c>
      <c r="I61">
        <v>0</v>
      </c>
      <c r="J61">
        <v>0</v>
      </c>
      <c r="K61">
        <v>0</v>
      </c>
      <c r="L61">
        <v>0</v>
      </c>
      <c r="M61" t="s">
        <v>5</v>
      </c>
      <c r="N61" t="s">
        <v>6</v>
      </c>
      <c r="O61" t="s">
        <v>6</v>
      </c>
      <c r="P61" t="s">
        <v>6</v>
      </c>
      <c r="Q61" t="s">
        <v>6</v>
      </c>
      <c r="R61" t="s">
        <v>6</v>
      </c>
      <c r="S61" t="s">
        <v>6</v>
      </c>
      <c r="T61" t="s">
        <v>6</v>
      </c>
      <c r="U61" t="s">
        <v>5</v>
      </c>
      <c r="V61" t="s">
        <v>6</v>
      </c>
      <c r="W61" t="s">
        <v>6</v>
      </c>
      <c r="X61" t="s">
        <v>6</v>
      </c>
      <c r="Y61" t="s">
        <v>6</v>
      </c>
      <c r="Z61" t="s">
        <v>6</v>
      </c>
      <c r="AA61" t="s">
        <v>6</v>
      </c>
      <c r="AB61" t="s">
        <v>6</v>
      </c>
      <c r="AC61" t="s">
        <v>6</v>
      </c>
      <c r="AD61" t="s">
        <v>6</v>
      </c>
      <c r="AE61" t="s">
        <v>5</v>
      </c>
      <c r="AG61" s="229" t="str">
        <f t="shared" si="4"/>
        <v>Ja</v>
      </c>
      <c r="AI61" s="1" t="str">
        <f t="shared" si="1"/>
        <v>Nej</v>
      </c>
      <c r="AJ61" s="1">
        <f t="shared" si="2"/>
        <v>0</v>
      </c>
      <c r="AK61" s="1" t="str">
        <f t="shared" si="3"/>
        <v>-</v>
      </c>
    </row>
    <row r="62" spans="1:37" ht="15" customHeight="1" x14ac:dyDescent="0.35">
      <c r="A62" t="s">
        <v>91</v>
      </c>
      <c r="B62" t="s">
        <v>92</v>
      </c>
      <c r="C62" t="s">
        <v>92</v>
      </c>
      <c r="D62">
        <v>2024</v>
      </c>
      <c r="E62">
        <v>1.6</v>
      </c>
      <c r="F62">
        <v>13.3</v>
      </c>
      <c r="G62" t="s">
        <v>767</v>
      </c>
      <c r="H62">
        <v>1.1000000000000001</v>
      </c>
      <c r="I62">
        <v>0</v>
      </c>
      <c r="J62">
        <v>0</v>
      </c>
      <c r="K62">
        <v>0</v>
      </c>
      <c r="L62">
        <v>0</v>
      </c>
      <c r="M62" t="s">
        <v>78</v>
      </c>
      <c r="N62" t="s">
        <v>6</v>
      </c>
      <c r="O62" t="s">
        <v>6</v>
      </c>
      <c r="P62" t="s">
        <v>6</v>
      </c>
      <c r="Q62" t="s">
        <v>6</v>
      </c>
      <c r="R62" t="s">
        <v>6</v>
      </c>
      <c r="S62" t="s">
        <v>6</v>
      </c>
      <c r="T62" t="s">
        <v>6</v>
      </c>
      <c r="U62" t="s">
        <v>78</v>
      </c>
      <c r="V62" t="s">
        <v>6</v>
      </c>
      <c r="W62" t="s">
        <v>6</v>
      </c>
      <c r="X62" t="s">
        <v>6</v>
      </c>
      <c r="Y62" t="s">
        <v>6</v>
      </c>
      <c r="Z62" t="s">
        <v>6</v>
      </c>
      <c r="AA62" t="s">
        <v>6</v>
      </c>
      <c r="AB62" t="s">
        <v>6</v>
      </c>
      <c r="AC62" t="s">
        <v>6</v>
      </c>
      <c r="AD62" t="s">
        <v>6</v>
      </c>
      <c r="AE62" s="202" t="s">
        <v>1191</v>
      </c>
      <c r="AG62" s="229" t="str">
        <f t="shared" si="4"/>
        <v>Ja</v>
      </c>
      <c r="AI62" s="1" t="str">
        <f t="shared" si="1"/>
        <v>Nej</v>
      </c>
      <c r="AJ62" s="1">
        <f t="shared" si="2"/>
        <v>0</v>
      </c>
      <c r="AK62" s="1" t="str">
        <f t="shared" si="3"/>
        <v>-</v>
      </c>
    </row>
    <row r="63" spans="1:37" ht="15" customHeight="1" x14ac:dyDescent="0.35">
      <c r="A63" t="s">
        <v>93</v>
      </c>
      <c r="B63" t="s">
        <v>96</v>
      </c>
      <c r="C63" t="s">
        <v>95</v>
      </c>
      <c r="D63">
        <v>2024</v>
      </c>
      <c r="E63">
        <v>0.37</v>
      </c>
      <c r="F63" t="s">
        <v>6</v>
      </c>
      <c r="G63" t="s">
        <v>5</v>
      </c>
      <c r="H63">
        <v>2.1</v>
      </c>
      <c r="I63">
        <v>524.1</v>
      </c>
      <c r="J63">
        <v>0.78820000000000001</v>
      </c>
      <c r="K63">
        <v>0.14680000000000001</v>
      </c>
      <c r="L63">
        <v>0</v>
      </c>
      <c r="M63" t="s">
        <v>6</v>
      </c>
      <c r="N63" t="s">
        <v>6</v>
      </c>
      <c r="O63" t="s">
        <v>6</v>
      </c>
      <c r="P63" t="s">
        <v>6</v>
      </c>
      <c r="Q63" t="s">
        <v>6</v>
      </c>
      <c r="R63" t="s">
        <v>6</v>
      </c>
      <c r="S63" t="s">
        <v>6</v>
      </c>
      <c r="T63" t="s">
        <v>6</v>
      </c>
      <c r="U63" t="s">
        <v>6</v>
      </c>
      <c r="V63" t="s">
        <v>6</v>
      </c>
      <c r="W63" t="s">
        <v>6</v>
      </c>
      <c r="X63" t="s">
        <v>6</v>
      </c>
      <c r="Y63" t="s">
        <v>6</v>
      </c>
      <c r="Z63" t="s">
        <v>6</v>
      </c>
      <c r="AA63" t="s">
        <v>6</v>
      </c>
      <c r="AB63" t="s">
        <v>6</v>
      </c>
      <c r="AC63" t="s">
        <v>6</v>
      </c>
      <c r="AD63" t="s">
        <v>6</v>
      </c>
      <c r="AE63" t="s">
        <v>6</v>
      </c>
      <c r="AG63" s="229" t="str">
        <f t="shared" si="4"/>
        <v>Nej</v>
      </c>
      <c r="AI63" s="1" t="str">
        <f t="shared" si="1"/>
        <v>Nej</v>
      </c>
      <c r="AJ63" s="1">
        <f t="shared" si="2"/>
        <v>0</v>
      </c>
      <c r="AK63" s="1" t="str">
        <f t="shared" si="3"/>
        <v>-</v>
      </c>
    </row>
    <row r="64" spans="1:37" ht="15" customHeight="1" x14ac:dyDescent="0.35">
      <c r="A64" t="s">
        <v>93</v>
      </c>
      <c r="B64" t="s">
        <v>95</v>
      </c>
      <c r="C64" t="s">
        <v>95</v>
      </c>
      <c r="D64">
        <v>2024</v>
      </c>
      <c r="E64">
        <v>1.52</v>
      </c>
      <c r="F64">
        <v>8.66</v>
      </c>
      <c r="G64" t="s">
        <v>5</v>
      </c>
      <c r="H64">
        <v>2.1</v>
      </c>
      <c r="I64">
        <v>524.1</v>
      </c>
      <c r="J64">
        <v>0.78820000000000001</v>
      </c>
      <c r="K64">
        <v>0.14680000000000001</v>
      </c>
      <c r="L64">
        <v>0</v>
      </c>
      <c r="M64" t="s">
        <v>6</v>
      </c>
      <c r="N64" t="s">
        <v>6</v>
      </c>
      <c r="O64" t="s">
        <v>6</v>
      </c>
      <c r="P64" t="s">
        <v>6</v>
      </c>
      <c r="Q64" t="s">
        <v>6</v>
      </c>
      <c r="R64" t="s">
        <v>6</v>
      </c>
      <c r="S64" t="s">
        <v>6</v>
      </c>
      <c r="T64" t="s">
        <v>6</v>
      </c>
      <c r="U64" t="s">
        <v>768</v>
      </c>
      <c r="V64">
        <v>6.79</v>
      </c>
      <c r="W64">
        <v>6.79</v>
      </c>
      <c r="X64">
        <v>0.03</v>
      </c>
      <c r="Y64">
        <v>4</v>
      </c>
      <c r="Z64">
        <v>7</v>
      </c>
      <c r="AA64">
        <v>0</v>
      </c>
      <c r="AB64">
        <v>0</v>
      </c>
      <c r="AC64">
        <v>0</v>
      </c>
      <c r="AD64" t="s">
        <v>6</v>
      </c>
      <c r="AE64" s="202" t="s">
        <v>1192</v>
      </c>
      <c r="AG64" s="229" t="str">
        <f t="shared" si="4"/>
        <v>Nej</v>
      </c>
      <c r="AI64" s="1" t="str">
        <f t="shared" si="1"/>
        <v>Nej</v>
      </c>
      <c r="AJ64" s="1">
        <f t="shared" si="2"/>
        <v>0</v>
      </c>
      <c r="AK64" s="1" t="str">
        <f t="shared" si="3"/>
        <v>-</v>
      </c>
    </row>
    <row r="65" spans="1:37" ht="15" customHeight="1" x14ac:dyDescent="0.35">
      <c r="A65" t="s">
        <v>93</v>
      </c>
      <c r="B65" t="s">
        <v>97</v>
      </c>
      <c r="C65" t="s">
        <v>95</v>
      </c>
      <c r="D65">
        <v>2024</v>
      </c>
      <c r="E65">
        <v>0.79</v>
      </c>
      <c r="F65" t="s">
        <v>6</v>
      </c>
      <c r="G65" t="s">
        <v>5</v>
      </c>
      <c r="H65">
        <v>2.1</v>
      </c>
      <c r="I65">
        <v>524.1</v>
      </c>
      <c r="J65">
        <v>0.78820000000000001</v>
      </c>
      <c r="K65">
        <v>0.14680000000000001</v>
      </c>
      <c r="L65">
        <v>0</v>
      </c>
      <c r="M65" t="s">
        <v>6</v>
      </c>
      <c r="N65" t="s">
        <v>6</v>
      </c>
      <c r="O65" t="s">
        <v>6</v>
      </c>
      <c r="P65" t="s">
        <v>6</v>
      </c>
      <c r="Q65" t="s">
        <v>6</v>
      </c>
      <c r="R65" t="s">
        <v>6</v>
      </c>
      <c r="S65" t="s">
        <v>6</v>
      </c>
      <c r="T65" t="s">
        <v>6</v>
      </c>
      <c r="U65" t="s">
        <v>5</v>
      </c>
      <c r="V65" t="s">
        <v>6</v>
      </c>
      <c r="W65" t="s">
        <v>6</v>
      </c>
      <c r="X65" t="s">
        <v>6</v>
      </c>
      <c r="Y65" t="s">
        <v>6</v>
      </c>
      <c r="Z65" t="s">
        <v>6</v>
      </c>
      <c r="AA65" t="s">
        <v>6</v>
      </c>
      <c r="AB65" t="s">
        <v>6</v>
      </c>
      <c r="AC65" t="s">
        <v>6</v>
      </c>
      <c r="AD65" t="s">
        <v>6</v>
      </c>
      <c r="AE65" t="s">
        <v>6</v>
      </c>
      <c r="AG65" s="229" t="str">
        <f t="shared" si="4"/>
        <v>Nej</v>
      </c>
      <c r="AI65" s="1" t="str">
        <f t="shared" si="1"/>
        <v>Nej</v>
      </c>
      <c r="AJ65" s="1">
        <f t="shared" si="2"/>
        <v>0</v>
      </c>
      <c r="AK65" s="1" t="str">
        <f t="shared" si="3"/>
        <v>-</v>
      </c>
    </row>
    <row r="66" spans="1:37" ht="15" customHeight="1" x14ac:dyDescent="0.35">
      <c r="A66" t="s">
        <v>93</v>
      </c>
      <c r="B66" t="s">
        <v>94</v>
      </c>
      <c r="C66" t="s">
        <v>95</v>
      </c>
      <c r="D66">
        <v>2024</v>
      </c>
      <c r="E66">
        <v>5.5E-2</v>
      </c>
      <c r="F66" t="s">
        <v>6</v>
      </c>
      <c r="G66" t="s">
        <v>5</v>
      </c>
      <c r="H66">
        <v>2.1</v>
      </c>
      <c r="I66">
        <v>524.1</v>
      </c>
      <c r="J66">
        <v>0.78820000000000001</v>
      </c>
      <c r="K66">
        <v>0.14680000000000001</v>
      </c>
      <c r="L66">
        <v>0</v>
      </c>
      <c r="M66" t="s">
        <v>6</v>
      </c>
      <c r="N66" t="s">
        <v>6</v>
      </c>
      <c r="O66" t="s">
        <v>6</v>
      </c>
      <c r="P66" t="s">
        <v>6</v>
      </c>
      <c r="Q66" t="s">
        <v>6</v>
      </c>
      <c r="R66" t="s">
        <v>6</v>
      </c>
      <c r="S66" t="s">
        <v>6</v>
      </c>
      <c r="T66" t="s">
        <v>6</v>
      </c>
      <c r="U66" t="s">
        <v>6</v>
      </c>
      <c r="V66" t="s">
        <v>6</v>
      </c>
      <c r="W66" t="s">
        <v>6</v>
      </c>
      <c r="X66" t="s">
        <v>6</v>
      </c>
      <c r="Y66" t="s">
        <v>6</v>
      </c>
      <c r="Z66" t="s">
        <v>6</v>
      </c>
      <c r="AA66" t="s">
        <v>6</v>
      </c>
      <c r="AB66" t="s">
        <v>6</v>
      </c>
      <c r="AC66" t="s">
        <v>6</v>
      </c>
      <c r="AD66" t="s">
        <v>6</v>
      </c>
      <c r="AE66" t="s">
        <v>6</v>
      </c>
      <c r="AG66" s="229" t="str">
        <f t="shared" ref="AG66:AG89" si="5">IF(OR(AND(H66&lt;&gt;$AM$3,H66&lt;&gt;"-"),AND(I66&lt;&gt;$AM$4,I66&lt;&gt;"-"),AND(J66&lt;&gt;$AM$5,J66&lt;&gt;"-"),AND(K66&lt;&gt;$AM$6,K66&lt;&gt;"-")),"Ja","Nej")</f>
        <v>Nej</v>
      </c>
      <c r="AI66" s="1" t="str">
        <f t="shared" si="1"/>
        <v>Nej</v>
      </c>
      <c r="AJ66" s="1">
        <f t="shared" si="2"/>
        <v>0</v>
      </c>
      <c r="AK66" s="1" t="str">
        <f t="shared" si="3"/>
        <v>-</v>
      </c>
    </row>
    <row r="67" spans="1:37" ht="15" customHeight="1" x14ac:dyDescent="0.35">
      <c r="A67" t="s">
        <v>98</v>
      </c>
      <c r="B67" t="s">
        <v>99</v>
      </c>
      <c r="C67" t="s">
        <v>99</v>
      </c>
      <c r="D67">
        <v>2024</v>
      </c>
      <c r="E67" t="s">
        <v>6</v>
      </c>
      <c r="F67" t="s">
        <v>6</v>
      </c>
      <c r="G67" t="s">
        <v>769</v>
      </c>
      <c r="H67">
        <v>1.1000000000000001</v>
      </c>
      <c r="I67">
        <v>0</v>
      </c>
      <c r="J67">
        <v>0</v>
      </c>
      <c r="K67">
        <v>0</v>
      </c>
      <c r="L67" t="s">
        <v>6</v>
      </c>
      <c r="M67" t="s">
        <v>78</v>
      </c>
      <c r="N67" t="s">
        <v>6</v>
      </c>
      <c r="O67" t="s">
        <v>6</v>
      </c>
      <c r="P67" t="s">
        <v>6</v>
      </c>
      <c r="Q67" t="s">
        <v>6</v>
      </c>
      <c r="R67" t="s">
        <v>6</v>
      </c>
      <c r="S67" t="s">
        <v>6</v>
      </c>
      <c r="T67" t="s">
        <v>6</v>
      </c>
      <c r="U67" t="s">
        <v>78</v>
      </c>
      <c r="V67" t="s">
        <v>6</v>
      </c>
      <c r="W67" t="s">
        <v>6</v>
      </c>
      <c r="X67" t="s">
        <v>6</v>
      </c>
      <c r="Y67" t="s">
        <v>6</v>
      </c>
      <c r="Z67" t="s">
        <v>6</v>
      </c>
      <c r="AA67" t="s">
        <v>6</v>
      </c>
      <c r="AB67" t="s">
        <v>6</v>
      </c>
      <c r="AC67" t="s">
        <v>6</v>
      </c>
      <c r="AD67" t="s">
        <v>6</v>
      </c>
      <c r="AE67" t="s">
        <v>78</v>
      </c>
      <c r="AG67" s="229" t="str">
        <f t="shared" si="5"/>
        <v>Ja</v>
      </c>
      <c r="AI67" s="1" t="str">
        <f t="shared" ref="AI67:AI130" si="6">IF(ISERROR(1/N67),"Nej","Ja")</f>
        <v>Nej</v>
      </c>
      <c r="AJ67" s="1">
        <f t="shared" ref="AJ67:AJ130" si="7">IF(AI67="Nej",0,N67)</f>
        <v>0</v>
      </c>
      <c r="AK67" s="1" t="str">
        <f t="shared" ref="AK67:AK130" si="8">IF(AI67="Nej","-",R67/100)</f>
        <v>-</v>
      </c>
    </row>
    <row r="68" spans="1:37" ht="15" customHeight="1" x14ac:dyDescent="0.35">
      <c r="A68" t="s">
        <v>98</v>
      </c>
      <c r="B68" t="s">
        <v>100</v>
      </c>
      <c r="C68" t="s">
        <v>99</v>
      </c>
      <c r="D68">
        <v>2024</v>
      </c>
      <c r="E68" t="s">
        <v>6</v>
      </c>
      <c r="F68" t="s">
        <v>6</v>
      </c>
      <c r="G68" t="s">
        <v>769</v>
      </c>
      <c r="H68">
        <v>1.1000000000000001</v>
      </c>
      <c r="I68">
        <v>0</v>
      </c>
      <c r="J68">
        <v>0</v>
      </c>
      <c r="K68">
        <v>0</v>
      </c>
      <c r="L68" t="s">
        <v>6</v>
      </c>
      <c r="M68" t="s">
        <v>78</v>
      </c>
      <c r="N68" t="s">
        <v>6</v>
      </c>
      <c r="O68" t="s">
        <v>6</v>
      </c>
      <c r="P68" t="s">
        <v>6</v>
      </c>
      <c r="Q68" t="s">
        <v>6</v>
      </c>
      <c r="R68" t="s">
        <v>6</v>
      </c>
      <c r="S68" t="s">
        <v>6</v>
      </c>
      <c r="T68" t="s">
        <v>6</v>
      </c>
      <c r="U68" t="s">
        <v>78</v>
      </c>
      <c r="V68" t="s">
        <v>6</v>
      </c>
      <c r="W68" t="s">
        <v>6</v>
      </c>
      <c r="X68" t="s">
        <v>6</v>
      </c>
      <c r="Y68" t="s">
        <v>6</v>
      </c>
      <c r="Z68" t="s">
        <v>6</v>
      </c>
      <c r="AA68" t="s">
        <v>6</v>
      </c>
      <c r="AB68" t="s">
        <v>6</v>
      </c>
      <c r="AC68" t="s">
        <v>6</v>
      </c>
      <c r="AD68" t="s">
        <v>6</v>
      </c>
      <c r="AE68" t="s">
        <v>78</v>
      </c>
      <c r="AG68" s="229" t="str">
        <f t="shared" si="5"/>
        <v>Ja</v>
      </c>
      <c r="AI68" s="1" t="str">
        <f t="shared" si="6"/>
        <v>Nej</v>
      </c>
      <c r="AJ68" s="1">
        <f t="shared" si="7"/>
        <v>0</v>
      </c>
      <c r="AK68" s="1" t="str">
        <f t="shared" si="8"/>
        <v>-</v>
      </c>
    </row>
    <row r="69" spans="1:37" ht="15" customHeight="1" x14ac:dyDescent="0.35">
      <c r="A69" t="s">
        <v>101</v>
      </c>
      <c r="B69" t="s">
        <v>102</v>
      </c>
      <c r="C69" t="s">
        <v>102</v>
      </c>
      <c r="D69">
        <v>2024</v>
      </c>
      <c r="E69">
        <v>16.338999999999999</v>
      </c>
      <c r="F69">
        <v>8.5489999999999995</v>
      </c>
      <c r="G69" t="s">
        <v>765</v>
      </c>
      <c r="H69">
        <v>1.1000000000000001</v>
      </c>
      <c r="I69">
        <v>0</v>
      </c>
      <c r="J69">
        <v>0</v>
      </c>
      <c r="K69">
        <v>0</v>
      </c>
      <c r="L69">
        <v>0</v>
      </c>
      <c r="M69" t="s">
        <v>1171</v>
      </c>
      <c r="N69">
        <v>6.09</v>
      </c>
      <c r="O69">
        <v>8.3000000000000004E-2</v>
      </c>
      <c r="P69">
        <v>19.648</v>
      </c>
      <c r="Q69">
        <v>6.8879999999999999</v>
      </c>
      <c r="R69">
        <v>2.2999999999999998</v>
      </c>
      <c r="S69">
        <v>6.0000000000000001E-3</v>
      </c>
      <c r="T69">
        <v>0</v>
      </c>
      <c r="U69" t="s">
        <v>5</v>
      </c>
      <c r="V69" t="s">
        <v>6</v>
      </c>
      <c r="W69" t="s">
        <v>6</v>
      </c>
      <c r="X69" t="s">
        <v>6</v>
      </c>
      <c r="Y69" t="s">
        <v>6</v>
      </c>
      <c r="Z69" t="s">
        <v>6</v>
      </c>
      <c r="AA69" t="s">
        <v>6</v>
      </c>
      <c r="AB69" t="s">
        <v>6</v>
      </c>
      <c r="AC69" t="s">
        <v>6</v>
      </c>
      <c r="AD69" t="s">
        <v>6</v>
      </c>
      <c r="AE69" t="s">
        <v>5</v>
      </c>
      <c r="AG69" s="229" t="str">
        <f t="shared" si="5"/>
        <v>Ja</v>
      </c>
      <c r="AI69" s="1" t="str">
        <f t="shared" si="6"/>
        <v>Ja</v>
      </c>
      <c r="AJ69" s="1">
        <f t="shared" si="7"/>
        <v>6.09</v>
      </c>
      <c r="AK69" s="1">
        <f t="shared" si="8"/>
        <v>2.3E-2</v>
      </c>
    </row>
    <row r="70" spans="1:37" ht="15" customHeight="1" x14ac:dyDescent="0.35">
      <c r="A70" t="s">
        <v>101</v>
      </c>
      <c r="B70" t="s">
        <v>103</v>
      </c>
      <c r="C70" t="s">
        <v>102</v>
      </c>
      <c r="D70">
        <v>2024</v>
      </c>
      <c r="E70">
        <v>1.8209999999999999E-3</v>
      </c>
      <c r="F70" t="s">
        <v>6</v>
      </c>
      <c r="G70" t="s">
        <v>765</v>
      </c>
      <c r="H70">
        <v>1.1000000000000001</v>
      </c>
      <c r="I70">
        <v>0</v>
      </c>
      <c r="J70">
        <v>0</v>
      </c>
      <c r="K70">
        <v>0</v>
      </c>
      <c r="L70">
        <v>0</v>
      </c>
      <c r="M70" t="s">
        <v>5</v>
      </c>
      <c r="N70" t="s">
        <v>6</v>
      </c>
      <c r="O70" t="s">
        <v>6</v>
      </c>
      <c r="P70" t="s">
        <v>6</v>
      </c>
      <c r="Q70" t="s">
        <v>6</v>
      </c>
      <c r="R70" t="s">
        <v>6</v>
      </c>
      <c r="S70" t="s">
        <v>6</v>
      </c>
      <c r="T70" t="s">
        <v>6</v>
      </c>
      <c r="U70" t="s">
        <v>5</v>
      </c>
      <c r="V70" t="s">
        <v>6</v>
      </c>
      <c r="W70" t="s">
        <v>6</v>
      </c>
      <c r="X70" t="s">
        <v>6</v>
      </c>
      <c r="Y70" t="s">
        <v>6</v>
      </c>
      <c r="Z70" t="s">
        <v>6</v>
      </c>
      <c r="AA70" t="s">
        <v>6</v>
      </c>
      <c r="AB70" t="s">
        <v>6</v>
      </c>
      <c r="AC70" t="s">
        <v>6</v>
      </c>
      <c r="AD70" t="s">
        <v>6</v>
      </c>
      <c r="AE70" t="s">
        <v>5</v>
      </c>
      <c r="AG70" s="229" t="str">
        <f t="shared" si="5"/>
        <v>Ja</v>
      </c>
      <c r="AI70" s="1" t="str">
        <f t="shared" si="6"/>
        <v>Nej</v>
      </c>
      <c r="AJ70" s="1">
        <f t="shared" si="7"/>
        <v>0</v>
      </c>
      <c r="AK70" s="1" t="str">
        <f t="shared" si="8"/>
        <v>-</v>
      </c>
    </row>
    <row r="71" spans="1:37" ht="15" customHeight="1" x14ac:dyDescent="0.35">
      <c r="A71" t="s">
        <v>101</v>
      </c>
      <c r="B71" t="s">
        <v>104</v>
      </c>
      <c r="C71" t="s">
        <v>102</v>
      </c>
      <c r="D71">
        <v>2024</v>
      </c>
      <c r="E71">
        <v>0.104</v>
      </c>
      <c r="F71" t="s">
        <v>6</v>
      </c>
      <c r="G71" t="s">
        <v>765</v>
      </c>
      <c r="H71">
        <v>1.1000000000000001</v>
      </c>
      <c r="I71">
        <v>0</v>
      </c>
      <c r="J71">
        <v>0</v>
      </c>
      <c r="K71">
        <v>0</v>
      </c>
      <c r="L71">
        <v>0</v>
      </c>
      <c r="M71" t="s">
        <v>5</v>
      </c>
      <c r="N71" t="s">
        <v>6</v>
      </c>
      <c r="O71" t="s">
        <v>6</v>
      </c>
      <c r="P71" t="s">
        <v>6</v>
      </c>
      <c r="Q71" t="s">
        <v>6</v>
      </c>
      <c r="R71" t="s">
        <v>6</v>
      </c>
      <c r="S71" t="s">
        <v>6</v>
      </c>
      <c r="T71" t="s">
        <v>6</v>
      </c>
      <c r="U71" t="s">
        <v>5</v>
      </c>
      <c r="V71" t="s">
        <v>6</v>
      </c>
      <c r="W71" t="s">
        <v>6</v>
      </c>
      <c r="X71" t="s">
        <v>6</v>
      </c>
      <c r="Y71" t="s">
        <v>6</v>
      </c>
      <c r="Z71" t="s">
        <v>6</v>
      </c>
      <c r="AA71" t="s">
        <v>6</v>
      </c>
      <c r="AB71" t="s">
        <v>6</v>
      </c>
      <c r="AC71" t="s">
        <v>6</v>
      </c>
      <c r="AD71" t="s">
        <v>6</v>
      </c>
      <c r="AE71" t="s">
        <v>5</v>
      </c>
      <c r="AG71" s="229" t="str">
        <f t="shared" si="5"/>
        <v>Ja</v>
      </c>
      <c r="AI71" s="1" t="str">
        <f t="shared" si="6"/>
        <v>Nej</v>
      </c>
      <c r="AJ71" s="1">
        <f t="shared" si="7"/>
        <v>0</v>
      </c>
      <c r="AK71" s="1" t="str">
        <f t="shared" si="8"/>
        <v>-</v>
      </c>
    </row>
    <row r="72" spans="1:37" ht="15" customHeight="1" x14ac:dyDescent="0.35">
      <c r="A72" t="s">
        <v>105</v>
      </c>
      <c r="B72" t="s">
        <v>107</v>
      </c>
      <c r="C72" t="s">
        <v>107</v>
      </c>
      <c r="D72">
        <v>2024</v>
      </c>
      <c r="E72">
        <v>4.0940000000000003</v>
      </c>
      <c r="F72">
        <v>37.613</v>
      </c>
      <c r="G72" t="s">
        <v>771</v>
      </c>
      <c r="H72">
        <v>1.7</v>
      </c>
      <c r="I72">
        <v>0</v>
      </c>
      <c r="J72">
        <v>0</v>
      </c>
      <c r="K72">
        <v>0</v>
      </c>
      <c r="L72">
        <v>67.099999999999994</v>
      </c>
      <c r="M72" t="s">
        <v>5</v>
      </c>
      <c r="N72" t="s">
        <v>6</v>
      </c>
      <c r="O72" t="s">
        <v>6</v>
      </c>
      <c r="P72" t="s">
        <v>6</v>
      </c>
      <c r="Q72" t="s">
        <v>6</v>
      </c>
      <c r="R72" t="s">
        <v>6</v>
      </c>
      <c r="S72" t="s">
        <v>6</v>
      </c>
      <c r="T72" t="s">
        <v>6</v>
      </c>
      <c r="U72" t="s">
        <v>5</v>
      </c>
      <c r="V72" t="s">
        <v>6</v>
      </c>
      <c r="W72" t="s">
        <v>6</v>
      </c>
      <c r="X72" t="s">
        <v>6</v>
      </c>
      <c r="Y72" t="s">
        <v>6</v>
      </c>
      <c r="Z72" t="s">
        <v>6</v>
      </c>
      <c r="AA72" t="s">
        <v>6</v>
      </c>
      <c r="AB72" t="s">
        <v>6</v>
      </c>
      <c r="AC72" t="s">
        <v>6</v>
      </c>
      <c r="AD72" t="s">
        <v>6</v>
      </c>
      <c r="AE72" s="202" t="s">
        <v>1193</v>
      </c>
      <c r="AG72" s="229" t="str">
        <f t="shared" si="5"/>
        <v>Ja</v>
      </c>
      <c r="AI72" s="1" t="str">
        <f t="shared" si="6"/>
        <v>Nej</v>
      </c>
      <c r="AJ72" s="1">
        <f t="shared" si="7"/>
        <v>0</v>
      </c>
      <c r="AK72" s="1" t="str">
        <f t="shared" si="8"/>
        <v>-</v>
      </c>
    </row>
    <row r="73" spans="1:37" ht="15" customHeight="1" x14ac:dyDescent="0.35">
      <c r="A73" t="s">
        <v>105</v>
      </c>
      <c r="B73" t="s">
        <v>106</v>
      </c>
      <c r="C73" t="s">
        <v>107</v>
      </c>
      <c r="D73">
        <v>2024</v>
      </c>
      <c r="E73">
        <v>3.5999999999999997E-2</v>
      </c>
      <c r="F73">
        <v>1.5</v>
      </c>
      <c r="G73" t="s">
        <v>770</v>
      </c>
      <c r="H73">
        <v>1.7</v>
      </c>
      <c r="I73">
        <v>0</v>
      </c>
      <c r="J73">
        <v>0</v>
      </c>
      <c r="K73">
        <v>0</v>
      </c>
      <c r="L73">
        <v>67.099999999999994</v>
      </c>
      <c r="M73" t="s">
        <v>5</v>
      </c>
      <c r="N73" t="s">
        <v>6</v>
      </c>
      <c r="O73" t="s">
        <v>6</v>
      </c>
      <c r="P73" t="s">
        <v>6</v>
      </c>
      <c r="Q73" t="s">
        <v>6</v>
      </c>
      <c r="R73" t="s">
        <v>6</v>
      </c>
      <c r="S73" t="s">
        <v>6</v>
      </c>
      <c r="T73" t="s">
        <v>6</v>
      </c>
      <c r="U73" t="s">
        <v>5</v>
      </c>
      <c r="V73" t="s">
        <v>6</v>
      </c>
      <c r="W73" t="s">
        <v>6</v>
      </c>
      <c r="X73" t="s">
        <v>6</v>
      </c>
      <c r="Y73" t="s">
        <v>6</v>
      </c>
      <c r="Z73" t="s">
        <v>6</v>
      </c>
      <c r="AA73" t="s">
        <v>6</v>
      </c>
      <c r="AB73" t="s">
        <v>6</v>
      </c>
      <c r="AC73" t="s">
        <v>6</v>
      </c>
      <c r="AD73" t="s">
        <v>6</v>
      </c>
      <c r="AE73" s="202" t="s">
        <v>1193</v>
      </c>
      <c r="AG73" s="229" t="str">
        <f t="shared" si="5"/>
        <v>Ja</v>
      </c>
      <c r="AI73" s="1" t="str">
        <f t="shared" si="6"/>
        <v>Nej</v>
      </c>
      <c r="AJ73" s="1">
        <f t="shared" si="7"/>
        <v>0</v>
      </c>
      <c r="AK73" s="1" t="str">
        <f t="shared" si="8"/>
        <v>-</v>
      </c>
    </row>
    <row r="74" spans="1:37" ht="15" customHeight="1" x14ac:dyDescent="0.35">
      <c r="A74" t="s">
        <v>108</v>
      </c>
      <c r="B74" t="s">
        <v>109</v>
      </c>
      <c r="C74" t="s">
        <v>109</v>
      </c>
      <c r="D74">
        <v>2024</v>
      </c>
      <c r="E74" t="s">
        <v>5</v>
      </c>
      <c r="F74" t="s">
        <v>5</v>
      </c>
      <c r="G74" t="s">
        <v>5</v>
      </c>
      <c r="H74" t="s">
        <v>5</v>
      </c>
      <c r="I74" t="s">
        <v>5</v>
      </c>
      <c r="J74" t="s">
        <v>5</v>
      </c>
      <c r="K74" t="s">
        <v>5</v>
      </c>
      <c r="L74" t="s">
        <v>5</v>
      </c>
      <c r="M74" t="s">
        <v>5</v>
      </c>
      <c r="N74" t="s">
        <v>5</v>
      </c>
      <c r="O74" t="s">
        <v>5</v>
      </c>
      <c r="P74" t="s">
        <v>5</v>
      </c>
      <c r="Q74" t="s">
        <v>5</v>
      </c>
      <c r="R74" t="s">
        <v>5</v>
      </c>
      <c r="S74" t="s">
        <v>5</v>
      </c>
      <c r="T74" t="s">
        <v>5</v>
      </c>
      <c r="U74" t="s">
        <v>5</v>
      </c>
      <c r="V74" t="s">
        <v>5</v>
      </c>
      <c r="W74" t="s">
        <v>5</v>
      </c>
      <c r="X74" t="s">
        <v>5</v>
      </c>
      <c r="Y74" t="s">
        <v>5</v>
      </c>
      <c r="Z74" t="s">
        <v>5</v>
      </c>
      <c r="AA74" t="s">
        <v>5</v>
      </c>
      <c r="AB74" t="s">
        <v>5</v>
      </c>
      <c r="AC74" t="s">
        <v>5</v>
      </c>
      <c r="AD74" t="s">
        <v>5</v>
      </c>
      <c r="AE74" t="s">
        <v>5</v>
      </c>
      <c r="AG74" s="229" t="str">
        <f t="shared" si="5"/>
        <v>Nej</v>
      </c>
      <c r="AI74" s="1" t="str">
        <f t="shared" si="6"/>
        <v>Nej</v>
      </c>
      <c r="AJ74" s="1">
        <f t="shared" si="7"/>
        <v>0</v>
      </c>
      <c r="AK74" s="1" t="str">
        <f t="shared" si="8"/>
        <v>-</v>
      </c>
    </row>
    <row r="75" spans="1:37" ht="15" customHeight="1" x14ac:dyDescent="0.35">
      <c r="A75" t="s">
        <v>110</v>
      </c>
      <c r="B75" t="s">
        <v>111</v>
      </c>
      <c r="C75" t="s">
        <v>111</v>
      </c>
      <c r="D75">
        <v>2024</v>
      </c>
      <c r="E75">
        <v>0.11700000000000001</v>
      </c>
      <c r="F75" t="s">
        <v>6</v>
      </c>
      <c r="G75" t="s">
        <v>772</v>
      </c>
      <c r="H75">
        <v>0.9</v>
      </c>
      <c r="I75">
        <v>0</v>
      </c>
      <c r="J75">
        <v>0</v>
      </c>
      <c r="K75">
        <v>0</v>
      </c>
      <c r="L75">
        <v>0</v>
      </c>
      <c r="M75" t="s">
        <v>5</v>
      </c>
      <c r="N75" t="s">
        <v>6</v>
      </c>
      <c r="O75" t="s">
        <v>6</v>
      </c>
      <c r="P75" t="s">
        <v>6</v>
      </c>
      <c r="Q75" t="s">
        <v>6</v>
      </c>
      <c r="R75" t="s">
        <v>6</v>
      </c>
      <c r="S75" t="s">
        <v>6</v>
      </c>
      <c r="T75" t="s">
        <v>6</v>
      </c>
      <c r="U75" t="s">
        <v>5</v>
      </c>
      <c r="V75" t="s">
        <v>6</v>
      </c>
      <c r="W75" t="s">
        <v>6</v>
      </c>
      <c r="X75" t="s">
        <v>6</v>
      </c>
      <c r="Y75" t="s">
        <v>6</v>
      </c>
      <c r="Z75" t="s">
        <v>6</v>
      </c>
      <c r="AA75" t="s">
        <v>6</v>
      </c>
      <c r="AB75" t="s">
        <v>6</v>
      </c>
      <c r="AC75" t="s">
        <v>6</v>
      </c>
      <c r="AD75" t="s">
        <v>6</v>
      </c>
      <c r="AE75" t="s">
        <v>5</v>
      </c>
      <c r="AG75" s="229" t="str">
        <f t="shared" si="5"/>
        <v>Ja</v>
      </c>
      <c r="AI75" s="1" t="str">
        <f t="shared" si="6"/>
        <v>Nej</v>
      </c>
      <c r="AJ75" s="1">
        <f t="shared" si="7"/>
        <v>0</v>
      </c>
      <c r="AK75" s="1" t="str">
        <f t="shared" si="8"/>
        <v>-</v>
      </c>
    </row>
    <row r="76" spans="1:37" ht="15" customHeight="1" x14ac:dyDescent="0.35">
      <c r="A76" t="s">
        <v>112</v>
      </c>
      <c r="B76" t="s">
        <v>113</v>
      </c>
      <c r="C76" t="s">
        <v>114</v>
      </c>
      <c r="D76">
        <v>2024</v>
      </c>
      <c r="E76">
        <v>0.122</v>
      </c>
      <c r="F76" t="s">
        <v>6</v>
      </c>
      <c r="G76" t="s">
        <v>773</v>
      </c>
      <c r="H76">
        <v>0.193</v>
      </c>
      <c r="I76">
        <v>0</v>
      </c>
      <c r="J76">
        <v>0</v>
      </c>
      <c r="K76">
        <v>0</v>
      </c>
      <c r="L76">
        <v>100</v>
      </c>
      <c r="M76" t="s">
        <v>5</v>
      </c>
      <c r="N76" t="s">
        <v>6</v>
      </c>
      <c r="O76" t="s">
        <v>6</v>
      </c>
      <c r="P76" t="s">
        <v>6</v>
      </c>
      <c r="Q76" t="s">
        <v>6</v>
      </c>
      <c r="R76" t="s">
        <v>6</v>
      </c>
      <c r="S76" t="s">
        <v>6</v>
      </c>
      <c r="T76" t="s">
        <v>6</v>
      </c>
      <c r="U76" t="s">
        <v>5</v>
      </c>
      <c r="V76" t="s">
        <v>6</v>
      </c>
      <c r="W76" t="s">
        <v>6</v>
      </c>
      <c r="X76" t="s">
        <v>6</v>
      </c>
      <c r="Y76" t="s">
        <v>6</v>
      </c>
      <c r="Z76" t="s">
        <v>6</v>
      </c>
      <c r="AA76" t="s">
        <v>6</v>
      </c>
      <c r="AB76" t="s">
        <v>6</v>
      </c>
      <c r="AC76" t="s">
        <v>6</v>
      </c>
      <c r="AD76" t="s">
        <v>6</v>
      </c>
      <c r="AE76" s="202" t="s">
        <v>1194</v>
      </c>
      <c r="AG76" s="229" t="str">
        <f t="shared" si="5"/>
        <v>Ja</v>
      </c>
      <c r="AI76" s="1" t="str">
        <f t="shared" si="6"/>
        <v>Nej</v>
      </c>
      <c r="AJ76" s="1">
        <f t="shared" si="7"/>
        <v>0</v>
      </c>
      <c r="AK76" s="1" t="str">
        <f t="shared" si="8"/>
        <v>-</v>
      </c>
    </row>
    <row r="77" spans="1:37" ht="15" customHeight="1" x14ac:dyDescent="0.35">
      <c r="A77" t="s">
        <v>112</v>
      </c>
      <c r="B77" t="s">
        <v>114</v>
      </c>
      <c r="C77" t="s">
        <v>114</v>
      </c>
      <c r="D77">
        <v>2024</v>
      </c>
      <c r="E77">
        <v>2.8119999999999998</v>
      </c>
      <c r="F77">
        <v>16.181999999999999</v>
      </c>
      <c r="G77" t="s">
        <v>774</v>
      </c>
      <c r="H77">
        <v>0.193</v>
      </c>
      <c r="I77">
        <v>0</v>
      </c>
      <c r="J77">
        <v>0</v>
      </c>
      <c r="K77">
        <v>0</v>
      </c>
      <c r="L77">
        <v>100</v>
      </c>
      <c r="M77" t="s">
        <v>5</v>
      </c>
      <c r="N77" t="s">
        <v>6</v>
      </c>
      <c r="O77" t="s">
        <v>6</v>
      </c>
      <c r="P77" t="s">
        <v>6</v>
      </c>
      <c r="Q77" t="s">
        <v>6</v>
      </c>
      <c r="R77" t="s">
        <v>6</v>
      </c>
      <c r="S77" t="s">
        <v>6</v>
      </c>
      <c r="T77" t="s">
        <v>6</v>
      </c>
      <c r="U77" t="s">
        <v>5</v>
      </c>
      <c r="V77" t="s">
        <v>6</v>
      </c>
      <c r="W77" t="s">
        <v>6</v>
      </c>
      <c r="X77" t="s">
        <v>6</v>
      </c>
      <c r="Y77" t="s">
        <v>6</v>
      </c>
      <c r="Z77" t="s">
        <v>6</v>
      </c>
      <c r="AA77" t="s">
        <v>6</v>
      </c>
      <c r="AB77" t="s">
        <v>6</v>
      </c>
      <c r="AC77" t="s">
        <v>6</v>
      </c>
      <c r="AD77">
        <v>11.923999999999999</v>
      </c>
      <c r="AE77" s="202" t="s">
        <v>1194</v>
      </c>
      <c r="AG77" s="229" t="str">
        <f t="shared" si="5"/>
        <v>Ja</v>
      </c>
      <c r="AI77" s="1" t="str">
        <f t="shared" si="6"/>
        <v>Nej</v>
      </c>
      <c r="AJ77" s="1">
        <f t="shared" si="7"/>
        <v>0</v>
      </c>
      <c r="AK77" s="1" t="str">
        <f t="shared" si="8"/>
        <v>-</v>
      </c>
    </row>
    <row r="78" spans="1:37" ht="15" customHeight="1" x14ac:dyDescent="0.35">
      <c r="A78" t="s">
        <v>115</v>
      </c>
      <c r="B78" t="s">
        <v>116</v>
      </c>
      <c r="C78" t="s">
        <v>117</v>
      </c>
      <c r="D78">
        <v>2024</v>
      </c>
      <c r="E78">
        <v>0.78200000000000003</v>
      </c>
      <c r="F78" t="s">
        <v>6</v>
      </c>
      <c r="G78" t="s">
        <v>775</v>
      </c>
      <c r="H78">
        <v>1.1000000000000001</v>
      </c>
      <c r="I78">
        <v>0</v>
      </c>
      <c r="J78">
        <v>0</v>
      </c>
      <c r="K78">
        <v>0</v>
      </c>
      <c r="L78">
        <v>34.799999999999997</v>
      </c>
      <c r="M78" t="s">
        <v>729</v>
      </c>
      <c r="N78">
        <v>10.497</v>
      </c>
      <c r="O78">
        <v>0.15</v>
      </c>
      <c r="P78">
        <v>53.5</v>
      </c>
      <c r="Q78">
        <v>5</v>
      </c>
      <c r="R78">
        <v>1.17</v>
      </c>
      <c r="S78" t="s">
        <v>6</v>
      </c>
      <c r="T78">
        <v>2.0539999999999998</v>
      </c>
      <c r="U78" t="s">
        <v>78</v>
      </c>
      <c r="V78" t="s">
        <v>6</v>
      </c>
      <c r="W78" t="s">
        <v>6</v>
      </c>
      <c r="X78" t="s">
        <v>6</v>
      </c>
      <c r="Y78" t="s">
        <v>6</v>
      </c>
      <c r="Z78" t="s">
        <v>6</v>
      </c>
      <c r="AA78" t="s">
        <v>6</v>
      </c>
      <c r="AB78" t="s">
        <v>6</v>
      </c>
      <c r="AC78" t="s">
        <v>6</v>
      </c>
      <c r="AD78" t="s">
        <v>6</v>
      </c>
      <c r="AE78" t="s">
        <v>5</v>
      </c>
      <c r="AG78" s="229" t="str">
        <f t="shared" si="5"/>
        <v>Ja</v>
      </c>
      <c r="AI78" s="1" t="str">
        <f t="shared" si="6"/>
        <v>Ja</v>
      </c>
      <c r="AJ78" s="1">
        <f t="shared" si="7"/>
        <v>10.497</v>
      </c>
      <c r="AK78" s="1">
        <f t="shared" si="8"/>
        <v>1.1699999999999999E-2</v>
      </c>
    </row>
    <row r="79" spans="1:37" ht="15" customHeight="1" x14ac:dyDescent="0.35">
      <c r="A79" t="s">
        <v>115</v>
      </c>
      <c r="B79" t="s">
        <v>118</v>
      </c>
      <c r="C79" t="s">
        <v>117</v>
      </c>
      <c r="D79">
        <v>2024</v>
      </c>
      <c r="E79">
        <v>3.4000000000000002E-2</v>
      </c>
      <c r="F79" t="s">
        <v>6</v>
      </c>
      <c r="G79" t="s">
        <v>775</v>
      </c>
      <c r="H79">
        <v>1.1000000000000001</v>
      </c>
      <c r="I79">
        <v>0</v>
      </c>
      <c r="J79">
        <v>0</v>
      </c>
      <c r="K79">
        <v>0</v>
      </c>
      <c r="L79">
        <v>34.799999999999997</v>
      </c>
      <c r="M79" t="s">
        <v>5</v>
      </c>
      <c r="N79" t="s">
        <v>6</v>
      </c>
      <c r="O79" t="s">
        <v>6</v>
      </c>
      <c r="P79" t="s">
        <v>6</v>
      </c>
      <c r="Q79" t="s">
        <v>6</v>
      </c>
      <c r="R79" t="s">
        <v>6</v>
      </c>
      <c r="S79" t="s">
        <v>6</v>
      </c>
      <c r="T79" t="s">
        <v>6</v>
      </c>
      <c r="U79" t="s">
        <v>5</v>
      </c>
      <c r="V79" t="s">
        <v>6</v>
      </c>
      <c r="W79" t="s">
        <v>6</v>
      </c>
      <c r="X79" t="s">
        <v>6</v>
      </c>
      <c r="Y79" t="s">
        <v>6</v>
      </c>
      <c r="Z79" t="s">
        <v>6</v>
      </c>
      <c r="AA79" t="s">
        <v>6</v>
      </c>
      <c r="AB79" t="s">
        <v>6</v>
      </c>
      <c r="AC79" t="s">
        <v>6</v>
      </c>
      <c r="AD79" t="s">
        <v>6</v>
      </c>
      <c r="AE79" t="s">
        <v>5</v>
      </c>
      <c r="AG79" s="229" t="str">
        <f t="shared" si="5"/>
        <v>Ja</v>
      </c>
      <c r="AI79" s="1" t="str">
        <f t="shared" si="6"/>
        <v>Nej</v>
      </c>
      <c r="AJ79" s="1">
        <f t="shared" si="7"/>
        <v>0</v>
      </c>
      <c r="AK79" s="1" t="str">
        <f t="shared" si="8"/>
        <v>-</v>
      </c>
    </row>
    <row r="80" spans="1:37" ht="15" customHeight="1" x14ac:dyDescent="0.35">
      <c r="A80" t="s">
        <v>115</v>
      </c>
      <c r="B80" t="s">
        <v>5</v>
      </c>
      <c r="C80" t="s">
        <v>117</v>
      </c>
      <c r="D80">
        <v>2024</v>
      </c>
      <c r="E80" t="s">
        <v>6</v>
      </c>
      <c r="F80" t="s">
        <v>6</v>
      </c>
      <c r="G80" t="s">
        <v>775</v>
      </c>
      <c r="H80">
        <v>1.1000000000000001</v>
      </c>
      <c r="I80">
        <v>0</v>
      </c>
      <c r="J80">
        <v>0</v>
      </c>
      <c r="K80">
        <v>0</v>
      </c>
      <c r="L80">
        <v>34.799999999999997</v>
      </c>
      <c r="M80" t="s">
        <v>5</v>
      </c>
      <c r="N80" t="s">
        <v>6</v>
      </c>
      <c r="O80" t="s">
        <v>6</v>
      </c>
      <c r="P80" t="s">
        <v>6</v>
      </c>
      <c r="Q80" t="s">
        <v>6</v>
      </c>
      <c r="R80" t="s">
        <v>6</v>
      </c>
      <c r="S80" t="s">
        <v>6</v>
      </c>
      <c r="T80" t="s">
        <v>6</v>
      </c>
      <c r="U80" t="s">
        <v>5</v>
      </c>
      <c r="V80" t="s">
        <v>6</v>
      </c>
      <c r="W80" t="s">
        <v>6</v>
      </c>
      <c r="X80" t="s">
        <v>6</v>
      </c>
      <c r="Y80" t="s">
        <v>6</v>
      </c>
      <c r="Z80" t="s">
        <v>6</v>
      </c>
      <c r="AA80" t="s">
        <v>6</v>
      </c>
      <c r="AB80" t="s">
        <v>6</v>
      </c>
      <c r="AC80" t="s">
        <v>6</v>
      </c>
      <c r="AD80" t="s">
        <v>6</v>
      </c>
      <c r="AE80" t="s">
        <v>5</v>
      </c>
      <c r="AG80" s="229" t="str">
        <f t="shared" si="5"/>
        <v>Ja</v>
      </c>
      <c r="AI80" s="1" t="str">
        <f t="shared" si="6"/>
        <v>Nej</v>
      </c>
      <c r="AJ80" s="1">
        <f t="shared" si="7"/>
        <v>0</v>
      </c>
      <c r="AK80" s="1" t="str">
        <f t="shared" si="8"/>
        <v>-</v>
      </c>
    </row>
    <row r="81" spans="1:37" ht="15" customHeight="1" x14ac:dyDescent="0.35">
      <c r="A81" t="s">
        <v>119</v>
      </c>
      <c r="B81" t="s">
        <v>135</v>
      </c>
      <c r="C81" t="s">
        <v>136</v>
      </c>
      <c r="D81">
        <v>2024</v>
      </c>
      <c r="E81">
        <v>0.9</v>
      </c>
      <c r="F81" t="s">
        <v>6</v>
      </c>
      <c r="G81" t="s">
        <v>776</v>
      </c>
      <c r="H81">
        <v>7.0000000000000007E-2</v>
      </c>
      <c r="I81">
        <v>0</v>
      </c>
      <c r="J81">
        <v>0</v>
      </c>
      <c r="K81">
        <v>0</v>
      </c>
      <c r="L81">
        <v>100</v>
      </c>
      <c r="M81" t="s">
        <v>5</v>
      </c>
      <c r="N81" t="s">
        <v>6</v>
      </c>
      <c r="O81" t="s">
        <v>6</v>
      </c>
      <c r="P81" t="s">
        <v>6</v>
      </c>
      <c r="Q81" t="s">
        <v>6</v>
      </c>
      <c r="R81" t="s">
        <v>6</v>
      </c>
      <c r="S81" t="s">
        <v>6</v>
      </c>
      <c r="T81" t="s">
        <v>6</v>
      </c>
      <c r="U81" t="s">
        <v>5</v>
      </c>
      <c r="V81" t="s">
        <v>6</v>
      </c>
      <c r="W81" t="s">
        <v>6</v>
      </c>
      <c r="X81" t="s">
        <v>6</v>
      </c>
      <c r="Y81" t="s">
        <v>6</v>
      </c>
      <c r="Z81" t="s">
        <v>6</v>
      </c>
      <c r="AA81" t="s">
        <v>6</v>
      </c>
      <c r="AB81" t="s">
        <v>6</v>
      </c>
      <c r="AC81" t="s">
        <v>6</v>
      </c>
      <c r="AD81" t="s">
        <v>6</v>
      </c>
      <c r="AE81" s="202" t="s">
        <v>1195</v>
      </c>
      <c r="AG81" s="229" t="str">
        <f t="shared" si="5"/>
        <v>Ja</v>
      </c>
      <c r="AI81" s="1" t="str">
        <f t="shared" si="6"/>
        <v>Nej</v>
      </c>
      <c r="AJ81" s="1">
        <f t="shared" si="7"/>
        <v>0</v>
      </c>
      <c r="AK81" s="1" t="str">
        <f t="shared" si="8"/>
        <v>-</v>
      </c>
    </row>
    <row r="82" spans="1:37" ht="15" customHeight="1" x14ac:dyDescent="0.35">
      <c r="A82" t="s">
        <v>119</v>
      </c>
      <c r="B82" t="s">
        <v>137</v>
      </c>
      <c r="C82" t="s">
        <v>123</v>
      </c>
      <c r="D82">
        <v>2024</v>
      </c>
      <c r="E82">
        <v>2.8</v>
      </c>
      <c r="F82">
        <v>1.9</v>
      </c>
      <c r="G82" t="s">
        <v>776</v>
      </c>
      <c r="H82">
        <v>7.0000000000000007E-2</v>
      </c>
      <c r="I82">
        <v>0</v>
      </c>
      <c r="J82">
        <v>0</v>
      </c>
      <c r="K82">
        <v>0</v>
      </c>
      <c r="L82">
        <v>100</v>
      </c>
      <c r="M82" t="s">
        <v>780</v>
      </c>
      <c r="N82">
        <v>1415.3</v>
      </c>
      <c r="O82">
        <v>0.04</v>
      </c>
      <c r="P82">
        <v>128</v>
      </c>
      <c r="Q82">
        <v>2.1</v>
      </c>
      <c r="R82">
        <v>0.01</v>
      </c>
      <c r="S82" t="s">
        <v>6</v>
      </c>
      <c r="T82">
        <v>960.6</v>
      </c>
      <c r="U82" t="s">
        <v>5</v>
      </c>
      <c r="V82" t="s">
        <v>6</v>
      </c>
      <c r="W82" t="s">
        <v>6</v>
      </c>
      <c r="X82" t="s">
        <v>6</v>
      </c>
      <c r="Y82" t="s">
        <v>6</v>
      </c>
      <c r="Z82" t="s">
        <v>6</v>
      </c>
      <c r="AA82" t="s">
        <v>6</v>
      </c>
      <c r="AB82" t="s">
        <v>6</v>
      </c>
      <c r="AC82" t="s">
        <v>6</v>
      </c>
      <c r="AD82" t="s">
        <v>6</v>
      </c>
      <c r="AE82" s="202" t="s">
        <v>1195</v>
      </c>
      <c r="AG82" s="229" t="str">
        <f t="shared" si="5"/>
        <v>Ja</v>
      </c>
      <c r="AI82" s="1" t="str">
        <f t="shared" si="6"/>
        <v>Ja</v>
      </c>
      <c r="AJ82" s="1">
        <f t="shared" si="7"/>
        <v>1415.3</v>
      </c>
      <c r="AK82" s="1">
        <f t="shared" si="8"/>
        <v>1E-4</v>
      </c>
    </row>
    <row r="83" spans="1:37" ht="15" customHeight="1" x14ac:dyDescent="0.35">
      <c r="A83" t="s">
        <v>119</v>
      </c>
      <c r="B83" t="s">
        <v>138</v>
      </c>
      <c r="C83" t="s">
        <v>126</v>
      </c>
      <c r="D83">
        <v>2024</v>
      </c>
      <c r="E83">
        <v>1.9</v>
      </c>
      <c r="F83" t="s">
        <v>6</v>
      </c>
      <c r="G83" t="s">
        <v>777</v>
      </c>
      <c r="H83">
        <v>7.0000000000000007E-2</v>
      </c>
      <c r="I83">
        <v>0</v>
      </c>
      <c r="J83">
        <v>0</v>
      </c>
      <c r="K83">
        <v>0</v>
      </c>
      <c r="L83">
        <v>100</v>
      </c>
      <c r="M83" t="s">
        <v>5</v>
      </c>
      <c r="N83" t="s">
        <v>6</v>
      </c>
      <c r="O83" t="s">
        <v>6</v>
      </c>
      <c r="P83" t="s">
        <v>6</v>
      </c>
      <c r="Q83" t="s">
        <v>6</v>
      </c>
      <c r="R83" t="s">
        <v>6</v>
      </c>
      <c r="S83" t="s">
        <v>6</v>
      </c>
      <c r="T83" t="s">
        <v>6</v>
      </c>
      <c r="U83" t="s">
        <v>5</v>
      </c>
      <c r="V83" t="s">
        <v>6</v>
      </c>
      <c r="W83" t="s">
        <v>6</v>
      </c>
      <c r="X83" t="s">
        <v>6</v>
      </c>
      <c r="Y83" t="s">
        <v>6</v>
      </c>
      <c r="Z83" t="s">
        <v>6</v>
      </c>
      <c r="AA83" t="s">
        <v>6</v>
      </c>
      <c r="AB83" t="s">
        <v>6</v>
      </c>
      <c r="AC83" t="s">
        <v>6</v>
      </c>
      <c r="AD83" t="s">
        <v>6</v>
      </c>
      <c r="AE83" s="202" t="s">
        <v>1195</v>
      </c>
      <c r="AG83" s="229" t="str">
        <f t="shared" si="5"/>
        <v>Ja</v>
      </c>
      <c r="AI83" s="1" t="str">
        <f t="shared" si="6"/>
        <v>Nej</v>
      </c>
      <c r="AJ83" s="1">
        <f t="shared" si="7"/>
        <v>0</v>
      </c>
      <c r="AK83" s="1" t="str">
        <f t="shared" si="8"/>
        <v>-</v>
      </c>
    </row>
    <row r="84" spans="1:37" ht="15" customHeight="1" x14ac:dyDescent="0.35">
      <c r="A84" t="s">
        <v>119</v>
      </c>
      <c r="B84" t="s">
        <v>139</v>
      </c>
      <c r="C84" t="s">
        <v>139</v>
      </c>
      <c r="D84">
        <v>2024</v>
      </c>
      <c r="E84">
        <v>1.5</v>
      </c>
      <c r="F84" t="s">
        <v>6</v>
      </c>
      <c r="G84" t="s">
        <v>776</v>
      </c>
      <c r="H84">
        <v>7.0000000000000007E-2</v>
      </c>
      <c r="I84">
        <v>0</v>
      </c>
      <c r="J84">
        <v>0</v>
      </c>
      <c r="K84">
        <v>0</v>
      </c>
      <c r="L84">
        <v>100</v>
      </c>
      <c r="M84" t="s">
        <v>5</v>
      </c>
      <c r="N84" t="s">
        <v>6</v>
      </c>
      <c r="O84" t="s">
        <v>6</v>
      </c>
      <c r="P84" t="s">
        <v>6</v>
      </c>
      <c r="Q84" t="s">
        <v>6</v>
      </c>
      <c r="R84" t="s">
        <v>6</v>
      </c>
      <c r="S84" t="s">
        <v>6</v>
      </c>
      <c r="T84" t="s">
        <v>6</v>
      </c>
      <c r="U84" t="s">
        <v>5</v>
      </c>
      <c r="V84" t="s">
        <v>6</v>
      </c>
      <c r="W84" t="s">
        <v>6</v>
      </c>
      <c r="X84" t="s">
        <v>6</v>
      </c>
      <c r="Y84" t="s">
        <v>6</v>
      </c>
      <c r="Z84" t="s">
        <v>6</v>
      </c>
      <c r="AA84" t="s">
        <v>6</v>
      </c>
      <c r="AB84" t="s">
        <v>6</v>
      </c>
      <c r="AC84" t="s">
        <v>6</v>
      </c>
      <c r="AD84" t="s">
        <v>6</v>
      </c>
      <c r="AE84" s="202" t="s">
        <v>1195</v>
      </c>
      <c r="AG84" s="229" t="str">
        <f t="shared" si="5"/>
        <v>Ja</v>
      </c>
      <c r="AI84" s="1" t="str">
        <f t="shared" si="6"/>
        <v>Nej</v>
      </c>
      <c r="AJ84" s="1">
        <f t="shared" si="7"/>
        <v>0</v>
      </c>
      <c r="AK84" s="1" t="str">
        <f t="shared" si="8"/>
        <v>-</v>
      </c>
    </row>
    <row r="85" spans="1:37" ht="15" customHeight="1" x14ac:dyDescent="0.35">
      <c r="A85" t="s">
        <v>119</v>
      </c>
      <c r="B85" t="s">
        <v>120</v>
      </c>
      <c r="C85" t="s">
        <v>121</v>
      </c>
      <c r="D85">
        <v>2024</v>
      </c>
      <c r="E85" t="s">
        <v>6</v>
      </c>
      <c r="F85" t="s">
        <v>6</v>
      </c>
      <c r="G85" t="s">
        <v>776</v>
      </c>
      <c r="H85">
        <v>7.0000000000000007E-2</v>
      </c>
      <c r="I85">
        <v>0</v>
      </c>
      <c r="J85">
        <v>0</v>
      </c>
      <c r="K85">
        <v>0</v>
      </c>
      <c r="L85">
        <v>100</v>
      </c>
      <c r="M85" t="s">
        <v>730</v>
      </c>
      <c r="N85">
        <v>16.600000000000001</v>
      </c>
      <c r="O85">
        <v>0.13</v>
      </c>
      <c r="P85">
        <v>112.5</v>
      </c>
      <c r="Q85">
        <v>4.4000000000000004</v>
      </c>
      <c r="R85">
        <v>1.8</v>
      </c>
      <c r="S85" t="s">
        <v>6</v>
      </c>
      <c r="T85" t="s">
        <v>6</v>
      </c>
      <c r="U85" t="s">
        <v>5</v>
      </c>
      <c r="V85" t="s">
        <v>6</v>
      </c>
      <c r="W85" t="s">
        <v>6</v>
      </c>
      <c r="X85" t="s">
        <v>6</v>
      </c>
      <c r="Y85" t="s">
        <v>6</v>
      </c>
      <c r="Z85" t="s">
        <v>6</v>
      </c>
      <c r="AA85" t="s">
        <v>6</v>
      </c>
      <c r="AB85" t="s">
        <v>6</v>
      </c>
      <c r="AC85" t="s">
        <v>6</v>
      </c>
      <c r="AD85" t="s">
        <v>6</v>
      </c>
      <c r="AE85" s="202" t="s">
        <v>1195</v>
      </c>
      <c r="AG85" s="229" t="str">
        <f t="shared" si="5"/>
        <v>Ja</v>
      </c>
      <c r="AI85" s="1" t="str">
        <f t="shared" si="6"/>
        <v>Ja</v>
      </c>
      <c r="AJ85" s="1">
        <f t="shared" si="7"/>
        <v>16.600000000000001</v>
      </c>
      <c r="AK85" s="1">
        <f t="shared" si="8"/>
        <v>1.8000000000000002E-2</v>
      </c>
    </row>
    <row r="86" spans="1:37" ht="15" customHeight="1" x14ac:dyDescent="0.35">
      <c r="A86" t="s">
        <v>119</v>
      </c>
      <c r="B86" t="s">
        <v>122</v>
      </c>
      <c r="C86" t="s">
        <v>123</v>
      </c>
      <c r="D86">
        <v>2024</v>
      </c>
      <c r="E86">
        <v>14.9</v>
      </c>
      <c r="F86">
        <v>2.2000000000000002</v>
      </c>
      <c r="G86" t="s">
        <v>776</v>
      </c>
      <c r="H86">
        <v>7.0000000000000007E-2</v>
      </c>
      <c r="I86">
        <v>0</v>
      </c>
      <c r="J86">
        <v>0</v>
      </c>
      <c r="K86">
        <v>0</v>
      </c>
      <c r="L86">
        <v>100</v>
      </c>
      <c r="M86" t="s">
        <v>5</v>
      </c>
      <c r="N86" t="s">
        <v>6</v>
      </c>
      <c r="O86" t="s">
        <v>6</v>
      </c>
      <c r="P86" t="s">
        <v>6</v>
      </c>
      <c r="Q86" t="s">
        <v>6</v>
      </c>
      <c r="R86" t="s">
        <v>6</v>
      </c>
      <c r="S86" t="s">
        <v>6</v>
      </c>
      <c r="T86" t="s">
        <v>6</v>
      </c>
      <c r="U86" t="s">
        <v>5</v>
      </c>
      <c r="V86" t="s">
        <v>6</v>
      </c>
      <c r="W86" t="s">
        <v>6</v>
      </c>
      <c r="X86" t="s">
        <v>6</v>
      </c>
      <c r="Y86" t="s">
        <v>6</v>
      </c>
      <c r="Z86" t="s">
        <v>6</v>
      </c>
      <c r="AA86" t="s">
        <v>6</v>
      </c>
      <c r="AB86" t="s">
        <v>6</v>
      </c>
      <c r="AC86" t="s">
        <v>6</v>
      </c>
      <c r="AD86" t="s">
        <v>6</v>
      </c>
      <c r="AE86" s="202" t="s">
        <v>1195</v>
      </c>
      <c r="AG86" s="229" t="str">
        <f t="shared" si="5"/>
        <v>Ja</v>
      </c>
      <c r="AI86" s="1" t="str">
        <f t="shared" si="6"/>
        <v>Nej</v>
      </c>
      <c r="AJ86" s="1">
        <f t="shared" si="7"/>
        <v>0</v>
      </c>
      <c r="AK86" s="1" t="str">
        <f t="shared" si="8"/>
        <v>-</v>
      </c>
    </row>
    <row r="87" spans="1:37" ht="15" customHeight="1" x14ac:dyDescent="0.35">
      <c r="A87" t="s">
        <v>119</v>
      </c>
      <c r="B87" t="s">
        <v>124</v>
      </c>
      <c r="C87" t="s">
        <v>121</v>
      </c>
      <c r="D87">
        <v>2024</v>
      </c>
      <c r="E87" t="s">
        <v>6</v>
      </c>
      <c r="F87" t="s">
        <v>6</v>
      </c>
      <c r="G87" t="s">
        <v>776</v>
      </c>
      <c r="H87">
        <v>7.0000000000000007E-2</v>
      </c>
      <c r="I87">
        <v>0</v>
      </c>
      <c r="J87">
        <v>0</v>
      </c>
      <c r="K87">
        <v>0</v>
      </c>
      <c r="L87">
        <v>100</v>
      </c>
      <c r="M87" t="s">
        <v>5</v>
      </c>
      <c r="N87" t="s">
        <v>6</v>
      </c>
      <c r="O87" t="s">
        <v>6</v>
      </c>
      <c r="P87" t="s">
        <v>6</v>
      </c>
      <c r="Q87" t="s">
        <v>6</v>
      </c>
      <c r="R87" t="s">
        <v>6</v>
      </c>
      <c r="S87" t="s">
        <v>6</v>
      </c>
      <c r="T87" t="s">
        <v>6</v>
      </c>
      <c r="U87" t="s">
        <v>5</v>
      </c>
      <c r="V87" t="s">
        <v>6</v>
      </c>
      <c r="W87" t="s">
        <v>6</v>
      </c>
      <c r="X87" t="s">
        <v>6</v>
      </c>
      <c r="Y87" t="s">
        <v>6</v>
      </c>
      <c r="Z87" t="s">
        <v>6</v>
      </c>
      <c r="AA87" t="s">
        <v>6</v>
      </c>
      <c r="AB87" t="s">
        <v>6</v>
      </c>
      <c r="AC87" t="s">
        <v>6</v>
      </c>
      <c r="AD87" t="s">
        <v>6</v>
      </c>
      <c r="AE87" s="202" t="s">
        <v>1195</v>
      </c>
      <c r="AG87" s="229" t="str">
        <f t="shared" si="5"/>
        <v>Ja</v>
      </c>
      <c r="AI87" s="1" t="str">
        <f t="shared" si="6"/>
        <v>Nej</v>
      </c>
      <c r="AJ87" s="1">
        <f t="shared" si="7"/>
        <v>0</v>
      </c>
      <c r="AK87" s="1" t="str">
        <f t="shared" si="8"/>
        <v>-</v>
      </c>
    </row>
    <row r="88" spans="1:37" ht="15" customHeight="1" x14ac:dyDescent="0.35">
      <c r="A88" t="s">
        <v>119</v>
      </c>
      <c r="B88" t="s">
        <v>125</v>
      </c>
      <c r="C88" t="s">
        <v>126</v>
      </c>
      <c r="D88">
        <v>2024</v>
      </c>
      <c r="E88">
        <v>0.06</v>
      </c>
      <c r="F88" t="s">
        <v>6</v>
      </c>
      <c r="G88" t="s">
        <v>777</v>
      </c>
      <c r="H88">
        <v>7.0000000000000007E-2</v>
      </c>
      <c r="I88">
        <v>0</v>
      </c>
      <c r="J88">
        <v>0</v>
      </c>
      <c r="K88">
        <v>0</v>
      </c>
      <c r="L88">
        <v>100</v>
      </c>
      <c r="M88" t="s">
        <v>5</v>
      </c>
      <c r="N88" t="s">
        <v>6</v>
      </c>
      <c r="O88" t="s">
        <v>6</v>
      </c>
      <c r="P88" t="s">
        <v>6</v>
      </c>
      <c r="Q88" t="s">
        <v>6</v>
      </c>
      <c r="R88" t="s">
        <v>6</v>
      </c>
      <c r="S88" t="s">
        <v>6</v>
      </c>
      <c r="T88" t="s">
        <v>6</v>
      </c>
      <c r="U88" t="s">
        <v>5</v>
      </c>
      <c r="V88" t="s">
        <v>6</v>
      </c>
      <c r="W88" t="s">
        <v>6</v>
      </c>
      <c r="X88" t="s">
        <v>6</v>
      </c>
      <c r="Y88" t="s">
        <v>6</v>
      </c>
      <c r="Z88" t="s">
        <v>6</v>
      </c>
      <c r="AA88" t="s">
        <v>6</v>
      </c>
      <c r="AB88" t="s">
        <v>6</v>
      </c>
      <c r="AC88" t="s">
        <v>6</v>
      </c>
      <c r="AD88" t="s">
        <v>6</v>
      </c>
      <c r="AE88" s="202" t="s">
        <v>1195</v>
      </c>
      <c r="AG88" s="229" t="str">
        <f t="shared" si="5"/>
        <v>Ja</v>
      </c>
      <c r="AI88" s="1" t="str">
        <f t="shared" si="6"/>
        <v>Nej</v>
      </c>
      <c r="AJ88" s="1">
        <f t="shared" si="7"/>
        <v>0</v>
      </c>
      <c r="AK88" s="1" t="str">
        <f t="shared" si="8"/>
        <v>-</v>
      </c>
    </row>
    <row r="89" spans="1:37" ht="15" customHeight="1" x14ac:dyDescent="0.35">
      <c r="A89" t="s">
        <v>119</v>
      </c>
      <c r="B89" t="s">
        <v>127</v>
      </c>
      <c r="C89" t="s">
        <v>128</v>
      </c>
      <c r="D89">
        <v>2024</v>
      </c>
      <c r="E89" t="s">
        <v>6</v>
      </c>
      <c r="F89" t="s">
        <v>6</v>
      </c>
      <c r="G89" t="s">
        <v>765</v>
      </c>
      <c r="H89">
        <v>1.1000000000000001</v>
      </c>
      <c r="I89">
        <v>0</v>
      </c>
      <c r="J89">
        <v>0</v>
      </c>
      <c r="K89">
        <v>0</v>
      </c>
      <c r="L89">
        <v>0</v>
      </c>
      <c r="M89" t="s">
        <v>5</v>
      </c>
      <c r="N89" t="s">
        <v>6</v>
      </c>
      <c r="O89" t="s">
        <v>6</v>
      </c>
      <c r="P89" t="s">
        <v>6</v>
      </c>
      <c r="Q89" t="s">
        <v>6</v>
      </c>
      <c r="R89" t="s">
        <v>6</v>
      </c>
      <c r="S89" t="s">
        <v>6</v>
      </c>
      <c r="T89" t="s">
        <v>6</v>
      </c>
      <c r="U89" t="s">
        <v>5</v>
      </c>
      <c r="V89" t="s">
        <v>6</v>
      </c>
      <c r="W89" t="s">
        <v>6</v>
      </c>
      <c r="X89" t="s">
        <v>6</v>
      </c>
      <c r="Y89" t="s">
        <v>6</v>
      </c>
      <c r="Z89" t="s">
        <v>6</v>
      </c>
      <c r="AA89" t="s">
        <v>6</v>
      </c>
      <c r="AB89" t="s">
        <v>6</v>
      </c>
      <c r="AC89" t="s">
        <v>6</v>
      </c>
      <c r="AD89" t="s">
        <v>6</v>
      </c>
      <c r="AE89" s="202" t="s">
        <v>1195</v>
      </c>
      <c r="AG89" s="229" t="str">
        <f t="shared" si="5"/>
        <v>Ja</v>
      </c>
      <c r="AI89" s="1" t="str">
        <f t="shared" si="6"/>
        <v>Nej</v>
      </c>
      <c r="AJ89" s="1">
        <f t="shared" si="7"/>
        <v>0</v>
      </c>
      <c r="AK89" s="1" t="str">
        <f t="shared" si="8"/>
        <v>-</v>
      </c>
    </row>
    <row r="90" spans="1:37" ht="15" customHeight="1" x14ac:dyDescent="0.35">
      <c r="A90" t="s">
        <v>119</v>
      </c>
      <c r="B90" t="s">
        <v>129</v>
      </c>
      <c r="C90" t="s">
        <v>121</v>
      </c>
      <c r="D90">
        <v>2024</v>
      </c>
      <c r="E90" t="s">
        <v>6</v>
      </c>
      <c r="F90" t="s">
        <v>6</v>
      </c>
      <c r="G90" t="s">
        <v>5</v>
      </c>
      <c r="H90">
        <v>2.1</v>
      </c>
      <c r="I90">
        <v>524.1</v>
      </c>
      <c r="J90">
        <v>0.79</v>
      </c>
      <c r="K90">
        <v>0.15</v>
      </c>
      <c r="L90" t="s">
        <v>6</v>
      </c>
      <c r="M90" t="s">
        <v>5</v>
      </c>
      <c r="N90" t="s">
        <v>6</v>
      </c>
      <c r="O90" t="s">
        <v>6</v>
      </c>
      <c r="P90" t="s">
        <v>6</v>
      </c>
      <c r="Q90" t="s">
        <v>6</v>
      </c>
      <c r="R90" t="s">
        <v>6</v>
      </c>
      <c r="S90" t="s">
        <v>6</v>
      </c>
      <c r="T90" t="s">
        <v>6</v>
      </c>
      <c r="U90" t="s">
        <v>5</v>
      </c>
      <c r="V90" t="s">
        <v>6</v>
      </c>
      <c r="W90" t="s">
        <v>6</v>
      </c>
      <c r="X90" t="s">
        <v>6</v>
      </c>
      <c r="Y90" t="s">
        <v>6</v>
      </c>
      <c r="Z90" t="s">
        <v>6</v>
      </c>
      <c r="AA90" t="s">
        <v>6</v>
      </c>
      <c r="AB90" t="s">
        <v>6</v>
      </c>
      <c r="AC90" t="s">
        <v>6</v>
      </c>
      <c r="AD90" t="s">
        <v>6</v>
      </c>
      <c r="AE90" s="202" t="s">
        <v>1195</v>
      </c>
      <c r="AG90" s="205" t="s">
        <v>9</v>
      </c>
      <c r="AI90" s="1" t="str">
        <f t="shared" si="6"/>
        <v>Nej</v>
      </c>
      <c r="AJ90" s="1">
        <f t="shared" si="7"/>
        <v>0</v>
      </c>
      <c r="AK90" s="1" t="str">
        <f t="shared" si="8"/>
        <v>-</v>
      </c>
    </row>
    <row r="91" spans="1:37" ht="15" customHeight="1" x14ac:dyDescent="0.35">
      <c r="A91" t="s">
        <v>119</v>
      </c>
      <c r="B91" t="s">
        <v>130</v>
      </c>
      <c r="C91" t="s">
        <v>123</v>
      </c>
      <c r="D91">
        <v>2024</v>
      </c>
      <c r="E91" t="s">
        <v>6</v>
      </c>
      <c r="F91" t="s">
        <v>6</v>
      </c>
      <c r="G91" t="s">
        <v>5</v>
      </c>
      <c r="H91">
        <v>2.1</v>
      </c>
      <c r="I91">
        <v>524.1</v>
      </c>
      <c r="J91">
        <v>0.78820000000000001</v>
      </c>
      <c r="K91">
        <v>0.14680000000000001</v>
      </c>
      <c r="L91" t="s">
        <v>6</v>
      </c>
      <c r="M91" t="s">
        <v>5</v>
      </c>
      <c r="N91" t="s">
        <v>6</v>
      </c>
      <c r="O91" t="s">
        <v>6</v>
      </c>
      <c r="P91" t="s">
        <v>6</v>
      </c>
      <c r="Q91" t="s">
        <v>6</v>
      </c>
      <c r="R91" t="s">
        <v>6</v>
      </c>
      <c r="S91" t="s">
        <v>6</v>
      </c>
      <c r="T91" t="s">
        <v>6</v>
      </c>
      <c r="U91" t="s">
        <v>5</v>
      </c>
      <c r="V91" t="s">
        <v>6</v>
      </c>
      <c r="W91" t="s">
        <v>6</v>
      </c>
      <c r="X91" t="s">
        <v>6</v>
      </c>
      <c r="Y91" t="s">
        <v>6</v>
      </c>
      <c r="Z91" t="s">
        <v>6</v>
      </c>
      <c r="AA91" t="s">
        <v>6</v>
      </c>
      <c r="AB91" t="s">
        <v>6</v>
      </c>
      <c r="AC91" t="s">
        <v>6</v>
      </c>
      <c r="AD91" t="s">
        <v>6</v>
      </c>
      <c r="AE91" s="202" t="s">
        <v>1195</v>
      </c>
      <c r="AG91" s="229" t="str">
        <f t="shared" ref="AG91:AG122" si="9">IF(OR(AND(H91&lt;&gt;$AM$3,H91&lt;&gt;"-"),AND(I91&lt;&gt;$AM$4,I91&lt;&gt;"-"),AND(J91&lt;&gt;$AM$5,J91&lt;&gt;"-"),AND(K91&lt;&gt;$AM$6,K91&lt;&gt;"-")),"Ja","Nej")</f>
        <v>Nej</v>
      </c>
      <c r="AI91" s="1" t="str">
        <f t="shared" si="6"/>
        <v>Nej</v>
      </c>
      <c r="AJ91" s="1">
        <f t="shared" si="7"/>
        <v>0</v>
      </c>
      <c r="AK91" s="1" t="str">
        <f t="shared" si="8"/>
        <v>-</v>
      </c>
    </row>
    <row r="92" spans="1:37" ht="15" customHeight="1" x14ac:dyDescent="0.35">
      <c r="A92" t="s">
        <v>119</v>
      </c>
      <c r="B92" t="s">
        <v>131</v>
      </c>
      <c r="C92" t="s">
        <v>123</v>
      </c>
      <c r="D92">
        <v>2024</v>
      </c>
      <c r="E92" t="s">
        <v>6</v>
      </c>
      <c r="F92" t="s">
        <v>6</v>
      </c>
      <c r="G92" t="s">
        <v>776</v>
      </c>
      <c r="H92">
        <v>7.0000000000000007E-2</v>
      </c>
      <c r="I92">
        <v>0</v>
      </c>
      <c r="J92">
        <v>0</v>
      </c>
      <c r="K92">
        <v>0</v>
      </c>
      <c r="L92">
        <v>100</v>
      </c>
      <c r="M92" t="s">
        <v>5</v>
      </c>
      <c r="N92" t="s">
        <v>6</v>
      </c>
      <c r="O92" t="s">
        <v>6</v>
      </c>
      <c r="P92" t="s">
        <v>6</v>
      </c>
      <c r="Q92" t="s">
        <v>6</v>
      </c>
      <c r="R92" t="s">
        <v>6</v>
      </c>
      <c r="S92" t="s">
        <v>6</v>
      </c>
      <c r="T92" t="s">
        <v>6</v>
      </c>
      <c r="U92" t="s">
        <v>5</v>
      </c>
      <c r="V92" t="s">
        <v>6</v>
      </c>
      <c r="W92" t="s">
        <v>6</v>
      </c>
      <c r="X92" t="s">
        <v>6</v>
      </c>
      <c r="Y92" t="s">
        <v>6</v>
      </c>
      <c r="Z92" t="s">
        <v>6</v>
      </c>
      <c r="AA92" t="s">
        <v>6</v>
      </c>
      <c r="AB92" t="s">
        <v>6</v>
      </c>
      <c r="AC92" t="s">
        <v>6</v>
      </c>
      <c r="AD92" t="s">
        <v>6</v>
      </c>
      <c r="AE92" s="202" t="s">
        <v>1195</v>
      </c>
      <c r="AG92" s="229" t="str">
        <f t="shared" si="9"/>
        <v>Ja</v>
      </c>
      <c r="AI92" s="1" t="str">
        <f t="shared" si="6"/>
        <v>Nej</v>
      </c>
      <c r="AJ92" s="1">
        <f t="shared" si="7"/>
        <v>0</v>
      </c>
      <c r="AK92" s="1" t="str">
        <f t="shared" si="8"/>
        <v>-</v>
      </c>
    </row>
    <row r="93" spans="1:37" ht="15" customHeight="1" x14ac:dyDescent="0.35">
      <c r="A93" t="s">
        <v>119</v>
      </c>
      <c r="B93" t="s">
        <v>132</v>
      </c>
      <c r="C93" t="s">
        <v>121</v>
      </c>
      <c r="D93">
        <v>2024</v>
      </c>
      <c r="E93" t="s">
        <v>6</v>
      </c>
      <c r="F93" t="s">
        <v>6</v>
      </c>
      <c r="G93" t="s">
        <v>776</v>
      </c>
      <c r="H93">
        <v>7.0000000000000007E-2</v>
      </c>
      <c r="I93">
        <v>0</v>
      </c>
      <c r="J93">
        <v>0</v>
      </c>
      <c r="K93">
        <v>0</v>
      </c>
      <c r="L93">
        <v>100</v>
      </c>
      <c r="M93" t="s">
        <v>778</v>
      </c>
      <c r="N93">
        <v>16.600000000000001</v>
      </c>
      <c r="O93">
        <v>0.13</v>
      </c>
      <c r="P93">
        <v>112.5</v>
      </c>
      <c r="Q93">
        <v>4.4000000000000004</v>
      </c>
      <c r="R93">
        <v>1.8</v>
      </c>
      <c r="S93" t="s">
        <v>6</v>
      </c>
      <c r="T93" t="s">
        <v>6</v>
      </c>
      <c r="U93" t="s">
        <v>5</v>
      </c>
      <c r="V93" t="s">
        <v>6</v>
      </c>
      <c r="W93" t="s">
        <v>6</v>
      </c>
      <c r="X93" t="s">
        <v>6</v>
      </c>
      <c r="Y93" t="s">
        <v>6</v>
      </c>
      <c r="Z93" t="s">
        <v>6</v>
      </c>
      <c r="AA93" t="s">
        <v>6</v>
      </c>
      <c r="AB93" t="s">
        <v>6</v>
      </c>
      <c r="AC93" t="s">
        <v>6</v>
      </c>
      <c r="AD93" t="s">
        <v>6</v>
      </c>
      <c r="AE93" s="202" t="s">
        <v>1195</v>
      </c>
      <c r="AG93" s="229" t="str">
        <f t="shared" si="9"/>
        <v>Ja</v>
      </c>
      <c r="AI93" s="1" t="str">
        <f t="shared" si="6"/>
        <v>Ja</v>
      </c>
      <c r="AJ93" s="1">
        <f t="shared" si="7"/>
        <v>16.600000000000001</v>
      </c>
      <c r="AK93" s="1">
        <f t="shared" si="8"/>
        <v>1.8000000000000002E-2</v>
      </c>
    </row>
    <row r="94" spans="1:37" ht="15" customHeight="1" x14ac:dyDescent="0.35">
      <c r="A94" t="s">
        <v>119</v>
      </c>
      <c r="B94" t="s">
        <v>133</v>
      </c>
      <c r="C94" t="s">
        <v>123</v>
      </c>
      <c r="D94">
        <v>2024</v>
      </c>
      <c r="E94">
        <v>17.8</v>
      </c>
      <c r="F94">
        <v>4.08</v>
      </c>
      <c r="G94" t="s">
        <v>779</v>
      </c>
      <c r="H94">
        <v>7.0000000000000007E-2</v>
      </c>
      <c r="I94">
        <v>0</v>
      </c>
      <c r="J94">
        <v>0</v>
      </c>
      <c r="K94">
        <v>0</v>
      </c>
      <c r="L94">
        <v>100</v>
      </c>
      <c r="M94" t="s">
        <v>780</v>
      </c>
      <c r="N94">
        <v>1415.3</v>
      </c>
      <c r="O94">
        <v>0.04</v>
      </c>
      <c r="P94">
        <v>128</v>
      </c>
      <c r="Q94">
        <v>2.1</v>
      </c>
      <c r="R94">
        <v>0.01</v>
      </c>
      <c r="S94" t="s">
        <v>6</v>
      </c>
      <c r="T94">
        <v>960.6</v>
      </c>
      <c r="U94" t="s">
        <v>5</v>
      </c>
      <c r="V94" t="s">
        <v>6</v>
      </c>
      <c r="W94" t="s">
        <v>6</v>
      </c>
      <c r="X94" t="s">
        <v>6</v>
      </c>
      <c r="Y94" t="s">
        <v>6</v>
      </c>
      <c r="Z94" t="s">
        <v>6</v>
      </c>
      <c r="AA94" t="s">
        <v>6</v>
      </c>
      <c r="AB94" t="s">
        <v>6</v>
      </c>
      <c r="AC94" t="s">
        <v>6</v>
      </c>
      <c r="AD94" t="s">
        <v>6</v>
      </c>
      <c r="AE94" s="202" t="s">
        <v>1195</v>
      </c>
      <c r="AG94" s="229" t="str">
        <f t="shared" si="9"/>
        <v>Ja</v>
      </c>
      <c r="AI94" s="1" t="str">
        <f t="shared" si="6"/>
        <v>Ja</v>
      </c>
      <c r="AJ94" s="1">
        <f t="shared" si="7"/>
        <v>1415.3</v>
      </c>
      <c r="AK94" s="1">
        <f t="shared" si="8"/>
        <v>1E-4</v>
      </c>
    </row>
    <row r="95" spans="1:37" ht="15" customHeight="1" x14ac:dyDescent="0.35">
      <c r="A95" t="s">
        <v>119</v>
      </c>
      <c r="B95" t="s">
        <v>134</v>
      </c>
      <c r="C95" t="s">
        <v>126</v>
      </c>
      <c r="D95">
        <v>2024</v>
      </c>
      <c r="E95">
        <v>1.96</v>
      </c>
      <c r="F95" t="s">
        <v>6</v>
      </c>
      <c r="G95" t="s">
        <v>776</v>
      </c>
      <c r="H95">
        <v>7.0000000000000007E-2</v>
      </c>
      <c r="I95">
        <v>0</v>
      </c>
      <c r="J95">
        <v>0</v>
      </c>
      <c r="K95">
        <v>0</v>
      </c>
      <c r="L95">
        <v>100</v>
      </c>
      <c r="M95" t="s">
        <v>5</v>
      </c>
      <c r="N95" t="s">
        <v>6</v>
      </c>
      <c r="O95" t="s">
        <v>6</v>
      </c>
      <c r="P95" t="s">
        <v>6</v>
      </c>
      <c r="Q95" t="s">
        <v>6</v>
      </c>
      <c r="R95" t="s">
        <v>6</v>
      </c>
      <c r="S95" t="s">
        <v>6</v>
      </c>
      <c r="T95" t="s">
        <v>6</v>
      </c>
      <c r="U95" t="s">
        <v>5</v>
      </c>
      <c r="V95" t="s">
        <v>6</v>
      </c>
      <c r="W95" t="s">
        <v>6</v>
      </c>
      <c r="X95" t="s">
        <v>6</v>
      </c>
      <c r="Y95" t="s">
        <v>6</v>
      </c>
      <c r="Z95" t="s">
        <v>6</v>
      </c>
      <c r="AA95" t="s">
        <v>6</v>
      </c>
      <c r="AB95" t="s">
        <v>6</v>
      </c>
      <c r="AC95" t="s">
        <v>6</v>
      </c>
      <c r="AD95" t="s">
        <v>6</v>
      </c>
      <c r="AE95" t="s">
        <v>1195</v>
      </c>
      <c r="AG95" s="229" t="str">
        <f t="shared" si="9"/>
        <v>Ja</v>
      </c>
      <c r="AI95" s="1" t="str">
        <f t="shared" si="6"/>
        <v>Nej</v>
      </c>
      <c r="AJ95" s="1">
        <f t="shared" si="7"/>
        <v>0</v>
      </c>
      <c r="AK95" s="1" t="str">
        <f t="shared" si="8"/>
        <v>-</v>
      </c>
    </row>
    <row r="96" spans="1:37" ht="15" customHeight="1" x14ac:dyDescent="0.35">
      <c r="A96" t="s">
        <v>140</v>
      </c>
      <c r="B96" t="s">
        <v>140</v>
      </c>
      <c r="C96" t="s">
        <v>141</v>
      </c>
      <c r="D96">
        <v>2024</v>
      </c>
      <c r="E96" t="s">
        <v>6</v>
      </c>
      <c r="F96" t="s">
        <v>6</v>
      </c>
      <c r="G96" t="s">
        <v>6</v>
      </c>
      <c r="H96">
        <v>2.1</v>
      </c>
      <c r="I96">
        <v>524.1</v>
      </c>
      <c r="J96">
        <v>0.78820000000000001</v>
      </c>
      <c r="K96">
        <v>0.14680000000000001</v>
      </c>
      <c r="L96" t="s">
        <v>6</v>
      </c>
      <c r="M96" t="s">
        <v>5</v>
      </c>
      <c r="N96" t="s">
        <v>6</v>
      </c>
      <c r="O96" t="s">
        <v>6</v>
      </c>
      <c r="P96" t="s">
        <v>6</v>
      </c>
      <c r="Q96" t="s">
        <v>6</v>
      </c>
      <c r="R96" t="s">
        <v>6</v>
      </c>
      <c r="S96" t="s">
        <v>6</v>
      </c>
      <c r="T96" t="s">
        <v>6</v>
      </c>
      <c r="U96" t="s">
        <v>5</v>
      </c>
      <c r="V96" t="s">
        <v>6</v>
      </c>
      <c r="W96" t="s">
        <v>6</v>
      </c>
      <c r="X96" t="s">
        <v>6</v>
      </c>
      <c r="Y96" t="s">
        <v>6</v>
      </c>
      <c r="Z96" t="s">
        <v>6</v>
      </c>
      <c r="AA96" t="s">
        <v>6</v>
      </c>
      <c r="AB96" t="s">
        <v>6</v>
      </c>
      <c r="AC96" t="s">
        <v>6</v>
      </c>
      <c r="AD96" t="s">
        <v>6</v>
      </c>
      <c r="AE96" t="s">
        <v>6</v>
      </c>
      <c r="AG96" s="229" t="str">
        <f t="shared" si="9"/>
        <v>Nej</v>
      </c>
      <c r="AI96" s="1" t="str">
        <f t="shared" si="6"/>
        <v>Nej</v>
      </c>
      <c r="AJ96" s="1">
        <f t="shared" si="7"/>
        <v>0</v>
      </c>
      <c r="AK96" s="1" t="str">
        <f t="shared" si="8"/>
        <v>-</v>
      </c>
    </row>
    <row r="97" spans="1:37" ht="15" customHeight="1" x14ac:dyDescent="0.35">
      <c r="A97" t="s">
        <v>142</v>
      </c>
      <c r="B97" t="s">
        <v>143</v>
      </c>
      <c r="C97" t="s">
        <v>143</v>
      </c>
      <c r="D97">
        <v>2024</v>
      </c>
      <c r="E97">
        <v>2.0699999999999998</v>
      </c>
      <c r="F97">
        <v>4.6900000000000004</v>
      </c>
      <c r="G97" t="s">
        <v>781</v>
      </c>
      <c r="H97">
        <v>1.22</v>
      </c>
      <c r="I97">
        <v>0</v>
      </c>
      <c r="J97">
        <v>0</v>
      </c>
      <c r="K97">
        <v>0</v>
      </c>
      <c r="L97">
        <v>0</v>
      </c>
      <c r="M97" t="s">
        <v>5</v>
      </c>
      <c r="N97" t="s">
        <v>6</v>
      </c>
      <c r="O97" t="s">
        <v>6</v>
      </c>
      <c r="P97" t="s">
        <v>6</v>
      </c>
      <c r="Q97" t="s">
        <v>6</v>
      </c>
      <c r="R97" t="s">
        <v>6</v>
      </c>
      <c r="S97" t="s">
        <v>6</v>
      </c>
      <c r="T97" t="s">
        <v>6</v>
      </c>
      <c r="U97" t="s">
        <v>5</v>
      </c>
      <c r="V97" t="s">
        <v>6</v>
      </c>
      <c r="W97" t="s">
        <v>6</v>
      </c>
      <c r="X97" t="s">
        <v>6</v>
      </c>
      <c r="Y97" t="s">
        <v>6</v>
      </c>
      <c r="Z97" t="s">
        <v>6</v>
      </c>
      <c r="AA97" t="s">
        <v>6</v>
      </c>
      <c r="AB97" t="s">
        <v>6</v>
      </c>
      <c r="AC97" t="s">
        <v>6</v>
      </c>
      <c r="AD97" t="s">
        <v>6</v>
      </c>
      <c r="AE97" t="s">
        <v>5</v>
      </c>
      <c r="AG97" s="229" t="str">
        <f t="shared" si="9"/>
        <v>Ja</v>
      </c>
      <c r="AI97" s="1" t="str">
        <f t="shared" si="6"/>
        <v>Nej</v>
      </c>
      <c r="AJ97" s="1">
        <f t="shared" si="7"/>
        <v>0</v>
      </c>
      <c r="AK97" s="1" t="str">
        <f t="shared" si="8"/>
        <v>-</v>
      </c>
    </row>
    <row r="98" spans="1:37" ht="15" customHeight="1" x14ac:dyDescent="0.35">
      <c r="A98" t="s">
        <v>142</v>
      </c>
      <c r="B98" t="s">
        <v>144</v>
      </c>
      <c r="C98" t="s">
        <v>143</v>
      </c>
      <c r="D98">
        <v>2024</v>
      </c>
      <c r="E98">
        <v>0.11</v>
      </c>
      <c r="F98" t="s">
        <v>6</v>
      </c>
      <c r="G98" t="s">
        <v>781</v>
      </c>
      <c r="H98">
        <v>1.22</v>
      </c>
      <c r="I98">
        <v>0</v>
      </c>
      <c r="J98">
        <v>0</v>
      </c>
      <c r="K98">
        <v>0</v>
      </c>
      <c r="L98">
        <v>0</v>
      </c>
      <c r="M98" t="s">
        <v>5</v>
      </c>
      <c r="N98" t="s">
        <v>6</v>
      </c>
      <c r="O98" t="s">
        <v>6</v>
      </c>
      <c r="P98" t="s">
        <v>6</v>
      </c>
      <c r="Q98" t="s">
        <v>6</v>
      </c>
      <c r="R98" t="s">
        <v>6</v>
      </c>
      <c r="S98" t="s">
        <v>6</v>
      </c>
      <c r="T98" t="s">
        <v>6</v>
      </c>
      <c r="U98" t="s">
        <v>5</v>
      </c>
      <c r="V98" t="s">
        <v>6</v>
      </c>
      <c r="W98" t="s">
        <v>6</v>
      </c>
      <c r="X98" t="s">
        <v>6</v>
      </c>
      <c r="Y98" t="s">
        <v>6</v>
      </c>
      <c r="Z98" t="s">
        <v>6</v>
      </c>
      <c r="AA98" t="s">
        <v>6</v>
      </c>
      <c r="AB98" t="s">
        <v>6</v>
      </c>
      <c r="AC98" t="s">
        <v>6</v>
      </c>
      <c r="AD98" t="s">
        <v>6</v>
      </c>
      <c r="AE98" t="s">
        <v>5</v>
      </c>
      <c r="AG98" s="229" t="str">
        <f t="shared" si="9"/>
        <v>Ja</v>
      </c>
      <c r="AI98" s="1" t="str">
        <f t="shared" si="6"/>
        <v>Nej</v>
      </c>
      <c r="AJ98" s="1">
        <f t="shared" si="7"/>
        <v>0</v>
      </c>
      <c r="AK98" s="1" t="str">
        <f t="shared" si="8"/>
        <v>-</v>
      </c>
    </row>
    <row r="99" spans="1:37" ht="15" customHeight="1" x14ac:dyDescent="0.35">
      <c r="A99" t="s">
        <v>142</v>
      </c>
      <c r="B99" t="s">
        <v>145</v>
      </c>
      <c r="C99" t="s">
        <v>143</v>
      </c>
      <c r="D99">
        <v>2024</v>
      </c>
      <c r="E99">
        <v>0.34</v>
      </c>
      <c r="F99" t="s">
        <v>6</v>
      </c>
      <c r="G99" t="s">
        <v>781</v>
      </c>
      <c r="H99">
        <v>1.22</v>
      </c>
      <c r="I99">
        <v>0</v>
      </c>
      <c r="J99">
        <v>0</v>
      </c>
      <c r="K99">
        <v>0</v>
      </c>
      <c r="L99">
        <v>0</v>
      </c>
      <c r="M99" t="s">
        <v>5</v>
      </c>
      <c r="N99" t="s">
        <v>6</v>
      </c>
      <c r="O99" t="s">
        <v>6</v>
      </c>
      <c r="P99" t="s">
        <v>6</v>
      </c>
      <c r="Q99" t="s">
        <v>6</v>
      </c>
      <c r="R99" t="s">
        <v>6</v>
      </c>
      <c r="S99" t="s">
        <v>6</v>
      </c>
      <c r="T99" t="s">
        <v>6</v>
      </c>
      <c r="U99" t="s">
        <v>5</v>
      </c>
      <c r="V99" t="s">
        <v>6</v>
      </c>
      <c r="W99" t="s">
        <v>6</v>
      </c>
      <c r="X99" t="s">
        <v>6</v>
      </c>
      <c r="Y99" t="s">
        <v>6</v>
      </c>
      <c r="Z99" t="s">
        <v>6</v>
      </c>
      <c r="AA99" t="s">
        <v>6</v>
      </c>
      <c r="AB99" t="s">
        <v>6</v>
      </c>
      <c r="AC99" t="s">
        <v>6</v>
      </c>
      <c r="AD99" t="s">
        <v>6</v>
      </c>
      <c r="AE99" t="s">
        <v>5</v>
      </c>
      <c r="AG99" s="229" t="str">
        <f t="shared" si="9"/>
        <v>Ja</v>
      </c>
      <c r="AI99" s="1" t="str">
        <f t="shared" si="6"/>
        <v>Nej</v>
      </c>
      <c r="AJ99" s="1">
        <f t="shared" si="7"/>
        <v>0</v>
      </c>
      <c r="AK99" s="1" t="str">
        <f t="shared" si="8"/>
        <v>-</v>
      </c>
    </row>
    <row r="100" spans="1:37" ht="15" customHeight="1" x14ac:dyDescent="0.35">
      <c r="A100" t="s">
        <v>146</v>
      </c>
      <c r="B100" t="s">
        <v>147</v>
      </c>
      <c r="C100" t="s">
        <v>147</v>
      </c>
      <c r="D100">
        <v>2024</v>
      </c>
      <c r="E100">
        <v>0.92</v>
      </c>
      <c r="F100">
        <v>0.17</v>
      </c>
      <c r="G100" t="s">
        <v>782</v>
      </c>
      <c r="H100">
        <v>1.1000000000000001</v>
      </c>
      <c r="I100">
        <v>0</v>
      </c>
      <c r="J100">
        <v>0</v>
      </c>
      <c r="K100">
        <v>0</v>
      </c>
      <c r="L100">
        <v>100</v>
      </c>
      <c r="M100" t="s">
        <v>5</v>
      </c>
      <c r="N100" t="s">
        <v>6</v>
      </c>
      <c r="O100" t="s">
        <v>6</v>
      </c>
      <c r="P100" t="s">
        <v>6</v>
      </c>
      <c r="Q100" t="s">
        <v>6</v>
      </c>
      <c r="R100" t="s">
        <v>6</v>
      </c>
      <c r="S100" t="s">
        <v>6</v>
      </c>
      <c r="T100" t="s">
        <v>6</v>
      </c>
      <c r="U100" t="s">
        <v>5</v>
      </c>
      <c r="V100" t="s">
        <v>6</v>
      </c>
      <c r="W100" t="s">
        <v>6</v>
      </c>
      <c r="X100" t="s">
        <v>6</v>
      </c>
      <c r="Y100" t="s">
        <v>6</v>
      </c>
      <c r="Z100" t="s">
        <v>6</v>
      </c>
      <c r="AA100" t="s">
        <v>6</v>
      </c>
      <c r="AB100" t="s">
        <v>6</v>
      </c>
      <c r="AC100" t="s">
        <v>6</v>
      </c>
      <c r="AD100" t="s">
        <v>6</v>
      </c>
      <c r="AE100" t="s">
        <v>5</v>
      </c>
      <c r="AG100" s="229" t="str">
        <f t="shared" si="9"/>
        <v>Ja</v>
      </c>
      <c r="AI100" s="1" t="str">
        <f t="shared" si="6"/>
        <v>Nej</v>
      </c>
      <c r="AJ100" s="1">
        <f t="shared" si="7"/>
        <v>0</v>
      </c>
      <c r="AK100" s="1" t="str">
        <f t="shared" si="8"/>
        <v>-</v>
      </c>
    </row>
    <row r="101" spans="1:37" ht="15" customHeight="1" x14ac:dyDescent="0.35">
      <c r="A101" t="s">
        <v>148</v>
      </c>
      <c r="B101" t="s">
        <v>149</v>
      </c>
      <c r="C101" t="s">
        <v>149</v>
      </c>
      <c r="D101">
        <v>2024</v>
      </c>
      <c r="E101">
        <v>3.7</v>
      </c>
      <c r="F101">
        <v>8</v>
      </c>
      <c r="G101" t="s">
        <v>783</v>
      </c>
      <c r="H101">
        <v>0.05</v>
      </c>
      <c r="I101">
        <v>3.4</v>
      </c>
      <c r="J101">
        <v>2.5000000000000001E-3</v>
      </c>
      <c r="K101">
        <v>0</v>
      </c>
      <c r="L101">
        <v>97</v>
      </c>
      <c r="M101" t="s">
        <v>150</v>
      </c>
      <c r="N101" t="s">
        <v>6</v>
      </c>
      <c r="O101" t="s">
        <v>6</v>
      </c>
      <c r="P101" t="s">
        <v>6</v>
      </c>
      <c r="Q101" t="s">
        <v>6</v>
      </c>
      <c r="R101" t="s">
        <v>6</v>
      </c>
      <c r="S101" t="s">
        <v>6</v>
      </c>
      <c r="T101" t="s">
        <v>6</v>
      </c>
      <c r="U101" t="s">
        <v>150</v>
      </c>
      <c r="V101" t="s">
        <v>6</v>
      </c>
      <c r="W101">
        <v>0</v>
      </c>
      <c r="X101" t="s">
        <v>6</v>
      </c>
      <c r="Y101" t="s">
        <v>6</v>
      </c>
      <c r="Z101" t="s">
        <v>6</v>
      </c>
      <c r="AA101" t="s">
        <v>6</v>
      </c>
      <c r="AB101">
        <v>0</v>
      </c>
      <c r="AC101">
        <v>0</v>
      </c>
      <c r="AD101" t="s">
        <v>6</v>
      </c>
      <c r="AE101" t="s">
        <v>5</v>
      </c>
      <c r="AG101" s="229" t="str">
        <f t="shared" si="9"/>
        <v>Ja</v>
      </c>
      <c r="AI101" s="1" t="str">
        <f t="shared" si="6"/>
        <v>Nej</v>
      </c>
      <c r="AJ101" s="1">
        <f t="shared" si="7"/>
        <v>0</v>
      </c>
      <c r="AK101" s="1" t="str">
        <f t="shared" si="8"/>
        <v>-</v>
      </c>
    </row>
    <row r="102" spans="1:37" ht="15" customHeight="1" x14ac:dyDescent="0.35">
      <c r="A102" t="s">
        <v>151</v>
      </c>
      <c r="B102" t="s">
        <v>153</v>
      </c>
      <c r="C102" t="s">
        <v>154</v>
      </c>
      <c r="D102">
        <v>2024</v>
      </c>
      <c r="E102">
        <v>13.776</v>
      </c>
      <c r="F102">
        <v>17.193000000000001</v>
      </c>
      <c r="G102" t="s">
        <v>784</v>
      </c>
      <c r="H102">
        <v>0.03</v>
      </c>
      <c r="I102">
        <v>31</v>
      </c>
      <c r="J102">
        <v>0</v>
      </c>
      <c r="K102">
        <v>0</v>
      </c>
      <c r="L102">
        <v>0</v>
      </c>
      <c r="M102" t="s">
        <v>5</v>
      </c>
      <c r="N102" t="s">
        <v>6</v>
      </c>
      <c r="O102" t="s">
        <v>6</v>
      </c>
      <c r="P102" t="s">
        <v>6</v>
      </c>
      <c r="Q102" t="s">
        <v>6</v>
      </c>
      <c r="R102" t="s">
        <v>6</v>
      </c>
      <c r="S102" t="s">
        <v>6</v>
      </c>
      <c r="T102" t="s">
        <v>6</v>
      </c>
      <c r="U102" t="s">
        <v>5</v>
      </c>
      <c r="V102" t="s">
        <v>6</v>
      </c>
      <c r="W102" t="s">
        <v>6</v>
      </c>
      <c r="X102" t="s">
        <v>6</v>
      </c>
      <c r="Y102" t="s">
        <v>6</v>
      </c>
      <c r="Z102" t="s">
        <v>6</v>
      </c>
      <c r="AA102" t="s">
        <v>6</v>
      </c>
      <c r="AB102" t="s">
        <v>6</v>
      </c>
      <c r="AC102" t="s">
        <v>6</v>
      </c>
      <c r="AD102" t="s">
        <v>6</v>
      </c>
      <c r="AE102" t="s">
        <v>5</v>
      </c>
      <c r="AG102" s="229" t="str">
        <f t="shared" si="9"/>
        <v>Ja</v>
      </c>
      <c r="AI102" s="1" t="str">
        <f t="shared" si="6"/>
        <v>Nej</v>
      </c>
      <c r="AJ102" s="1">
        <f t="shared" si="7"/>
        <v>0</v>
      </c>
      <c r="AK102" s="1" t="str">
        <f t="shared" si="8"/>
        <v>-</v>
      </c>
    </row>
    <row r="103" spans="1:37" ht="15" customHeight="1" x14ac:dyDescent="0.35">
      <c r="A103" t="s">
        <v>151</v>
      </c>
      <c r="B103" t="s">
        <v>155</v>
      </c>
      <c r="C103" t="s">
        <v>154</v>
      </c>
      <c r="D103">
        <v>2024</v>
      </c>
      <c r="E103">
        <v>0.03</v>
      </c>
      <c r="F103" t="s">
        <v>6</v>
      </c>
      <c r="G103" t="s">
        <v>5</v>
      </c>
      <c r="H103">
        <v>2.1</v>
      </c>
      <c r="I103">
        <v>3.7499999999999999E-2</v>
      </c>
      <c r="J103">
        <v>0</v>
      </c>
      <c r="K103">
        <v>0.61</v>
      </c>
      <c r="L103" t="s">
        <v>6</v>
      </c>
      <c r="M103" t="s">
        <v>5</v>
      </c>
      <c r="N103" t="s">
        <v>6</v>
      </c>
      <c r="O103" t="s">
        <v>6</v>
      </c>
      <c r="P103" t="s">
        <v>6</v>
      </c>
      <c r="Q103" t="s">
        <v>6</v>
      </c>
      <c r="R103" t="s">
        <v>6</v>
      </c>
      <c r="S103" t="s">
        <v>6</v>
      </c>
      <c r="T103" t="s">
        <v>6</v>
      </c>
      <c r="U103" t="s">
        <v>5</v>
      </c>
      <c r="V103" t="s">
        <v>6</v>
      </c>
      <c r="W103" t="s">
        <v>6</v>
      </c>
      <c r="X103" t="s">
        <v>6</v>
      </c>
      <c r="Y103" t="s">
        <v>6</v>
      </c>
      <c r="Z103" t="s">
        <v>6</v>
      </c>
      <c r="AA103" t="s">
        <v>6</v>
      </c>
      <c r="AB103" t="s">
        <v>6</v>
      </c>
      <c r="AC103" t="s">
        <v>6</v>
      </c>
      <c r="AD103" t="s">
        <v>6</v>
      </c>
      <c r="AE103" t="s">
        <v>5</v>
      </c>
      <c r="AG103" s="229" t="str">
        <f t="shared" si="9"/>
        <v>Ja</v>
      </c>
      <c r="AI103" s="1" t="str">
        <f t="shared" si="6"/>
        <v>Nej</v>
      </c>
      <c r="AJ103" s="1">
        <f t="shared" si="7"/>
        <v>0</v>
      </c>
      <c r="AK103" s="1" t="str">
        <f t="shared" si="8"/>
        <v>-</v>
      </c>
    </row>
    <row r="104" spans="1:37" ht="15" customHeight="1" x14ac:dyDescent="0.35">
      <c r="A104" t="s">
        <v>151</v>
      </c>
      <c r="B104" t="s">
        <v>156</v>
      </c>
      <c r="C104" t="s">
        <v>154</v>
      </c>
      <c r="D104">
        <v>2024</v>
      </c>
      <c r="E104">
        <v>0.122</v>
      </c>
      <c r="F104" t="s">
        <v>6</v>
      </c>
      <c r="G104" t="s">
        <v>5</v>
      </c>
      <c r="H104">
        <v>2.1</v>
      </c>
      <c r="I104">
        <v>3.7499999999999999E-2</v>
      </c>
      <c r="J104">
        <v>0</v>
      </c>
      <c r="K104">
        <v>0.61</v>
      </c>
      <c r="L104" t="s">
        <v>6</v>
      </c>
      <c r="M104" t="s">
        <v>5</v>
      </c>
      <c r="N104" t="s">
        <v>6</v>
      </c>
      <c r="O104" t="s">
        <v>6</v>
      </c>
      <c r="P104" t="s">
        <v>6</v>
      </c>
      <c r="Q104" t="s">
        <v>6</v>
      </c>
      <c r="R104" t="s">
        <v>6</v>
      </c>
      <c r="S104" t="s">
        <v>6</v>
      </c>
      <c r="T104" t="s">
        <v>6</v>
      </c>
      <c r="U104" t="s">
        <v>5</v>
      </c>
      <c r="V104" t="s">
        <v>6</v>
      </c>
      <c r="W104" t="s">
        <v>6</v>
      </c>
      <c r="X104" t="s">
        <v>6</v>
      </c>
      <c r="Y104" t="s">
        <v>6</v>
      </c>
      <c r="Z104" t="s">
        <v>6</v>
      </c>
      <c r="AA104" t="s">
        <v>6</v>
      </c>
      <c r="AB104" t="s">
        <v>6</v>
      </c>
      <c r="AC104" t="s">
        <v>6</v>
      </c>
      <c r="AD104" t="s">
        <v>6</v>
      </c>
      <c r="AE104" t="s">
        <v>5</v>
      </c>
      <c r="AG104" s="229" t="str">
        <f t="shared" si="9"/>
        <v>Ja</v>
      </c>
      <c r="AI104" s="1" t="str">
        <f t="shared" si="6"/>
        <v>Nej</v>
      </c>
      <c r="AJ104" s="1">
        <f t="shared" si="7"/>
        <v>0</v>
      </c>
      <c r="AK104" s="1" t="str">
        <f t="shared" si="8"/>
        <v>-</v>
      </c>
    </row>
    <row r="105" spans="1:37" ht="15" customHeight="1" x14ac:dyDescent="0.35">
      <c r="A105" t="s">
        <v>151</v>
      </c>
      <c r="B105" t="s">
        <v>152</v>
      </c>
      <c r="C105" t="s">
        <v>4</v>
      </c>
      <c r="D105">
        <v>2024</v>
      </c>
      <c r="E105" t="s">
        <v>5</v>
      </c>
      <c r="F105" t="s">
        <v>5</v>
      </c>
      <c r="G105" t="s">
        <v>5</v>
      </c>
      <c r="H105" t="s">
        <v>5</v>
      </c>
      <c r="I105" t="s">
        <v>5</v>
      </c>
      <c r="J105" t="s">
        <v>5</v>
      </c>
      <c r="K105" t="s">
        <v>5</v>
      </c>
      <c r="L105" t="s">
        <v>5</v>
      </c>
      <c r="M105" t="s">
        <v>5</v>
      </c>
      <c r="N105" t="s">
        <v>5</v>
      </c>
      <c r="O105" t="s">
        <v>5</v>
      </c>
      <c r="P105" t="s">
        <v>5</v>
      </c>
      <c r="Q105" t="s">
        <v>5</v>
      </c>
      <c r="R105" t="s">
        <v>5</v>
      </c>
      <c r="S105" t="s">
        <v>5</v>
      </c>
      <c r="T105" t="s">
        <v>5</v>
      </c>
      <c r="U105" t="s">
        <v>5</v>
      </c>
      <c r="V105" t="s">
        <v>5</v>
      </c>
      <c r="W105" t="s">
        <v>5</v>
      </c>
      <c r="X105" t="s">
        <v>5</v>
      </c>
      <c r="Y105" t="s">
        <v>5</v>
      </c>
      <c r="Z105" t="s">
        <v>5</v>
      </c>
      <c r="AA105" t="s">
        <v>5</v>
      </c>
      <c r="AB105" t="s">
        <v>5</v>
      </c>
      <c r="AC105" t="s">
        <v>5</v>
      </c>
      <c r="AD105" t="s">
        <v>5</v>
      </c>
      <c r="AE105" t="s">
        <v>5</v>
      </c>
      <c r="AG105" s="229" t="str">
        <f t="shared" si="9"/>
        <v>Nej</v>
      </c>
      <c r="AI105" s="1" t="str">
        <f t="shared" si="6"/>
        <v>Nej</v>
      </c>
      <c r="AJ105" s="1">
        <f t="shared" si="7"/>
        <v>0</v>
      </c>
      <c r="AK105" s="1" t="str">
        <f t="shared" si="8"/>
        <v>-</v>
      </c>
    </row>
    <row r="106" spans="1:37" ht="15" customHeight="1" x14ac:dyDescent="0.35">
      <c r="A106" t="s">
        <v>157</v>
      </c>
      <c r="B106" t="s">
        <v>158</v>
      </c>
      <c r="C106" t="s">
        <v>158</v>
      </c>
      <c r="D106">
        <v>2024</v>
      </c>
      <c r="E106">
        <v>1.853</v>
      </c>
      <c r="F106" t="s">
        <v>6</v>
      </c>
      <c r="G106" t="s">
        <v>785</v>
      </c>
      <c r="H106">
        <v>2.12</v>
      </c>
      <c r="I106">
        <v>0</v>
      </c>
      <c r="J106">
        <v>0</v>
      </c>
      <c r="K106">
        <v>0.63500000000000001</v>
      </c>
      <c r="L106">
        <v>0</v>
      </c>
      <c r="M106" t="s">
        <v>150</v>
      </c>
      <c r="N106" t="s">
        <v>6</v>
      </c>
      <c r="O106" t="s">
        <v>6</v>
      </c>
      <c r="P106" t="s">
        <v>6</v>
      </c>
      <c r="Q106" t="s">
        <v>6</v>
      </c>
      <c r="R106" t="s">
        <v>6</v>
      </c>
      <c r="S106" t="s">
        <v>6</v>
      </c>
      <c r="T106" t="s">
        <v>6</v>
      </c>
      <c r="U106" t="s">
        <v>150</v>
      </c>
      <c r="V106" t="s">
        <v>6</v>
      </c>
      <c r="W106" t="s">
        <v>6</v>
      </c>
      <c r="X106" t="s">
        <v>6</v>
      </c>
      <c r="Y106" t="s">
        <v>6</v>
      </c>
      <c r="Z106" t="s">
        <v>6</v>
      </c>
      <c r="AA106" t="s">
        <v>6</v>
      </c>
      <c r="AB106" t="s">
        <v>6</v>
      </c>
      <c r="AC106" t="s">
        <v>6</v>
      </c>
      <c r="AD106" t="s">
        <v>6</v>
      </c>
      <c r="AE106" t="s">
        <v>5</v>
      </c>
      <c r="AG106" s="229" t="str">
        <f t="shared" si="9"/>
        <v>Ja</v>
      </c>
      <c r="AI106" s="1" t="str">
        <f t="shared" si="6"/>
        <v>Nej</v>
      </c>
      <c r="AJ106" s="1">
        <f t="shared" si="7"/>
        <v>0</v>
      </c>
      <c r="AK106" s="1" t="str">
        <f t="shared" si="8"/>
        <v>-</v>
      </c>
    </row>
    <row r="107" spans="1:37" ht="15" customHeight="1" x14ac:dyDescent="0.35">
      <c r="A107" t="s">
        <v>157</v>
      </c>
      <c r="B107" t="s">
        <v>159</v>
      </c>
      <c r="C107" t="s">
        <v>158</v>
      </c>
      <c r="D107">
        <v>2024</v>
      </c>
      <c r="E107">
        <v>4.7E-2</v>
      </c>
      <c r="F107" t="s">
        <v>6</v>
      </c>
      <c r="G107" t="s">
        <v>785</v>
      </c>
      <c r="H107">
        <v>2.12</v>
      </c>
      <c r="I107">
        <v>0</v>
      </c>
      <c r="J107">
        <v>0</v>
      </c>
      <c r="K107">
        <v>0.63500000000000001</v>
      </c>
      <c r="L107">
        <v>0</v>
      </c>
      <c r="M107" t="s">
        <v>150</v>
      </c>
      <c r="N107" t="s">
        <v>6</v>
      </c>
      <c r="O107" t="s">
        <v>6</v>
      </c>
      <c r="P107" t="s">
        <v>6</v>
      </c>
      <c r="Q107" t="s">
        <v>6</v>
      </c>
      <c r="R107" t="s">
        <v>6</v>
      </c>
      <c r="S107" t="s">
        <v>6</v>
      </c>
      <c r="T107" t="s">
        <v>6</v>
      </c>
      <c r="U107" t="s">
        <v>150</v>
      </c>
      <c r="V107" t="s">
        <v>6</v>
      </c>
      <c r="W107" t="s">
        <v>6</v>
      </c>
      <c r="X107" t="s">
        <v>6</v>
      </c>
      <c r="Y107" t="s">
        <v>6</v>
      </c>
      <c r="Z107" t="s">
        <v>6</v>
      </c>
      <c r="AA107" t="s">
        <v>6</v>
      </c>
      <c r="AB107" t="s">
        <v>6</v>
      </c>
      <c r="AC107" t="s">
        <v>6</v>
      </c>
      <c r="AD107" t="s">
        <v>6</v>
      </c>
      <c r="AE107" t="s">
        <v>5</v>
      </c>
      <c r="AG107" s="229" t="str">
        <f t="shared" si="9"/>
        <v>Ja</v>
      </c>
      <c r="AI107" s="1" t="str">
        <f t="shared" si="6"/>
        <v>Nej</v>
      </c>
      <c r="AJ107" s="1">
        <f t="shared" si="7"/>
        <v>0</v>
      </c>
      <c r="AK107" s="1" t="str">
        <f t="shared" si="8"/>
        <v>-</v>
      </c>
    </row>
    <row r="108" spans="1:37" ht="15" customHeight="1" x14ac:dyDescent="0.35">
      <c r="A108" t="s">
        <v>157</v>
      </c>
      <c r="B108" t="s">
        <v>160</v>
      </c>
      <c r="C108" t="s">
        <v>158</v>
      </c>
      <c r="D108">
        <v>2024</v>
      </c>
      <c r="E108">
        <v>0.05</v>
      </c>
      <c r="F108" t="s">
        <v>6</v>
      </c>
      <c r="G108" t="s">
        <v>786</v>
      </c>
      <c r="H108">
        <v>1.1000000000000001</v>
      </c>
      <c r="I108">
        <v>0</v>
      </c>
      <c r="J108">
        <v>0</v>
      </c>
      <c r="K108">
        <v>0</v>
      </c>
      <c r="L108">
        <v>0</v>
      </c>
      <c r="M108" t="s">
        <v>5</v>
      </c>
      <c r="N108" t="s">
        <v>6</v>
      </c>
      <c r="O108" t="s">
        <v>6</v>
      </c>
      <c r="P108" t="s">
        <v>6</v>
      </c>
      <c r="Q108" t="s">
        <v>6</v>
      </c>
      <c r="R108" t="s">
        <v>6</v>
      </c>
      <c r="S108" t="s">
        <v>6</v>
      </c>
      <c r="T108" t="s">
        <v>6</v>
      </c>
      <c r="U108" t="s">
        <v>5</v>
      </c>
      <c r="V108" t="s">
        <v>6</v>
      </c>
      <c r="W108" t="s">
        <v>6</v>
      </c>
      <c r="X108" t="s">
        <v>6</v>
      </c>
      <c r="Y108" t="s">
        <v>6</v>
      </c>
      <c r="Z108" t="s">
        <v>6</v>
      </c>
      <c r="AA108" t="s">
        <v>6</v>
      </c>
      <c r="AB108" t="s">
        <v>6</v>
      </c>
      <c r="AC108" t="s">
        <v>6</v>
      </c>
      <c r="AD108" t="s">
        <v>6</v>
      </c>
      <c r="AE108" t="s">
        <v>5</v>
      </c>
      <c r="AG108" s="229" t="str">
        <f t="shared" si="9"/>
        <v>Ja</v>
      </c>
      <c r="AI108" s="1" t="str">
        <f t="shared" si="6"/>
        <v>Nej</v>
      </c>
      <c r="AJ108" s="1">
        <f t="shared" si="7"/>
        <v>0</v>
      </c>
      <c r="AK108" s="1" t="str">
        <f t="shared" si="8"/>
        <v>-</v>
      </c>
    </row>
    <row r="109" spans="1:37" ht="15" customHeight="1" x14ac:dyDescent="0.35">
      <c r="A109" t="s">
        <v>161</v>
      </c>
      <c r="B109" t="s">
        <v>164</v>
      </c>
      <c r="C109" t="s">
        <v>163</v>
      </c>
      <c r="D109">
        <v>2024</v>
      </c>
      <c r="E109">
        <v>0.06</v>
      </c>
      <c r="F109" t="s">
        <v>6</v>
      </c>
      <c r="G109" t="s">
        <v>787</v>
      </c>
      <c r="H109">
        <v>1.1000000000000001</v>
      </c>
      <c r="I109">
        <v>0</v>
      </c>
      <c r="J109">
        <v>0</v>
      </c>
      <c r="K109">
        <v>0</v>
      </c>
      <c r="L109">
        <v>35.700000000000003</v>
      </c>
      <c r="M109" t="s">
        <v>5</v>
      </c>
      <c r="N109" t="s">
        <v>6</v>
      </c>
      <c r="O109" t="s">
        <v>6</v>
      </c>
      <c r="P109" t="s">
        <v>6</v>
      </c>
      <c r="Q109" t="s">
        <v>6</v>
      </c>
      <c r="R109" t="s">
        <v>6</v>
      </c>
      <c r="S109" t="s">
        <v>6</v>
      </c>
      <c r="T109" t="s">
        <v>6</v>
      </c>
      <c r="U109" t="s">
        <v>5</v>
      </c>
      <c r="V109" t="s">
        <v>6</v>
      </c>
      <c r="W109" t="s">
        <v>6</v>
      </c>
      <c r="X109" t="s">
        <v>6</v>
      </c>
      <c r="Y109" t="s">
        <v>6</v>
      </c>
      <c r="Z109" t="s">
        <v>6</v>
      </c>
      <c r="AA109" t="s">
        <v>6</v>
      </c>
      <c r="AB109" t="s">
        <v>6</v>
      </c>
      <c r="AC109" t="s">
        <v>6</v>
      </c>
      <c r="AD109" t="s">
        <v>6</v>
      </c>
      <c r="AE109" t="s">
        <v>5</v>
      </c>
      <c r="AG109" s="229" t="str">
        <f t="shared" si="9"/>
        <v>Ja</v>
      </c>
      <c r="AI109" s="1" t="str">
        <f t="shared" si="6"/>
        <v>Nej</v>
      </c>
      <c r="AJ109" s="1">
        <f t="shared" si="7"/>
        <v>0</v>
      </c>
      <c r="AK109" s="1" t="str">
        <f t="shared" si="8"/>
        <v>-</v>
      </c>
    </row>
    <row r="110" spans="1:37" ht="15" customHeight="1" x14ac:dyDescent="0.35">
      <c r="A110" t="s">
        <v>161</v>
      </c>
      <c r="B110" t="s">
        <v>163</v>
      </c>
      <c r="C110" t="s">
        <v>163</v>
      </c>
      <c r="D110">
        <v>2024</v>
      </c>
      <c r="E110">
        <v>1.0549999999999999</v>
      </c>
      <c r="F110">
        <v>14.361000000000001</v>
      </c>
      <c r="G110" t="s">
        <v>788</v>
      </c>
      <c r="H110">
        <v>0.1</v>
      </c>
      <c r="I110">
        <v>0</v>
      </c>
      <c r="J110">
        <v>0</v>
      </c>
      <c r="K110">
        <v>0</v>
      </c>
      <c r="L110" t="s">
        <v>6</v>
      </c>
      <c r="M110" t="s">
        <v>731</v>
      </c>
      <c r="N110">
        <v>44.156999999999996</v>
      </c>
      <c r="O110">
        <v>0.17299999999999999</v>
      </c>
      <c r="P110">
        <v>74.73</v>
      </c>
      <c r="Q110">
        <v>5.9580000000000002</v>
      </c>
      <c r="R110">
        <v>0.8</v>
      </c>
      <c r="S110">
        <v>0.98</v>
      </c>
      <c r="T110">
        <v>8.74</v>
      </c>
      <c r="U110" t="s">
        <v>789</v>
      </c>
      <c r="V110">
        <v>8.09</v>
      </c>
      <c r="W110">
        <v>8.09</v>
      </c>
      <c r="X110">
        <v>0.03</v>
      </c>
      <c r="Y110">
        <v>0</v>
      </c>
      <c r="Z110">
        <v>0</v>
      </c>
      <c r="AA110">
        <v>0</v>
      </c>
      <c r="AB110">
        <v>0</v>
      </c>
      <c r="AC110">
        <v>0</v>
      </c>
      <c r="AD110" t="s">
        <v>6</v>
      </c>
      <c r="AE110" s="202" t="s">
        <v>1196</v>
      </c>
      <c r="AG110" s="229" t="str">
        <f t="shared" si="9"/>
        <v>Ja</v>
      </c>
      <c r="AI110" s="1" t="str">
        <f t="shared" si="6"/>
        <v>Ja</v>
      </c>
      <c r="AJ110" s="1">
        <f t="shared" si="7"/>
        <v>44.156999999999996</v>
      </c>
      <c r="AK110" s="1">
        <f t="shared" si="8"/>
        <v>8.0000000000000002E-3</v>
      </c>
    </row>
    <row r="111" spans="1:37" ht="15" customHeight="1" x14ac:dyDescent="0.35">
      <c r="A111" t="s">
        <v>161</v>
      </c>
      <c r="B111" t="s">
        <v>165</v>
      </c>
      <c r="C111" t="s">
        <v>163</v>
      </c>
      <c r="D111">
        <v>2024</v>
      </c>
      <c r="E111">
        <v>5.1999999999999998E-2</v>
      </c>
      <c r="F111" t="s">
        <v>6</v>
      </c>
      <c r="G111" t="s">
        <v>787</v>
      </c>
      <c r="H111">
        <v>1.1000000000000001</v>
      </c>
      <c r="I111">
        <v>0</v>
      </c>
      <c r="J111">
        <v>0</v>
      </c>
      <c r="K111">
        <v>0</v>
      </c>
      <c r="L111">
        <v>35.700000000000003</v>
      </c>
      <c r="M111" t="s">
        <v>5</v>
      </c>
      <c r="N111" t="s">
        <v>6</v>
      </c>
      <c r="O111" t="s">
        <v>6</v>
      </c>
      <c r="P111" t="s">
        <v>6</v>
      </c>
      <c r="Q111" t="s">
        <v>6</v>
      </c>
      <c r="R111" t="s">
        <v>6</v>
      </c>
      <c r="S111" t="s">
        <v>6</v>
      </c>
      <c r="T111" t="s">
        <v>6</v>
      </c>
      <c r="U111" t="s">
        <v>5</v>
      </c>
      <c r="V111" t="s">
        <v>6</v>
      </c>
      <c r="W111" t="s">
        <v>6</v>
      </c>
      <c r="X111" t="s">
        <v>6</v>
      </c>
      <c r="Y111" t="s">
        <v>6</v>
      </c>
      <c r="Z111" t="s">
        <v>6</v>
      </c>
      <c r="AA111" t="s">
        <v>6</v>
      </c>
      <c r="AB111" t="s">
        <v>6</v>
      </c>
      <c r="AC111" t="s">
        <v>6</v>
      </c>
      <c r="AD111" t="s">
        <v>6</v>
      </c>
      <c r="AE111" t="s">
        <v>5</v>
      </c>
      <c r="AG111" s="229" t="str">
        <f t="shared" si="9"/>
        <v>Ja</v>
      </c>
      <c r="AI111" s="1" t="str">
        <f t="shared" si="6"/>
        <v>Nej</v>
      </c>
      <c r="AJ111" s="1">
        <f t="shared" si="7"/>
        <v>0</v>
      </c>
      <c r="AK111" s="1" t="str">
        <f t="shared" si="8"/>
        <v>-</v>
      </c>
    </row>
    <row r="112" spans="1:37" ht="15" customHeight="1" x14ac:dyDescent="0.35">
      <c r="A112" t="s">
        <v>161</v>
      </c>
      <c r="B112" t="s">
        <v>166</v>
      </c>
      <c r="C112" t="s">
        <v>163</v>
      </c>
      <c r="D112">
        <v>2024</v>
      </c>
      <c r="E112">
        <v>9.4E-2</v>
      </c>
      <c r="F112" t="s">
        <v>6</v>
      </c>
      <c r="G112" t="s">
        <v>787</v>
      </c>
      <c r="H112">
        <v>1.1000000000000001</v>
      </c>
      <c r="I112">
        <v>0</v>
      </c>
      <c r="J112">
        <v>0</v>
      </c>
      <c r="K112">
        <v>0</v>
      </c>
      <c r="L112">
        <v>35.700000000000003</v>
      </c>
      <c r="M112" t="s">
        <v>5</v>
      </c>
      <c r="N112" t="s">
        <v>6</v>
      </c>
      <c r="O112" t="s">
        <v>6</v>
      </c>
      <c r="P112" t="s">
        <v>6</v>
      </c>
      <c r="Q112" t="s">
        <v>6</v>
      </c>
      <c r="R112" t="s">
        <v>6</v>
      </c>
      <c r="S112" t="s">
        <v>6</v>
      </c>
      <c r="T112" t="s">
        <v>6</v>
      </c>
      <c r="U112" t="s">
        <v>5</v>
      </c>
      <c r="V112" t="s">
        <v>6</v>
      </c>
      <c r="W112" t="s">
        <v>6</v>
      </c>
      <c r="X112" t="s">
        <v>6</v>
      </c>
      <c r="Y112" t="s">
        <v>6</v>
      </c>
      <c r="Z112" t="s">
        <v>6</v>
      </c>
      <c r="AA112" t="s">
        <v>6</v>
      </c>
      <c r="AB112" t="s">
        <v>6</v>
      </c>
      <c r="AC112" t="s">
        <v>6</v>
      </c>
      <c r="AD112" t="s">
        <v>6</v>
      </c>
      <c r="AE112" t="s">
        <v>5</v>
      </c>
      <c r="AG112" s="229" t="str">
        <f t="shared" si="9"/>
        <v>Ja</v>
      </c>
      <c r="AI112" s="1" t="str">
        <f t="shared" si="6"/>
        <v>Nej</v>
      </c>
      <c r="AJ112" s="1">
        <f t="shared" si="7"/>
        <v>0</v>
      </c>
      <c r="AK112" s="1" t="str">
        <f t="shared" si="8"/>
        <v>-</v>
      </c>
    </row>
    <row r="113" spans="1:37" ht="15" customHeight="1" x14ac:dyDescent="0.35">
      <c r="A113" t="s">
        <v>161</v>
      </c>
      <c r="B113" t="s">
        <v>162</v>
      </c>
      <c r="C113" t="s">
        <v>163</v>
      </c>
      <c r="D113">
        <v>2024</v>
      </c>
      <c r="E113">
        <v>1.7000000000000001E-2</v>
      </c>
      <c r="F113" t="s">
        <v>6</v>
      </c>
      <c r="G113" t="s">
        <v>787</v>
      </c>
      <c r="H113">
        <v>1.1000000000000001</v>
      </c>
      <c r="I113">
        <v>0</v>
      </c>
      <c r="J113">
        <v>0</v>
      </c>
      <c r="K113">
        <v>0</v>
      </c>
      <c r="L113">
        <v>35.700000000000003</v>
      </c>
      <c r="M113" t="s">
        <v>5</v>
      </c>
      <c r="N113" t="s">
        <v>6</v>
      </c>
      <c r="O113" t="s">
        <v>6</v>
      </c>
      <c r="P113" t="s">
        <v>6</v>
      </c>
      <c r="Q113" t="s">
        <v>6</v>
      </c>
      <c r="R113" t="s">
        <v>6</v>
      </c>
      <c r="S113" t="s">
        <v>6</v>
      </c>
      <c r="T113" t="s">
        <v>6</v>
      </c>
      <c r="U113" t="s">
        <v>5</v>
      </c>
      <c r="V113" t="s">
        <v>6</v>
      </c>
      <c r="W113" t="s">
        <v>6</v>
      </c>
      <c r="X113" t="s">
        <v>6</v>
      </c>
      <c r="Y113" t="s">
        <v>6</v>
      </c>
      <c r="Z113" t="s">
        <v>6</v>
      </c>
      <c r="AA113" t="s">
        <v>6</v>
      </c>
      <c r="AB113" t="s">
        <v>6</v>
      </c>
      <c r="AC113" t="s">
        <v>6</v>
      </c>
      <c r="AD113" t="s">
        <v>6</v>
      </c>
      <c r="AE113" t="s">
        <v>5</v>
      </c>
      <c r="AG113" s="229" t="str">
        <f t="shared" si="9"/>
        <v>Ja</v>
      </c>
      <c r="AI113" s="1" t="str">
        <f t="shared" si="6"/>
        <v>Nej</v>
      </c>
      <c r="AJ113" s="1">
        <f t="shared" si="7"/>
        <v>0</v>
      </c>
      <c r="AK113" s="1" t="str">
        <f t="shared" si="8"/>
        <v>-</v>
      </c>
    </row>
    <row r="114" spans="1:37" ht="15" customHeight="1" x14ac:dyDescent="0.35">
      <c r="A114" t="s">
        <v>167</v>
      </c>
      <c r="B114" t="s">
        <v>168</v>
      </c>
      <c r="C114" t="s">
        <v>168</v>
      </c>
      <c r="D114">
        <v>2024</v>
      </c>
      <c r="E114">
        <v>2.1850000000000001</v>
      </c>
      <c r="F114" t="s">
        <v>6</v>
      </c>
      <c r="G114" t="s">
        <v>764</v>
      </c>
      <c r="H114">
        <v>1.1000000000000001</v>
      </c>
      <c r="I114">
        <v>0</v>
      </c>
      <c r="J114">
        <v>0</v>
      </c>
      <c r="K114">
        <v>0</v>
      </c>
      <c r="L114" t="s">
        <v>6</v>
      </c>
      <c r="M114" t="s">
        <v>732</v>
      </c>
      <c r="N114" t="s">
        <v>6</v>
      </c>
      <c r="O114" t="s">
        <v>6</v>
      </c>
      <c r="P114" t="s">
        <v>6</v>
      </c>
      <c r="Q114" t="s">
        <v>6</v>
      </c>
      <c r="R114" t="s">
        <v>6</v>
      </c>
      <c r="S114" t="s">
        <v>6</v>
      </c>
      <c r="T114" t="s">
        <v>6</v>
      </c>
      <c r="U114" t="s">
        <v>732</v>
      </c>
      <c r="V114" t="s">
        <v>6</v>
      </c>
      <c r="W114" t="s">
        <v>6</v>
      </c>
      <c r="X114" t="s">
        <v>6</v>
      </c>
      <c r="Y114" t="s">
        <v>6</v>
      </c>
      <c r="Z114" t="s">
        <v>6</v>
      </c>
      <c r="AA114" t="s">
        <v>6</v>
      </c>
      <c r="AB114" t="s">
        <v>6</v>
      </c>
      <c r="AC114" t="s">
        <v>6</v>
      </c>
      <c r="AD114" t="s">
        <v>6</v>
      </c>
      <c r="AE114" t="s">
        <v>5</v>
      </c>
      <c r="AG114" s="229" t="str">
        <f t="shared" si="9"/>
        <v>Ja</v>
      </c>
      <c r="AI114" s="1" t="str">
        <f t="shared" si="6"/>
        <v>Nej</v>
      </c>
      <c r="AJ114" s="1">
        <f t="shared" si="7"/>
        <v>0</v>
      </c>
      <c r="AK114" s="1" t="str">
        <f t="shared" si="8"/>
        <v>-</v>
      </c>
    </row>
    <row r="115" spans="1:37" ht="15" customHeight="1" x14ac:dyDescent="0.35">
      <c r="A115" t="s">
        <v>169</v>
      </c>
      <c r="B115" t="s">
        <v>170</v>
      </c>
      <c r="C115" t="s">
        <v>170</v>
      </c>
      <c r="D115">
        <v>2024</v>
      </c>
      <c r="E115">
        <v>3.5000000000000003E-2</v>
      </c>
      <c r="F115">
        <v>0.57399999999999995</v>
      </c>
      <c r="G115" t="s">
        <v>790</v>
      </c>
      <c r="H115">
        <v>0.9</v>
      </c>
      <c r="I115">
        <v>0</v>
      </c>
      <c r="J115">
        <v>0</v>
      </c>
      <c r="K115">
        <v>0</v>
      </c>
      <c r="L115" t="s">
        <v>6</v>
      </c>
      <c r="M115" t="s">
        <v>5</v>
      </c>
      <c r="N115" t="s">
        <v>6</v>
      </c>
      <c r="O115" t="s">
        <v>6</v>
      </c>
      <c r="P115" t="s">
        <v>6</v>
      </c>
      <c r="Q115" t="s">
        <v>6</v>
      </c>
      <c r="R115" t="s">
        <v>6</v>
      </c>
      <c r="S115" t="s">
        <v>6</v>
      </c>
      <c r="T115" t="s">
        <v>6</v>
      </c>
      <c r="U115" t="s">
        <v>5</v>
      </c>
      <c r="V115" t="s">
        <v>6</v>
      </c>
      <c r="W115" t="s">
        <v>6</v>
      </c>
      <c r="X115" t="s">
        <v>6</v>
      </c>
      <c r="Y115" t="s">
        <v>6</v>
      </c>
      <c r="Z115" t="s">
        <v>6</v>
      </c>
      <c r="AA115" t="s">
        <v>6</v>
      </c>
      <c r="AB115" t="s">
        <v>6</v>
      </c>
      <c r="AC115" t="s">
        <v>6</v>
      </c>
      <c r="AD115" t="s">
        <v>6</v>
      </c>
      <c r="AE115" t="s">
        <v>5</v>
      </c>
      <c r="AG115" s="229" t="str">
        <f t="shared" si="9"/>
        <v>Ja</v>
      </c>
      <c r="AI115" s="1" t="str">
        <f t="shared" si="6"/>
        <v>Nej</v>
      </c>
      <c r="AJ115" s="1">
        <f t="shared" si="7"/>
        <v>0</v>
      </c>
      <c r="AK115" s="1" t="str">
        <f t="shared" si="8"/>
        <v>-</v>
      </c>
    </row>
    <row r="116" spans="1:37" ht="15" customHeight="1" x14ac:dyDescent="0.35">
      <c r="A116" t="s">
        <v>169</v>
      </c>
      <c r="B116" t="s">
        <v>171</v>
      </c>
      <c r="C116" t="s">
        <v>170</v>
      </c>
      <c r="D116">
        <v>2024</v>
      </c>
      <c r="E116">
        <v>1.0000000000000001E-5</v>
      </c>
      <c r="F116" t="s">
        <v>6</v>
      </c>
      <c r="G116" t="s">
        <v>5</v>
      </c>
      <c r="H116">
        <v>2.1</v>
      </c>
      <c r="I116">
        <v>524.1</v>
      </c>
      <c r="J116">
        <v>0.78820000000000001</v>
      </c>
      <c r="K116">
        <v>0.14680000000000001</v>
      </c>
      <c r="L116" t="s">
        <v>6</v>
      </c>
      <c r="M116" t="s">
        <v>5</v>
      </c>
      <c r="N116" t="s">
        <v>6</v>
      </c>
      <c r="O116" t="s">
        <v>6</v>
      </c>
      <c r="P116" t="s">
        <v>6</v>
      </c>
      <c r="Q116" t="s">
        <v>6</v>
      </c>
      <c r="R116" t="s">
        <v>6</v>
      </c>
      <c r="S116" t="s">
        <v>6</v>
      </c>
      <c r="T116" t="s">
        <v>6</v>
      </c>
      <c r="U116" t="s">
        <v>5</v>
      </c>
      <c r="V116" t="s">
        <v>6</v>
      </c>
      <c r="W116" t="s">
        <v>6</v>
      </c>
      <c r="X116" t="s">
        <v>6</v>
      </c>
      <c r="Y116" t="s">
        <v>6</v>
      </c>
      <c r="Z116" t="s">
        <v>6</v>
      </c>
      <c r="AA116" t="s">
        <v>6</v>
      </c>
      <c r="AB116" t="s">
        <v>6</v>
      </c>
      <c r="AC116" t="s">
        <v>6</v>
      </c>
      <c r="AD116" t="s">
        <v>6</v>
      </c>
      <c r="AE116" t="s">
        <v>5</v>
      </c>
      <c r="AG116" s="229" t="str">
        <f t="shared" si="9"/>
        <v>Nej</v>
      </c>
      <c r="AI116" s="1" t="str">
        <f t="shared" si="6"/>
        <v>Nej</v>
      </c>
      <c r="AJ116" s="1">
        <f t="shared" si="7"/>
        <v>0</v>
      </c>
      <c r="AK116" s="1" t="str">
        <f t="shared" si="8"/>
        <v>-</v>
      </c>
    </row>
    <row r="117" spans="1:37" ht="15" customHeight="1" x14ac:dyDescent="0.35">
      <c r="A117" t="s">
        <v>169</v>
      </c>
      <c r="B117" t="s">
        <v>172</v>
      </c>
      <c r="C117" t="s">
        <v>170</v>
      </c>
      <c r="D117">
        <v>2024</v>
      </c>
      <c r="E117">
        <v>0.05</v>
      </c>
      <c r="F117" t="s">
        <v>6</v>
      </c>
      <c r="G117" t="s">
        <v>790</v>
      </c>
      <c r="H117">
        <v>0.9</v>
      </c>
      <c r="I117">
        <v>0</v>
      </c>
      <c r="J117">
        <v>0</v>
      </c>
      <c r="K117">
        <v>0</v>
      </c>
      <c r="L117">
        <v>0</v>
      </c>
      <c r="M117" t="s">
        <v>5</v>
      </c>
      <c r="N117" t="s">
        <v>6</v>
      </c>
      <c r="O117" t="s">
        <v>6</v>
      </c>
      <c r="P117" t="s">
        <v>6</v>
      </c>
      <c r="Q117" t="s">
        <v>6</v>
      </c>
      <c r="R117" t="s">
        <v>6</v>
      </c>
      <c r="S117" t="s">
        <v>6</v>
      </c>
      <c r="T117" t="s">
        <v>6</v>
      </c>
      <c r="U117" t="s">
        <v>5</v>
      </c>
      <c r="V117" t="s">
        <v>6</v>
      </c>
      <c r="W117" t="s">
        <v>6</v>
      </c>
      <c r="X117" t="s">
        <v>6</v>
      </c>
      <c r="Y117" t="s">
        <v>6</v>
      </c>
      <c r="Z117" t="s">
        <v>6</v>
      </c>
      <c r="AA117" t="s">
        <v>6</v>
      </c>
      <c r="AB117" t="s">
        <v>6</v>
      </c>
      <c r="AC117" t="s">
        <v>6</v>
      </c>
      <c r="AD117" t="s">
        <v>6</v>
      </c>
      <c r="AE117" t="s">
        <v>5</v>
      </c>
      <c r="AG117" s="229" t="str">
        <f t="shared" si="9"/>
        <v>Ja</v>
      </c>
      <c r="AI117" s="1" t="str">
        <f t="shared" si="6"/>
        <v>Nej</v>
      </c>
      <c r="AJ117" s="1">
        <f t="shared" si="7"/>
        <v>0</v>
      </c>
      <c r="AK117" s="1" t="str">
        <f t="shared" si="8"/>
        <v>-</v>
      </c>
    </row>
    <row r="118" spans="1:37" ht="15" customHeight="1" x14ac:dyDescent="0.35">
      <c r="A118" t="s">
        <v>173</v>
      </c>
      <c r="B118" t="s">
        <v>174</v>
      </c>
      <c r="C118" t="s">
        <v>175</v>
      </c>
      <c r="D118">
        <v>2024</v>
      </c>
      <c r="E118">
        <v>0.29599999999999999</v>
      </c>
      <c r="F118" t="s">
        <v>6</v>
      </c>
      <c r="G118" t="s">
        <v>791</v>
      </c>
      <c r="H118">
        <v>1.1000000000000001</v>
      </c>
      <c r="I118">
        <v>0</v>
      </c>
      <c r="J118">
        <v>0</v>
      </c>
      <c r="K118">
        <v>0</v>
      </c>
      <c r="L118">
        <v>0</v>
      </c>
      <c r="M118" t="s">
        <v>5</v>
      </c>
      <c r="N118" t="s">
        <v>6</v>
      </c>
      <c r="O118" t="s">
        <v>6</v>
      </c>
      <c r="P118" t="s">
        <v>6</v>
      </c>
      <c r="Q118" t="s">
        <v>6</v>
      </c>
      <c r="R118" t="s">
        <v>6</v>
      </c>
      <c r="S118" t="s">
        <v>6</v>
      </c>
      <c r="T118" t="s">
        <v>6</v>
      </c>
      <c r="U118" t="s">
        <v>5</v>
      </c>
      <c r="V118" t="s">
        <v>6</v>
      </c>
      <c r="W118" t="s">
        <v>6</v>
      </c>
      <c r="X118" t="s">
        <v>6</v>
      </c>
      <c r="Y118" t="s">
        <v>6</v>
      </c>
      <c r="Z118" t="s">
        <v>6</v>
      </c>
      <c r="AA118" t="s">
        <v>6</v>
      </c>
      <c r="AB118" t="s">
        <v>6</v>
      </c>
      <c r="AC118" t="s">
        <v>6</v>
      </c>
      <c r="AD118" t="s">
        <v>6</v>
      </c>
      <c r="AE118" t="s">
        <v>5</v>
      </c>
      <c r="AG118" s="229" t="str">
        <f t="shared" si="9"/>
        <v>Ja</v>
      </c>
      <c r="AI118" s="1" t="str">
        <f t="shared" si="6"/>
        <v>Nej</v>
      </c>
      <c r="AJ118" s="1">
        <f t="shared" si="7"/>
        <v>0</v>
      </c>
      <c r="AK118" s="1" t="str">
        <f t="shared" si="8"/>
        <v>-</v>
      </c>
    </row>
    <row r="119" spans="1:37" ht="15" customHeight="1" x14ac:dyDescent="0.35">
      <c r="A119" t="s">
        <v>173</v>
      </c>
      <c r="B119" t="s">
        <v>176</v>
      </c>
      <c r="C119" t="s">
        <v>175</v>
      </c>
      <c r="D119">
        <v>2024</v>
      </c>
      <c r="E119">
        <v>3.5000000000000003E-2</v>
      </c>
      <c r="F119" t="s">
        <v>6</v>
      </c>
      <c r="G119" t="s">
        <v>792</v>
      </c>
      <c r="H119">
        <v>1.1000000000000001</v>
      </c>
      <c r="I119">
        <v>0</v>
      </c>
      <c r="J119">
        <v>0</v>
      </c>
      <c r="K119">
        <v>0</v>
      </c>
      <c r="L119">
        <v>0</v>
      </c>
      <c r="M119" t="s">
        <v>5</v>
      </c>
      <c r="N119" t="s">
        <v>6</v>
      </c>
      <c r="O119" t="s">
        <v>6</v>
      </c>
      <c r="P119" t="s">
        <v>6</v>
      </c>
      <c r="Q119" t="s">
        <v>6</v>
      </c>
      <c r="R119" t="s">
        <v>6</v>
      </c>
      <c r="S119" t="s">
        <v>6</v>
      </c>
      <c r="T119" t="s">
        <v>6</v>
      </c>
      <c r="U119" t="s">
        <v>5</v>
      </c>
      <c r="V119" t="s">
        <v>6</v>
      </c>
      <c r="W119" t="s">
        <v>6</v>
      </c>
      <c r="X119" t="s">
        <v>6</v>
      </c>
      <c r="Y119" t="s">
        <v>6</v>
      </c>
      <c r="Z119" t="s">
        <v>6</v>
      </c>
      <c r="AA119" t="s">
        <v>6</v>
      </c>
      <c r="AB119" t="s">
        <v>6</v>
      </c>
      <c r="AC119" t="s">
        <v>6</v>
      </c>
      <c r="AD119" t="s">
        <v>6</v>
      </c>
      <c r="AE119" t="s">
        <v>5</v>
      </c>
      <c r="AG119" s="229" t="str">
        <f t="shared" si="9"/>
        <v>Ja</v>
      </c>
      <c r="AI119" s="1" t="str">
        <f t="shared" si="6"/>
        <v>Nej</v>
      </c>
      <c r="AJ119" s="1">
        <f t="shared" si="7"/>
        <v>0</v>
      </c>
      <c r="AK119" s="1" t="str">
        <f t="shared" si="8"/>
        <v>-</v>
      </c>
    </row>
    <row r="120" spans="1:37" ht="15" customHeight="1" x14ac:dyDescent="0.35">
      <c r="A120" t="s">
        <v>173</v>
      </c>
      <c r="B120" t="s">
        <v>177</v>
      </c>
      <c r="C120" t="s">
        <v>175</v>
      </c>
      <c r="D120">
        <v>2024</v>
      </c>
      <c r="E120">
        <v>5.0000000000000001E-3</v>
      </c>
      <c r="F120" t="s">
        <v>6</v>
      </c>
      <c r="G120" t="s">
        <v>792</v>
      </c>
      <c r="H120">
        <v>1.1000000000000001</v>
      </c>
      <c r="I120">
        <v>0</v>
      </c>
      <c r="J120">
        <v>0</v>
      </c>
      <c r="K120">
        <v>0</v>
      </c>
      <c r="L120">
        <v>0</v>
      </c>
      <c r="M120" t="s">
        <v>5</v>
      </c>
      <c r="N120" t="s">
        <v>6</v>
      </c>
      <c r="O120" t="s">
        <v>6</v>
      </c>
      <c r="P120" t="s">
        <v>6</v>
      </c>
      <c r="Q120" t="s">
        <v>6</v>
      </c>
      <c r="R120" t="s">
        <v>6</v>
      </c>
      <c r="S120" t="s">
        <v>6</v>
      </c>
      <c r="T120" t="s">
        <v>6</v>
      </c>
      <c r="U120" t="s">
        <v>5</v>
      </c>
      <c r="V120" t="s">
        <v>6</v>
      </c>
      <c r="W120" t="s">
        <v>6</v>
      </c>
      <c r="X120" t="s">
        <v>6</v>
      </c>
      <c r="Y120" t="s">
        <v>6</v>
      </c>
      <c r="Z120" t="s">
        <v>6</v>
      </c>
      <c r="AA120" t="s">
        <v>6</v>
      </c>
      <c r="AB120" t="s">
        <v>6</v>
      </c>
      <c r="AC120" t="s">
        <v>6</v>
      </c>
      <c r="AD120" t="s">
        <v>6</v>
      </c>
      <c r="AE120" t="s">
        <v>5</v>
      </c>
      <c r="AG120" s="229" t="str">
        <f t="shared" si="9"/>
        <v>Ja</v>
      </c>
      <c r="AI120" s="1" t="str">
        <f t="shared" si="6"/>
        <v>Nej</v>
      </c>
      <c r="AJ120" s="1">
        <f t="shared" si="7"/>
        <v>0</v>
      </c>
      <c r="AK120" s="1" t="str">
        <f t="shared" si="8"/>
        <v>-</v>
      </c>
    </row>
    <row r="121" spans="1:37" ht="15" customHeight="1" x14ac:dyDescent="0.35">
      <c r="A121" t="s">
        <v>173</v>
      </c>
      <c r="B121" t="s">
        <v>178</v>
      </c>
      <c r="C121" t="s">
        <v>175</v>
      </c>
      <c r="D121">
        <v>2024</v>
      </c>
      <c r="E121">
        <v>5.2539999999999996</v>
      </c>
      <c r="F121" t="s">
        <v>6</v>
      </c>
      <c r="G121" t="s">
        <v>792</v>
      </c>
      <c r="H121">
        <v>1.1000000000000001</v>
      </c>
      <c r="I121">
        <v>0</v>
      </c>
      <c r="J121">
        <v>0</v>
      </c>
      <c r="K121">
        <v>0</v>
      </c>
      <c r="L121">
        <v>0</v>
      </c>
      <c r="M121" t="s">
        <v>5</v>
      </c>
      <c r="N121" t="s">
        <v>6</v>
      </c>
      <c r="O121" t="s">
        <v>6</v>
      </c>
      <c r="P121" t="s">
        <v>6</v>
      </c>
      <c r="Q121" t="s">
        <v>6</v>
      </c>
      <c r="R121" t="s">
        <v>6</v>
      </c>
      <c r="S121" t="s">
        <v>6</v>
      </c>
      <c r="T121" t="s">
        <v>6</v>
      </c>
      <c r="U121" t="s">
        <v>5</v>
      </c>
      <c r="V121" t="s">
        <v>6</v>
      </c>
      <c r="W121" t="s">
        <v>6</v>
      </c>
      <c r="X121" t="s">
        <v>6</v>
      </c>
      <c r="Y121" t="s">
        <v>6</v>
      </c>
      <c r="Z121" t="s">
        <v>6</v>
      </c>
      <c r="AA121" t="s">
        <v>6</v>
      </c>
      <c r="AB121" t="s">
        <v>6</v>
      </c>
      <c r="AC121" t="s">
        <v>6</v>
      </c>
      <c r="AD121" t="s">
        <v>6</v>
      </c>
      <c r="AE121" t="s">
        <v>5</v>
      </c>
      <c r="AG121" s="229" t="str">
        <f t="shared" si="9"/>
        <v>Ja</v>
      </c>
      <c r="AI121" s="1" t="str">
        <f t="shared" si="6"/>
        <v>Nej</v>
      </c>
      <c r="AJ121" s="1">
        <f t="shared" si="7"/>
        <v>0</v>
      </c>
      <c r="AK121" s="1" t="str">
        <f t="shared" si="8"/>
        <v>-</v>
      </c>
    </row>
    <row r="122" spans="1:37" ht="15" customHeight="1" x14ac:dyDescent="0.35">
      <c r="A122" t="s">
        <v>179</v>
      </c>
      <c r="B122" t="s">
        <v>181</v>
      </c>
      <c r="C122" t="s">
        <v>181</v>
      </c>
      <c r="D122">
        <v>2024</v>
      </c>
      <c r="E122">
        <v>1.83</v>
      </c>
      <c r="F122">
        <v>5.8</v>
      </c>
      <c r="G122" t="s">
        <v>794</v>
      </c>
      <c r="H122">
        <v>2.02</v>
      </c>
      <c r="I122">
        <v>93.4</v>
      </c>
      <c r="J122">
        <v>0.19600000000000001</v>
      </c>
      <c r="K122">
        <v>0</v>
      </c>
      <c r="L122" t="s">
        <v>6</v>
      </c>
      <c r="M122" t="s">
        <v>78</v>
      </c>
      <c r="N122" t="s">
        <v>6</v>
      </c>
      <c r="O122" t="s">
        <v>6</v>
      </c>
      <c r="P122" t="s">
        <v>6</v>
      </c>
      <c r="Q122" t="s">
        <v>6</v>
      </c>
      <c r="R122" t="s">
        <v>6</v>
      </c>
      <c r="S122" t="s">
        <v>6</v>
      </c>
      <c r="T122" t="s">
        <v>6</v>
      </c>
      <c r="U122" t="s">
        <v>78</v>
      </c>
      <c r="V122" t="s">
        <v>6</v>
      </c>
      <c r="W122" t="s">
        <v>6</v>
      </c>
      <c r="X122" t="s">
        <v>6</v>
      </c>
      <c r="Y122" t="s">
        <v>6</v>
      </c>
      <c r="Z122" t="s">
        <v>6</v>
      </c>
      <c r="AA122" t="s">
        <v>6</v>
      </c>
      <c r="AB122" t="s">
        <v>6</v>
      </c>
      <c r="AC122" t="s">
        <v>6</v>
      </c>
      <c r="AD122" t="s">
        <v>6</v>
      </c>
      <c r="AE122" t="s">
        <v>5</v>
      </c>
      <c r="AG122" s="229" t="str">
        <f t="shared" si="9"/>
        <v>Ja</v>
      </c>
      <c r="AI122" s="1" t="str">
        <f t="shared" si="6"/>
        <v>Nej</v>
      </c>
      <c r="AJ122" s="1">
        <f t="shared" si="7"/>
        <v>0</v>
      </c>
      <c r="AK122" s="1" t="str">
        <f t="shared" si="8"/>
        <v>-</v>
      </c>
    </row>
    <row r="123" spans="1:37" ht="15" customHeight="1" x14ac:dyDescent="0.35">
      <c r="A123" t="s">
        <v>179</v>
      </c>
      <c r="B123" t="s">
        <v>180</v>
      </c>
      <c r="C123" t="s">
        <v>181</v>
      </c>
      <c r="D123">
        <v>2024</v>
      </c>
      <c r="E123">
        <v>4.9000000000000002E-2</v>
      </c>
      <c r="F123">
        <v>0.16</v>
      </c>
      <c r="G123" t="s">
        <v>793</v>
      </c>
      <c r="H123">
        <v>2</v>
      </c>
      <c r="I123">
        <v>0</v>
      </c>
      <c r="J123">
        <v>0</v>
      </c>
      <c r="K123">
        <v>0</v>
      </c>
      <c r="L123">
        <v>100</v>
      </c>
      <c r="M123" t="s">
        <v>78</v>
      </c>
      <c r="N123" t="s">
        <v>6</v>
      </c>
      <c r="O123" t="s">
        <v>6</v>
      </c>
      <c r="P123" t="s">
        <v>6</v>
      </c>
      <c r="Q123" t="s">
        <v>6</v>
      </c>
      <c r="R123" t="s">
        <v>6</v>
      </c>
      <c r="S123" t="s">
        <v>6</v>
      </c>
      <c r="T123" t="s">
        <v>6</v>
      </c>
      <c r="U123" t="s">
        <v>78</v>
      </c>
      <c r="V123" t="s">
        <v>6</v>
      </c>
      <c r="W123" t="s">
        <v>6</v>
      </c>
      <c r="X123" t="s">
        <v>6</v>
      </c>
      <c r="Y123" t="s">
        <v>6</v>
      </c>
      <c r="Z123" t="s">
        <v>6</v>
      </c>
      <c r="AA123" t="s">
        <v>6</v>
      </c>
      <c r="AB123" t="s">
        <v>6</v>
      </c>
      <c r="AC123" t="s">
        <v>6</v>
      </c>
      <c r="AD123" t="s">
        <v>6</v>
      </c>
      <c r="AE123" t="s">
        <v>5</v>
      </c>
      <c r="AG123" s="229" t="str">
        <f t="shared" ref="AG123:AG154" si="10">IF(OR(AND(H123&lt;&gt;$AM$3,H123&lt;&gt;"-"),AND(I123&lt;&gt;$AM$4,I123&lt;&gt;"-"),AND(J123&lt;&gt;$AM$5,J123&lt;&gt;"-"),AND(K123&lt;&gt;$AM$6,K123&lt;&gt;"-")),"Ja","Nej")</f>
        <v>Ja</v>
      </c>
      <c r="AI123" s="1" t="str">
        <f t="shared" si="6"/>
        <v>Nej</v>
      </c>
      <c r="AJ123" s="1">
        <f t="shared" si="7"/>
        <v>0</v>
      </c>
      <c r="AK123" s="1" t="str">
        <f t="shared" si="8"/>
        <v>-</v>
      </c>
    </row>
    <row r="124" spans="1:37" ht="15" customHeight="1" x14ac:dyDescent="0.35">
      <c r="A124" t="s">
        <v>182</v>
      </c>
      <c r="B124" t="s">
        <v>183</v>
      </c>
      <c r="C124" t="s">
        <v>183</v>
      </c>
      <c r="D124">
        <v>2024</v>
      </c>
      <c r="E124">
        <v>2.165</v>
      </c>
      <c r="F124">
        <v>13.912000000000001</v>
      </c>
      <c r="G124" t="s">
        <v>795</v>
      </c>
      <c r="H124">
        <v>0.23</v>
      </c>
      <c r="I124">
        <v>8.1199999999999992</v>
      </c>
      <c r="J124">
        <v>0</v>
      </c>
      <c r="K124">
        <v>0</v>
      </c>
      <c r="L124">
        <v>32.9</v>
      </c>
      <c r="M124" t="s">
        <v>5</v>
      </c>
      <c r="N124" t="s">
        <v>6</v>
      </c>
      <c r="O124" t="s">
        <v>6</v>
      </c>
      <c r="P124" t="s">
        <v>6</v>
      </c>
      <c r="Q124" t="s">
        <v>6</v>
      </c>
      <c r="R124" t="s">
        <v>6</v>
      </c>
      <c r="S124" t="s">
        <v>6</v>
      </c>
      <c r="T124" t="s">
        <v>6</v>
      </c>
      <c r="U124" t="s">
        <v>768</v>
      </c>
      <c r="V124">
        <v>2.6459999999999999</v>
      </c>
      <c r="W124">
        <v>2.6459999999999999</v>
      </c>
      <c r="X124">
        <v>0</v>
      </c>
      <c r="Y124">
        <v>0</v>
      </c>
      <c r="Z124">
        <v>0</v>
      </c>
      <c r="AA124">
        <v>0</v>
      </c>
      <c r="AB124">
        <v>2.6459999999999999</v>
      </c>
      <c r="AC124">
        <v>0</v>
      </c>
      <c r="AD124" t="s">
        <v>6</v>
      </c>
      <c r="AE124" s="202" t="s">
        <v>1197</v>
      </c>
      <c r="AG124" s="229" t="str">
        <f t="shared" si="10"/>
        <v>Ja</v>
      </c>
      <c r="AI124" s="1" t="str">
        <f t="shared" si="6"/>
        <v>Nej</v>
      </c>
      <c r="AJ124" s="1">
        <f t="shared" si="7"/>
        <v>0</v>
      </c>
      <c r="AK124" s="1" t="str">
        <f t="shared" si="8"/>
        <v>-</v>
      </c>
    </row>
    <row r="125" spans="1:37" ht="15" customHeight="1" x14ac:dyDescent="0.35">
      <c r="A125" t="s">
        <v>184</v>
      </c>
      <c r="B125" t="s">
        <v>1182</v>
      </c>
      <c r="C125" t="s">
        <v>186</v>
      </c>
      <c r="D125">
        <v>2024</v>
      </c>
      <c r="E125">
        <v>47.084000000000003</v>
      </c>
      <c r="F125">
        <v>12.722</v>
      </c>
      <c r="G125" t="s">
        <v>796</v>
      </c>
      <c r="H125">
        <v>3.0941000000000001</v>
      </c>
      <c r="I125">
        <v>0</v>
      </c>
      <c r="J125">
        <v>0</v>
      </c>
      <c r="K125">
        <v>0.995</v>
      </c>
      <c r="L125">
        <v>0.5</v>
      </c>
      <c r="M125" t="s">
        <v>733</v>
      </c>
      <c r="N125">
        <v>100.393</v>
      </c>
      <c r="O125">
        <v>0.125</v>
      </c>
      <c r="P125">
        <v>3.254</v>
      </c>
      <c r="Q125">
        <v>5.694</v>
      </c>
      <c r="R125">
        <v>0</v>
      </c>
      <c r="S125">
        <v>0</v>
      </c>
      <c r="T125">
        <v>0</v>
      </c>
      <c r="U125" t="s">
        <v>1186</v>
      </c>
      <c r="V125">
        <v>63.052</v>
      </c>
      <c r="W125">
        <v>0</v>
      </c>
      <c r="X125">
        <v>0.35699999999999998</v>
      </c>
      <c r="Y125">
        <v>22.948</v>
      </c>
      <c r="Z125">
        <v>0.753</v>
      </c>
      <c r="AA125">
        <v>0</v>
      </c>
      <c r="AB125">
        <v>34.856000000000002</v>
      </c>
      <c r="AC125">
        <v>15.659000000000001</v>
      </c>
      <c r="AD125" t="s">
        <v>6</v>
      </c>
      <c r="AE125" s="202" t="s">
        <v>1198</v>
      </c>
      <c r="AG125" s="229" t="str">
        <f t="shared" si="10"/>
        <v>Ja</v>
      </c>
      <c r="AI125" s="1" t="str">
        <f t="shared" si="6"/>
        <v>Ja</v>
      </c>
      <c r="AJ125" s="1">
        <f t="shared" si="7"/>
        <v>100.393</v>
      </c>
      <c r="AK125" s="1">
        <f t="shared" si="8"/>
        <v>0</v>
      </c>
    </row>
    <row r="126" spans="1:37" ht="15" customHeight="1" x14ac:dyDescent="0.35">
      <c r="A126" t="s">
        <v>184</v>
      </c>
      <c r="B126" t="s">
        <v>185</v>
      </c>
      <c r="C126" t="s">
        <v>186</v>
      </c>
      <c r="D126">
        <v>2024</v>
      </c>
      <c r="E126">
        <v>3.387</v>
      </c>
      <c r="F126">
        <v>0.19500000000000001</v>
      </c>
      <c r="G126" t="s">
        <v>783</v>
      </c>
      <c r="H126">
        <v>2</v>
      </c>
      <c r="I126">
        <v>0</v>
      </c>
      <c r="J126">
        <v>0</v>
      </c>
      <c r="K126" s="219">
        <v>0</v>
      </c>
      <c r="L126">
        <v>100</v>
      </c>
      <c r="M126" t="s">
        <v>5</v>
      </c>
      <c r="N126" t="s">
        <v>6</v>
      </c>
      <c r="O126" t="s">
        <v>6</v>
      </c>
      <c r="P126" t="s">
        <v>6</v>
      </c>
      <c r="Q126" t="s">
        <v>6</v>
      </c>
      <c r="R126" t="s">
        <v>6</v>
      </c>
      <c r="S126" t="s">
        <v>6</v>
      </c>
      <c r="T126">
        <v>0</v>
      </c>
      <c r="U126" t="s">
        <v>5</v>
      </c>
      <c r="V126" t="s">
        <v>6</v>
      </c>
      <c r="W126" t="s">
        <v>6</v>
      </c>
      <c r="X126" t="s">
        <v>6</v>
      </c>
      <c r="Y126" t="s">
        <v>6</v>
      </c>
      <c r="Z126" t="s">
        <v>6</v>
      </c>
      <c r="AA126" t="s">
        <v>6</v>
      </c>
      <c r="AB126" t="s">
        <v>6</v>
      </c>
      <c r="AC126" t="s">
        <v>6</v>
      </c>
      <c r="AD126" t="s">
        <v>6</v>
      </c>
      <c r="AE126" s="202" t="s">
        <v>1198</v>
      </c>
      <c r="AG126" s="229" t="str">
        <f t="shared" si="10"/>
        <v>Ja</v>
      </c>
      <c r="AI126" s="1" t="str">
        <f t="shared" si="6"/>
        <v>Nej</v>
      </c>
      <c r="AJ126" s="1">
        <f t="shared" si="7"/>
        <v>0</v>
      </c>
      <c r="AK126" s="1" t="str">
        <f t="shared" si="8"/>
        <v>-</v>
      </c>
    </row>
    <row r="127" spans="1:37" ht="15" customHeight="1" x14ac:dyDescent="0.35">
      <c r="A127" t="s">
        <v>184</v>
      </c>
      <c r="B127" t="s">
        <v>187</v>
      </c>
      <c r="C127" t="s">
        <v>186</v>
      </c>
      <c r="D127">
        <v>2024</v>
      </c>
      <c r="E127" t="s">
        <v>5</v>
      </c>
      <c r="F127" t="s">
        <v>5</v>
      </c>
      <c r="G127" t="s">
        <v>5</v>
      </c>
      <c r="H127" t="s">
        <v>5</v>
      </c>
      <c r="I127" t="s">
        <v>5</v>
      </c>
      <c r="J127" t="s">
        <v>5</v>
      </c>
      <c r="K127" t="s">
        <v>5</v>
      </c>
      <c r="L127" t="s">
        <v>5</v>
      </c>
      <c r="M127" t="s">
        <v>5</v>
      </c>
      <c r="N127" t="s">
        <v>5</v>
      </c>
      <c r="O127" t="s">
        <v>5</v>
      </c>
      <c r="P127" t="s">
        <v>5</v>
      </c>
      <c r="Q127" t="s">
        <v>5</v>
      </c>
      <c r="R127" t="s">
        <v>5</v>
      </c>
      <c r="S127" t="s">
        <v>5</v>
      </c>
      <c r="T127" t="s">
        <v>5</v>
      </c>
      <c r="U127" t="s">
        <v>5</v>
      </c>
      <c r="V127" t="s">
        <v>5</v>
      </c>
      <c r="W127" t="s">
        <v>5</v>
      </c>
      <c r="X127" t="s">
        <v>5</v>
      </c>
      <c r="Y127" t="s">
        <v>5</v>
      </c>
      <c r="Z127" t="s">
        <v>5</v>
      </c>
      <c r="AA127" t="s">
        <v>5</v>
      </c>
      <c r="AB127" t="s">
        <v>5</v>
      </c>
      <c r="AC127" t="s">
        <v>5</v>
      </c>
      <c r="AD127" t="s">
        <v>5</v>
      </c>
      <c r="AE127" t="s">
        <v>5</v>
      </c>
      <c r="AG127" s="229" t="str">
        <f t="shared" si="10"/>
        <v>Nej</v>
      </c>
      <c r="AI127" s="1" t="str">
        <f t="shared" si="6"/>
        <v>Nej</v>
      </c>
      <c r="AJ127" s="1">
        <f t="shared" si="7"/>
        <v>0</v>
      </c>
      <c r="AK127" s="1" t="str">
        <f t="shared" si="8"/>
        <v>-</v>
      </c>
    </row>
    <row r="128" spans="1:37" ht="15" customHeight="1" x14ac:dyDescent="0.35">
      <c r="A128" t="s">
        <v>184</v>
      </c>
      <c r="B128" t="s">
        <v>184</v>
      </c>
      <c r="C128" t="s">
        <v>186</v>
      </c>
      <c r="D128">
        <v>2024</v>
      </c>
      <c r="E128" t="s">
        <v>5</v>
      </c>
      <c r="F128" t="s">
        <v>5</v>
      </c>
      <c r="G128" t="s">
        <v>5</v>
      </c>
      <c r="H128" t="s">
        <v>5</v>
      </c>
      <c r="I128" t="s">
        <v>5</v>
      </c>
      <c r="J128" t="s">
        <v>5</v>
      </c>
      <c r="K128" t="s">
        <v>5</v>
      </c>
      <c r="L128" t="s">
        <v>5</v>
      </c>
      <c r="M128" t="s">
        <v>5</v>
      </c>
      <c r="N128" t="s">
        <v>5</v>
      </c>
      <c r="O128" t="s">
        <v>5</v>
      </c>
      <c r="P128" t="s">
        <v>5</v>
      </c>
      <c r="Q128" t="s">
        <v>5</v>
      </c>
      <c r="R128" t="s">
        <v>5</v>
      </c>
      <c r="S128" t="s">
        <v>5</v>
      </c>
      <c r="T128" t="s">
        <v>5</v>
      </c>
      <c r="U128" t="s">
        <v>5</v>
      </c>
      <c r="V128" t="s">
        <v>5</v>
      </c>
      <c r="W128" t="s">
        <v>5</v>
      </c>
      <c r="X128" t="s">
        <v>5</v>
      </c>
      <c r="Y128" t="s">
        <v>5</v>
      </c>
      <c r="Z128" t="s">
        <v>5</v>
      </c>
      <c r="AA128" t="s">
        <v>5</v>
      </c>
      <c r="AB128" t="s">
        <v>5</v>
      </c>
      <c r="AC128" t="s">
        <v>5</v>
      </c>
      <c r="AD128" t="s">
        <v>5</v>
      </c>
      <c r="AE128" t="s">
        <v>5</v>
      </c>
      <c r="AG128" s="229" t="str">
        <f t="shared" si="10"/>
        <v>Nej</v>
      </c>
      <c r="AI128" s="1" t="str">
        <f t="shared" si="6"/>
        <v>Nej</v>
      </c>
      <c r="AJ128" s="1">
        <f t="shared" si="7"/>
        <v>0</v>
      </c>
      <c r="AK128" s="1" t="str">
        <f t="shared" si="8"/>
        <v>-</v>
      </c>
    </row>
    <row r="129" spans="1:37" ht="15" customHeight="1" x14ac:dyDescent="0.35">
      <c r="A129" t="s">
        <v>184</v>
      </c>
      <c r="B129" t="s">
        <v>188</v>
      </c>
      <c r="C129" t="s">
        <v>189</v>
      </c>
      <c r="D129">
        <v>2024</v>
      </c>
      <c r="E129" t="s">
        <v>5</v>
      </c>
      <c r="F129" t="s">
        <v>5</v>
      </c>
      <c r="G129" t="s">
        <v>5</v>
      </c>
      <c r="H129" t="s">
        <v>5</v>
      </c>
      <c r="I129" t="s">
        <v>5</v>
      </c>
      <c r="J129" t="s">
        <v>5</v>
      </c>
      <c r="K129" t="s">
        <v>5</v>
      </c>
      <c r="L129" t="s">
        <v>5</v>
      </c>
      <c r="M129" t="s">
        <v>5</v>
      </c>
      <c r="N129" t="s">
        <v>5</v>
      </c>
      <c r="O129" t="s">
        <v>5</v>
      </c>
      <c r="P129" t="s">
        <v>5</v>
      </c>
      <c r="Q129" t="s">
        <v>5</v>
      </c>
      <c r="R129" t="s">
        <v>5</v>
      </c>
      <c r="S129" t="s">
        <v>5</v>
      </c>
      <c r="T129" t="s">
        <v>5</v>
      </c>
      <c r="U129" t="s">
        <v>5</v>
      </c>
      <c r="V129" t="s">
        <v>5</v>
      </c>
      <c r="W129" t="s">
        <v>5</v>
      </c>
      <c r="X129" t="s">
        <v>5</v>
      </c>
      <c r="Y129" t="s">
        <v>5</v>
      </c>
      <c r="Z129" t="s">
        <v>5</v>
      </c>
      <c r="AA129" t="s">
        <v>5</v>
      </c>
      <c r="AB129" t="s">
        <v>5</v>
      </c>
      <c r="AC129" t="s">
        <v>5</v>
      </c>
      <c r="AD129" t="s">
        <v>5</v>
      </c>
      <c r="AE129" t="s">
        <v>5</v>
      </c>
      <c r="AG129" s="229" t="str">
        <f t="shared" si="10"/>
        <v>Nej</v>
      </c>
      <c r="AI129" s="1" t="str">
        <f t="shared" si="6"/>
        <v>Nej</v>
      </c>
      <c r="AJ129" s="1">
        <f t="shared" si="7"/>
        <v>0</v>
      </c>
      <c r="AK129" s="1" t="str">
        <f t="shared" si="8"/>
        <v>-</v>
      </c>
    </row>
    <row r="130" spans="1:37" ht="15" customHeight="1" x14ac:dyDescent="0.35">
      <c r="A130" t="s">
        <v>184</v>
      </c>
      <c r="B130" t="s">
        <v>190</v>
      </c>
      <c r="C130" t="s">
        <v>186</v>
      </c>
      <c r="D130">
        <v>2024</v>
      </c>
      <c r="E130" t="s">
        <v>5</v>
      </c>
      <c r="F130" t="s">
        <v>5</v>
      </c>
      <c r="G130" t="s">
        <v>5</v>
      </c>
      <c r="H130" t="s">
        <v>5</v>
      </c>
      <c r="I130" t="s">
        <v>5</v>
      </c>
      <c r="J130" t="s">
        <v>5</v>
      </c>
      <c r="K130" t="s">
        <v>5</v>
      </c>
      <c r="L130" t="s">
        <v>5</v>
      </c>
      <c r="M130" t="s">
        <v>5</v>
      </c>
      <c r="N130" t="s">
        <v>5</v>
      </c>
      <c r="O130" t="s">
        <v>5</v>
      </c>
      <c r="P130" t="s">
        <v>5</v>
      </c>
      <c r="Q130" t="s">
        <v>5</v>
      </c>
      <c r="R130" t="s">
        <v>5</v>
      </c>
      <c r="S130" t="s">
        <v>5</v>
      </c>
      <c r="T130" t="s">
        <v>5</v>
      </c>
      <c r="U130" t="s">
        <v>5</v>
      </c>
      <c r="V130" t="s">
        <v>5</v>
      </c>
      <c r="W130" t="s">
        <v>5</v>
      </c>
      <c r="X130" t="s">
        <v>5</v>
      </c>
      <c r="Y130" t="s">
        <v>5</v>
      </c>
      <c r="Z130" t="s">
        <v>5</v>
      </c>
      <c r="AA130" t="s">
        <v>5</v>
      </c>
      <c r="AB130" t="s">
        <v>5</v>
      </c>
      <c r="AC130" t="s">
        <v>5</v>
      </c>
      <c r="AD130" t="s">
        <v>5</v>
      </c>
      <c r="AE130" t="s">
        <v>5</v>
      </c>
      <c r="AG130" s="229" t="str">
        <f t="shared" si="10"/>
        <v>Nej</v>
      </c>
      <c r="AI130" s="1" t="str">
        <f t="shared" si="6"/>
        <v>Nej</v>
      </c>
      <c r="AJ130" s="1">
        <f t="shared" si="7"/>
        <v>0</v>
      </c>
      <c r="AK130" s="1" t="str">
        <f t="shared" si="8"/>
        <v>-</v>
      </c>
    </row>
    <row r="131" spans="1:37" ht="15" customHeight="1" x14ac:dyDescent="0.35">
      <c r="A131" t="s">
        <v>184</v>
      </c>
      <c r="B131" t="s">
        <v>191</v>
      </c>
      <c r="C131" t="s">
        <v>186</v>
      </c>
      <c r="D131">
        <v>2024</v>
      </c>
      <c r="E131">
        <v>1.0589999999999999</v>
      </c>
      <c r="F131">
        <v>2.63E-2</v>
      </c>
      <c r="G131" t="s">
        <v>783</v>
      </c>
      <c r="H131">
        <v>2</v>
      </c>
      <c r="I131">
        <v>0</v>
      </c>
      <c r="J131">
        <v>0</v>
      </c>
      <c r="K131">
        <v>0</v>
      </c>
      <c r="L131">
        <v>100</v>
      </c>
      <c r="M131" t="s">
        <v>5</v>
      </c>
      <c r="N131" t="s">
        <v>6</v>
      </c>
      <c r="O131" t="s">
        <v>6</v>
      </c>
      <c r="P131" t="s">
        <v>6</v>
      </c>
      <c r="Q131" t="s">
        <v>6</v>
      </c>
      <c r="R131" t="s">
        <v>6</v>
      </c>
      <c r="S131" t="s">
        <v>6</v>
      </c>
      <c r="T131" t="s">
        <v>6</v>
      </c>
      <c r="U131" t="s">
        <v>5</v>
      </c>
      <c r="V131" t="s">
        <v>6</v>
      </c>
      <c r="W131" t="s">
        <v>6</v>
      </c>
      <c r="X131" t="s">
        <v>6</v>
      </c>
      <c r="Y131" t="s">
        <v>6</v>
      </c>
      <c r="Z131" t="s">
        <v>6</v>
      </c>
      <c r="AA131" t="s">
        <v>6</v>
      </c>
      <c r="AB131" t="s">
        <v>6</v>
      </c>
      <c r="AC131" t="s">
        <v>6</v>
      </c>
      <c r="AD131" t="s">
        <v>6</v>
      </c>
      <c r="AE131" s="202" t="s">
        <v>1198</v>
      </c>
      <c r="AG131" s="229" t="str">
        <f t="shared" si="10"/>
        <v>Ja</v>
      </c>
      <c r="AI131" s="1" t="str">
        <f t="shared" ref="AI131:AI194" si="11">IF(ISERROR(1/N131),"Nej","Ja")</f>
        <v>Nej</v>
      </c>
      <c r="AJ131" s="1">
        <f t="shared" ref="AJ131:AJ194" si="12">IF(AI131="Nej",0,N131)</f>
        <v>0</v>
      </c>
      <c r="AK131" s="1" t="str">
        <f t="shared" ref="AK131:AK194" si="13">IF(AI131="Nej","-",R131/100)</f>
        <v>-</v>
      </c>
    </row>
    <row r="132" spans="1:37" ht="15" customHeight="1" x14ac:dyDescent="0.35">
      <c r="A132" t="s">
        <v>184</v>
      </c>
      <c r="B132" t="s">
        <v>192</v>
      </c>
      <c r="C132" t="s">
        <v>186</v>
      </c>
      <c r="D132">
        <v>2024</v>
      </c>
      <c r="E132">
        <v>2.83</v>
      </c>
      <c r="F132" t="s">
        <v>6</v>
      </c>
      <c r="G132" t="s">
        <v>845</v>
      </c>
      <c r="H132">
        <v>3.1</v>
      </c>
      <c r="I132">
        <v>0</v>
      </c>
      <c r="J132">
        <v>0</v>
      </c>
      <c r="K132">
        <v>1</v>
      </c>
      <c r="L132">
        <v>0</v>
      </c>
      <c r="M132" t="s">
        <v>5</v>
      </c>
      <c r="N132" t="s">
        <v>6</v>
      </c>
      <c r="O132" t="s">
        <v>6</v>
      </c>
      <c r="P132" t="s">
        <v>6</v>
      </c>
      <c r="Q132" t="s">
        <v>6</v>
      </c>
      <c r="R132" t="s">
        <v>6</v>
      </c>
      <c r="S132" t="s">
        <v>6</v>
      </c>
      <c r="T132" t="s">
        <v>6</v>
      </c>
      <c r="U132" t="s">
        <v>5</v>
      </c>
      <c r="V132" t="s">
        <v>6</v>
      </c>
      <c r="W132" t="s">
        <v>6</v>
      </c>
      <c r="X132" t="s">
        <v>6</v>
      </c>
      <c r="Y132" t="s">
        <v>6</v>
      </c>
      <c r="Z132" t="s">
        <v>6</v>
      </c>
      <c r="AA132" t="s">
        <v>6</v>
      </c>
      <c r="AB132" t="s">
        <v>6</v>
      </c>
      <c r="AC132" t="s">
        <v>6</v>
      </c>
      <c r="AD132" t="s">
        <v>6</v>
      </c>
      <c r="AE132" t="s">
        <v>5</v>
      </c>
      <c r="AG132" s="229" t="str">
        <f t="shared" si="10"/>
        <v>Ja</v>
      </c>
      <c r="AI132" s="1" t="str">
        <f t="shared" si="11"/>
        <v>Nej</v>
      </c>
      <c r="AJ132" s="1">
        <f t="shared" si="12"/>
        <v>0</v>
      </c>
      <c r="AK132" s="1" t="str">
        <f t="shared" si="13"/>
        <v>-</v>
      </c>
    </row>
    <row r="133" spans="1:37" ht="15" customHeight="1" x14ac:dyDescent="0.35">
      <c r="A133" t="s">
        <v>184</v>
      </c>
      <c r="B133" t="s">
        <v>193</v>
      </c>
      <c r="C133" t="s">
        <v>186</v>
      </c>
      <c r="D133">
        <v>2024</v>
      </c>
      <c r="E133">
        <v>6.09</v>
      </c>
      <c r="F133" t="s">
        <v>5</v>
      </c>
      <c r="G133" t="s">
        <v>1187</v>
      </c>
      <c r="H133">
        <v>3.032</v>
      </c>
      <c r="I133">
        <v>0</v>
      </c>
      <c r="J133">
        <v>0</v>
      </c>
      <c r="K133">
        <v>0.94</v>
      </c>
      <c r="L133">
        <v>6</v>
      </c>
      <c r="M133" t="s">
        <v>5</v>
      </c>
      <c r="N133" t="s">
        <v>5</v>
      </c>
      <c r="O133" t="s">
        <v>5</v>
      </c>
      <c r="P133" t="s">
        <v>5</v>
      </c>
      <c r="Q133" t="s">
        <v>5</v>
      </c>
      <c r="R133" t="s">
        <v>5</v>
      </c>
      <c r="S133" t="s">
        <v>5</v>
      </c>
      <c r="T133" t="s">
        <v>5</v>
      </c>
      <c r="U133" t="s">
        <v>5</v>
      </c>
      <c r="V133" t="s">
        <v>5</v>
      </c>
      <c r="W133" t="s">
        <v>5</v>
      </c>
      <c r="X133" t="s">
        <v>5</v>
      </c>
      <c r="Y133" t="s">
        <v>5</v>
      </c>
      <c r="Z133" t="s">
        <v>5</v>
      </c>
      <c r="AA133" t="s">
        <v>5</v>
      </c>
      <c r="AB133" t="s">
        <v>5</v>
      </c>
      <c r="AC133" t="s">
        <v>5</v>
      </c>
      <c r="AD133" t="s">
        <v>5</v>
      </c>
      <c r="AE133" t="s">
        <v>5</v>
      </c>
      <c r="AG133" s="229" t="str">
        <f t="shared" si="10"/>
        <v>Ja</v>
      </c>
      <c r="AI133" s="1" t="str">
        <f t="shared" si="11"/>
        <v>Nej</v>
      </c>
      <c r="AJ133" s="1">
        <f t="shared" si="12"/>
        <v>0</v>
      </c>
      <c r="AK133" s="1" t="str">
        <f t="shared" si="13"/>
        <v>-</v>
      </c>
    </row>
    <row r="134" spans="1:37" ht="15" customHeight="1" x14ac:dyDescent="0.35">
      <c r="A134" t="s">
        <v>194</v>
      </c>
      <c r="B134" t="s">
        <v>195</v>
      </c>
      <c r="C134" t="s">
        <v>195</v>
      </c>
      <c r="D134">
        <v>2024</v>
      </c>
      <c r="E134">
        <v>3.41</v>
      </c>
      <c r="F134" t="s">
        <v>6</v>
      </c>
      <c r="G134" t="s">
        <v>765</v>
      </c>
      <c r="H134">
        <v>1.1100000000000001</v>
      </c>
      <c r="I134">
        <v>9</v>
      </c>
      <c r="J134">
        <v>0</v>
      </c>
      <c r="K134">
        <v>0</v>
      </c>
      <c r="L134">
        <v>0</v>
      </c>
      <c r="M134" t="s">
        <v>5</v>
      </c>
      <c r="N134" t="s">
        <v>6</v>
      </c>
      <c r="O134" t="s">
        <v>6</v>
      </c>
      <c r="P134" t="s">
        <v>6</v>
      </c>
      <c r="Q134" t="s">
        <v>6</v>
      </c>
      <c r="R134" t="s">
        <v>6</v>
      </c>
      <c r="S134" t="s">
        <v>6</v>
      </c>
      <c r="T134" t="s">
        <v>6</v>
      </c>
      <c r="U134" t="s">
        <v>5</v>
      </c>
      <c r="V134" t="s">
        <v>6</v>
      </c>
      <c r="W134" t="s">
        <v>6</v>
      </c>
      <c r="X134" t="s">
        <v>6</v>
      </c>
      <c r="Y134" t="s">
        <v>6</v>
      </c>
      <c r="Z134" t="s">
        <v>6</v>
      </c>
      <c r="AA134" t="s">
        <v>6</v>
      </c>
      <c r="AB134" t="s">
        <v>6</v>
      </c>
      <c r="AC134" t="s">
        <v>6</v>
      </c>
      <c r="AD134" t="s">
        <v>6</v>
      </c>
      <c r="AE134" t="s">
        <v>5</v>
      </c>
      <c r="AG134" s="229" t="str">
        <f t="shared" si="10"/>
        <v>Ja</v>
      </c>
      <c r="AI134" s="1" t="str">
        <f t="shared" si="11"/>
        <v>Nej</v>
      </c>
      <c r="AJ134" s="1">
        <f t="shared" si="12"/>
        <v>0</v>
      </c>
      <c r="AK134" s="1" t="str">
        <f t="shared" si="13"/>
        <v>-</v>
      </c>
    </row>
    <row r="135" spans="1:37" ht="15" customHeight="1" x14ac:dyDescent="0.35">
      <c r="A135" t="s">
        <v>194</v>
      </c>
      <c r="B135" t="s">
        <v>196</v>
      </c>
      <c r="C135" t="s">
        <v>197</v>
      </c>
      <c r="D135">
        <v>2024</v>
      </c>
      <c r="E135">
        <v>0.01</v>
      </c>
      <c r="F135" t="s">
        <v>6</v>
      </c>
      <c r="G135" t="s">
        <v>765</v>
      </c>
      <c r="H135">
        <v>1.1100000000000001</v>
      </c>
      <c r="I135">
        <v>9</v>
      </c>
      <c r="J135">
        <v>0</v>
      </c>
      <c r="K135">
        <v>0</v>
      </c>
      <c r="L135">
        <v>0</v>
      </c>
      <c r="M135" t="s">
        <v>5</v>
      </c>
      <c r="N135" t="s">
        <v>6</v>
      </c>
      <c r="O135" t="s">
        <v>6</v>
      </c>
      <c r="P135" t="s">
        <v>6</v>
      </c>
      <c r="Q135" t="s">
        <v>6</v>
      </c>
      <c r="R135" t="s">
        <v>6</v>
      </c>
      <c r="S135" t="s">
        <v>6</v>
      </c>
      <c r="T135" t="s">
        <v>6</v>
      </c>
      <c r="U135" t="s">
        <v>5</v>
      </c>
      <c r="V135" t="s">
        <v>6</v>
      </c>
      <c r="W135" t="s">
        <v>6</v>
      </c>
      <c r="X135" t="s">
        <v>6</v>
      </c>
      <c r="Y135" t="s">
        <v>6</v>
      </c>
      <c r="Z135" t="s">
        <v>6</v>
      </c>
      <c r="AA135" t="s">
        <v>6</v>
      </c>
      <c r="AB135" t="s">
        <v>6</v>
      </c>
      <c r="AC135" t="s">
        <v>6</v>
      </c>
      <c r="AD135" t="s">
        <v>6</v>
      </c>
      <c r="AE135" t="s">
        <v>5</v>
      </c>
      <c r="AG135" s="229" t="str">
        <f t="shared" si="10"/>
        <v>Ja</v>
      </c>
      <c r="AI135" s="1" t="str">
        <f t="shared" si="11"/>
        <v>Nej</v>
      </c>
      <c r="AJ135" s="1">
        <f t="shared" si="12"/>
        <v>0</v>
      </c>
      <c r="AK135" s="1" t="str">
        <f t="shared" si="13"/>
        <v>-</v>
      </c>
    </row>
    <row r="136" spans="1:37" ht="15" customHeight="1" x14ac:dyDescent="0.35">
      <c r="A136" t="s">
        <v>198</v>
      </c>
      <c r="B136" t="s">
        <v>200</v>
      </c>
      <c r="C136" t="s">
        <v>200</v>
      </c>
      <c r="D136">
        <v>2024</v>
      </c>
      <c r="E136" t="s">
        <v>5</v>
      </c>
      <c r="F136" t="s">
        <v>6</v>
      </c>
      <c r="G136" t="s">
        <v>797</v>
      </c>
      <c r="H136">
        <v>2.1</v>
      </c>
      <c r="I136">
        <v>0</v>
      </c>
      <c r="J136">
        <v>0</v>
      </c>
      <c r="K136">
        <v>0</v>
      </c>
      <c r="L136">
        <v>100</v>
      </c>
      <c r="M136" t="s">
        <v>798</v>
      </c>
      <c r="N136">
        <v>30.06</v>
      </c>
      <c r="O136">
        <v>0.14000000000000001</v>
      </c>
      <c r="P136">
        <v>68.018000000000001</v>
      </c>
      <c r="Q136">
        <v>4.9009999999999998</v>
      </c>
      <c r="R136">
        <v>0.1</v>
      </c>
      <c r="S136" t="s">
        <v>5</v>
      </c>
      <c r="T136">
        <v>10.199999999999999</v>
      </c>
      <c r="U136" t="s">
        <v>5</v>
      </c>
      <c r="V136" t="s">
        <v>6</v>
      </c>
      <c r="W136" t="s">
        <v>6</v>
      </c>
      <c r="X136" t="s">
        <v>6</v>
      </c>
      <c r="Y136" t="s">
        <v>6</v>
      </c>
      <c r="Z136" t="s">
        <v>6</v>
      </c>
      <c r="AA136" t="s">
        <v>6</v>
      </c>
      <c r="AB136" t="s">
        <v>6</v>
      </c>
      <c r="AC136" t="s">
        <v>6</v>
      </c>
      <c r="AD136" t="s">
        <v>6</v>
      </c>
      <c r="AE136" t="s">
        <v>5</v>
      </c>
      <c r="AG136" s="229" t="str">
        <f t="shared" si="10"/>
        <v>Ja</v>
      </c>
      <c r="AI136" s="1" t="str">
        <f t="shared" si="11"/>
        <v>Ja</v>
      </c>
      <c r="AJ136" s="1">
        <f t="shared" si="12"/>
        <v>30.06</v>
      </c>
      <c r="AK136" s="1">
        <f t="shared" si="13"/>
        <v>1E-3</v>
      </c>
    </row>
    <row r="137" spans="1:37" ht="15" customHeight="1" x14ac:dyDescent="0.35">
      <c r="A137" t="s">
        <v>198</v>
      </c>
      <c r="B137" t="s">
        <v>199</v>
      </c>
      <c r="C137" t="s">
        <v>200</v>
      </c>
      <c r="D137">
        <v>2024</v>
      </c>
      <c r="E137" t="s">
        <v>6</v>
      </c>
      <c r="F137" t="s">
        <v>6</v>
      </c>
      <c r="G137" t="s">
        <v>765</v>
      </c>
      <c r="H137">
        <v>1.1000000000000001</v>
      </c>
      <c r="I137">
        <v>0</v>
      </c>
      <c r="J137">
        <v>0</v>
      </c>
      <c r="K137">
        <v>0</v>
      </c>
      <c r="L137" t="s">
        <v>6</v>
      </c>
      <c r="M137" t="s">
        <v>5</v>
      </c>
      <c r="N137" t="s">
        <v>6</v>
      </c>
      <c r="O137" t="s">
        <v>6</v>
      </c>
      <c r="P137" t="s">
        <v>6</v>
      </c>
      <c r="Q137" t="s">
        <v>6</v>
      </c>
      <c r="R137" t="s">
        <v>6</v>
      </c>
      <c r="S137" t="s">
        <v>6</v>
      </c>
      <c r="T137" t="s">
        <v>6</v>
      </c>
      <c r="U137" t="s">
        <v>5</v>
      </c>
      <c r="V137" t="s">
        <v>6</v>
      </c>
      <c r="W137" t="s">
        <v>6</v>
      </c>
      <c r="X137" t="s">
        <v>6</v>
      </c>
      <c r="Y137" t="s">
        <v>6</v>
      </c>
      <c r="Z137" t="s">
        <v>6</v>
      </c>
      <c r="AA137" t="s">
        <v>6</v>
      </c>
      <c r="AB137" t="s">
        <v>6</v>
      </c>
      <c r="AC137" t="s">
        <v>6</v>
      </c>
      <c r="AD137" t="s">
        <v>6</v>
      </c>
      <c r="AE137" t="s">
        <v>5</v>
      </c>
      <c r="AG137" s="229" t="str">
        <f t="shared" si="10"/>
        <v>Ja</v>
      </c>
      <c r="AI137" s="1" t="str">
        <f t="shared" si="11"/>
        <v>Nej</v>
      </c>
      <c r="AJ137" s="1">
        <f t="shared" si="12"/>
        <v>0</v>
      </c>
      <c r="AK137" s="1" t="str">
        <f t="shared" si="13"/>
        <v>-</v>
      </c>
    </row>
    <row r="138" spans="1:37" ht="15" customHeight="1" x14ac:dyDescent="0.35">
      <c r="A138" t="s">
        <v>201</v>
      </c>
      <c r="B138" t="s">
        <v>202</v>
      </c>
      <c r="C138" t="s">
        <v>202</v>
      </c>
      <c r="D138">
        <v>2024</v>
      </c>
      <c r="E138">
        <v>1.03</v>
      </c>
      <c r="F138" t="s">
        <v>6</v>
      </c>
      <c r="G138" t="s">
        <v>5</v>
      </c>
      <c r="H138">
        <v>2.1</v>
      </c>
      <c r="I138">
        <v>524.1</v>
      </c>
      <c r="J138">
        <v>0.78820000000000001</v>
      </c>
      <c r="K138">
        <v>0.14680000000000001</v>
      </c>
      <c r="L138" t="s">
        <v>6</v>
      </c>
      <c r="M138" t="s">
        <v>5</v>
      </c>
      <c r="N138" t="s">
        <v>6</v>
      </c>
      <c r="O138" t="s">
        <v>6</v>
      </c>
      <c r="P138" t="s">
        <v>6</v>
      </c>
      <c r="Q138" t="s">
        <v>6</v>
      </c>
      <c r="R138" t="s">
        <v>6</v>
      </c>
      <c r="S138" t="s">
        <v>6</v>
      </c>
      <c r="T138" t="s">
        <v>6</v>
      </c>
      <c r="U138" t="s">
        <v>5</v>
      </c>
      <c r="V138" t="s">
        <v>6</v>
      </c>
      <c r="W138" t="s">
        <v>6</v>
      </c>
      <c r="X138" t="s">
        <v>6</v>
      </c>
      <c r="Y138" t="s">
        <v>6</v>
      </c>
      <c r="Z138" t="s">
        <v>6</v>
      </c>
      <c r="AA138" t="s">
        <v>6</v>
      </c>
      <c r="AB138" t="s">
        <v>6</v>
      </c>
      <c r="AC138" t="s">
        <v>6</v>
      </c>
      <c r="AD138" t="s">
        <v>6</v>
      </c>
      <c r="AE138" t="s">
        <v>5</v>
      </c>
      <c r="AG138" s="229" t="str">
        <f t="shared" si="10"/>
        <v>Nej</v>
      </c>
      <c r="AI138" s="1" t="str">
        <f t="shared" si="11"/>
        <v>Nej</v>
      </c>
      <c r="AJ138" s="1">
        <f t="shared" si="12"/>
        <v>0</v>
      </c>
      <c r="AK138" s="1" t="str">
        <f t="shared" si="13"/>
        <v>-</v>
      </c>
    </row>
    <row r="139" spans="1:37" ht="15" customHeight="1" x14ac:dyDescent="0.35">
      <c r="A139" t="s">
        <v>201</v>
      </c>
      <c r="B139" t="s">
        <v>203</v>
      </c>
      <c r="C139" t="s">
        <v>202</v>
      </c>
      <c r="D139">
        <v>2024</v>
      </c>
      <c r="E139">
        <v>0.35199999999999998</v>
      </c>
      <c r="F139" t="s">
        <v>6</v>
      </c>
      <c r="G139" t="s">
        <v>5</v>
      </c>
      <c r="H139">
        <v>2.1</v>
      </c>
      <c r="I139">
        <v>524.1</v>
      </c>
      <c r="J139">
        <v>0.78820000000000001</v>
      </c>
      <c r="K139">
        <v>0.14680000000000001</v>
      </c>
      <c r="L139" t="s">
        <v>6</v>
      </c>
      <c r="M139" t="s">
        <v>5</v>
      </c>
      <c r="N139" t="s">
        <v>6</v>
      </c>
      <c r="O139" t="s">
        <v>6</v>
      </c>
      <c r="P139" t="s">
        <v>6</v>
      </c>
      <c r="Q139" t="s">
        <v>6</v>
      </c>
      <c r="R139" t="s">
        <v>6</v>
      </c>
      <c r="S139" t="s">
        <v>6</v>
      </c>
      <c r="T139" t="s">
        <v>6</v>
      </c>
      <c r="U139" t="s">
        <v>5</v>
      </c>
      <c r="V139" t="s">
        <v>6</v>
      </c>
      <c r="W139" t="s">
        <v>6</v>
      </c>
      <c r="X139" t="s">
        <v>6</v>
      </c>
      <c r="Y139" t="s">
        <v>6</v>
      </c>
      <c r="Z139" t="s">
        <v>6</v>
      </c>
      <c r="AA139" t="s">
        <v>6</v>
      </c>
      <c r="AB139" t="s">
        <v>6</v>
      </c>
      <c r="AC139" t="s">
        <v>6</v>
      </c>
      <c r="AD139" t="s">
        <v>6</v>
      </c>
      <c r="AE139" t="s">
        <v>5</v>
      </c>
      <c r="AG139" s="229" t="str">
        <f t="shared" si="10"/>
        <v>Nej</v>
      </c>
      <c r="AI139" s="1" t="str">
        <f t="shared" si="11"/>
        <v>Nej</v>
      </c>
      <c r="AJ139" s="1">
        <f t="shared" si="12"/>
        <v>0</v>
      </c>
      <c r="AK139" s="1" t="str">
        <f t="shared" si="13"/>
        <v>-</v>
      </c>
    </row>
    <row r="140" spans="1:37" ht="15" customHeight="1" x14ac:dyDescent="0.35">
      <c r="A140" t="s">
        <v>201</v>
      </c>
      <c r="B140" t="s">
        <v>204</v>
      </c>
      <c r="C140" t="s">
        <v>202</v>
      </c>
      <c r="D140">
        <v>2024</v>
      </c>
      <c r="E140" t="s">
        <v>6</v>
      </c>
      <c r="F140" t="s">
        <v>6</v>
      </c>
      <c r="G140" t="s">
        <v>5</v>
      </c>
      <c r="H140">
        <v>2.1</v>
      </c>
      <c r="I140">
        <v>524.1</v>
      </c>
      <c r="J140">
        <v>0.78820000000000001</v>
      </c>
      <c r="K140">
        <v>0.14680000000000001</v>
      </c>
      <c r="L140" t="s">
        <v>6</v>
      </c>
      <c r="M140" t="s">
        <v>5</v>
      </c>
      <c r="N140" t="s">
        <v>6</v>
      </c>
      <c r="O140" t="s">
        <v>6</v>
      </c>
      <c r="P140" t="s">
        <v>6</v>
      </c>
      <c r="Q140" t="s">
        <v>6</v>
      </c>
      <c r="R140" t="s">
        <v>6</v>
      </c>
      <c r="S140" t="s">
        <v>6</v>
      </c>
      <c r="T140" t="s">
        <v>6</v>
      </c>
      <c r="U140" t="s">
        <v>5</v>
      </c>
      <c r="V140" t="s">
        <v>6</v>
      </c>
      <c r="W140" t="s">
        <v>6</v>
      </c>
      <c r="X140" t="s">
        <v>6</v>
      </c>
      <c r="Y140" t="s">
        <v>6</v>
      </c>
      <c r="Z140" t="s">
        <v>6</v>
      </c>
      <c r="AA140" t="s">
        <v>6</v>
      </c>
      <c r="AB140" t="s">
        <v>6</v>
      </c>
      <c r="AC140" t="s">
        <v>6</v>
      </c>
      <c r="AD140" t="s">
        <v>6</v>
      </c>
      <c r="AE140" t="s">
        <v>5</v>
      </c>
      <c r="AG140" s="229" t="str">
        <f t="shared" si="10"/>
        <v>Nej</v>
      </c>
      <c r="AI140" s="1" t="str">
        <f t="shared" si="11"/>
        <v>Nej</v>
      </c>
      <c r="AJ140" s="1">
        <f t="shared" si="12"/>
        <v>0</v>
      </c>
      <c r="AK140" s="1" t="str">
        <f t="shared" si="13"/>
        <v>-</v>
      </c>
    </row>
    <row r="141" spans="1:37" ht="15" customHeight="1" x14ac:dyDescent="0.35">
      <c r="A141" t="s">
        <v>205</v>
      </c>
      <c r="B141" t="s">
        <v>208</v>
      </c>
      <c r="C141" t="s">
        <v>207</v>
      </c>
      <c r="D141">
        <v>2024</v>
      </c>
      <c r="E141">
        <v>6.0540000000000003</v>
      </c>
      <c r="F141">
        <v>15.33</v>
      </c>
      <c r="G141" t="s">
        <v>799</v>
      </c>
      <c r="H141">
        <v>1.1000000000000001</v>
      </c>
      <c r="I141">
        <v>0</v>
      </c>
      <c r="J141">
        <v>0</v>
      </c>
      <c r="K141">
        <v>0</v>
      </c>
      <c r="L141">
        <v>0</v>
      </c>
      <c r="M141" t="s">
        <v>5</v>
      </c>
      <c r="N141" t="s">
        <v>6</v>
      </c>
      <c r="O141" t="s">
        <v>6</v>
      </c>
      <c r="P141" t="s">
        <v>6</v>
      </c>
      <c r="Q141" t="s">
        <v>6</v>
      </c>
      <c r="R141" t="s">
        <v>6</v>
      </c>
      <c r="S141" t="s">
        <v>6</v>
      </c>
      <c r="T141" t="s">
        <v>6</v>
      </c>
      <c r="U141" t="s">
        <v>5</v>
      </c>
      <c r="V141" t="s">
        <v>6</v>
      </c>
      <c r="W141" t="s">
        <v>6</v>
      </c>
      <c r="X141" t="s">
        <v>6</v>
      </c>
      <c r="Y141" t="s">
        <v>6</v>
      </c>
      <c r="Z141" t="s">
        <v>6</v>
      </c>
      <c r="AA141" t="s">
        <v>6</v>
      </c>
      <c r="AB141" t="s">
        <v>6</v>
      </c>
      <c r="AC141" t="s">
        <v>6</v>
      </c>
      <c r="AD141" t="s">
        <v>6</v>
      </c>
      <c r="AE141" s="202" t="s">
        <v>1198</v>
      </c>
      <c r="AG141" s="229" t="str">
        <f t="shared" si="10"/>
        <v>Ja</v>
      </c>
      <c r="AI141" s="1" t="str">
        <f t="shared" si="11"/>
        <v>Nej</v>
      </c>
      <c r="AJ141" s="1">
        <f t="shared" si="12"/>
        <v>0</v>
      </c>
      <c r="AK141" s="1" t="str">
        <f t="shared" si="13"/>
        <v>-</v>
      </c>
    </row>
    <row r="142" spans="1:37" ht="15" customHeight="1" x14ac:dyDescent="0.35">
      <c r="A142" t="s">
        <v>205</v>
      </c>
      <c r="B142" t="s">
        <v>206</v>
      </c>
      <c r="C142" t="s">
        <v>207</v>
      </c>
      <c r="D142">
        <v>2024</v>
      </c>
      <c r="E142">
        <v>1.95</v>
      </c>
      <c r="F142">
        <v>3.21</v>
      </c>
      <c r="G142" t="s">
        <v>799</v>
      </c>
      <c r="H142">
        <v>1.1000000000000001</v>
      </c>
      <c r="I142">
        <v>0</v>
      </c>
      <c r="J142">
        <v>0</v>
      </c>
      <c r="K142">
        <v>0</v>
      </c>
      <c r="L142">
        <v>0</v>
      </c>
      <c r="M142" t="s">
        <v>5</v>
      </c>
      <c r="N142" t="s">
        <v>6</v>
      </c>
      <c r="O142" t="s">
        <v>6</v>
      </c>
      <c r="P142" t="s">
        <v>6</v>
      </c>
      <c r="Q142" t="s">
        <v>6</v>
      </c>
      <c r="R142" t="s">
        <v>6</v>
      </c>
      <c r="S142" t="s">
        <v>6</v>
      </c>
      <c r="T142" t="s">
        <v>6</v>
      </c>
      <c r="U142" t="s">
        <v>800</v>
      </c>
      <c r="V142" t="s">
        <v>6</v>
      </c>
      <c r="W142" t="s">
        <v>6</v>
      </c>
      <c r="X142" t="s">
        <v>6</v>
      </c>
      <c r="Y142" t="s">
        <v>6</v>
      </c>
      <c r="Z142" t="s">
        <v>6</v>
      </c>
      <c r="AA142" t="s">
        <v>6</v>
      </c>
      <c r="AB142" t="s">
        <v>6</v>
      </c>
      <c r="AC142" t="s">
        <v>6</v>
      </c>
      <c r="AD142" t="s">
        <v>6</v>
      </c>
      <c r="AE142" s="202" t="s">
        <v>1199</v>
      </c>
      <c r="AG142" s="229" t="str">
        <f t="shared" si="10"/>
        <v>Ja</v>
      </c>
      <c r="AI142" s="1" t="str">
        <f t="shared" si="11"/>
        <v>Nej</v>
      </c>
      <c r="AJ142" s="1">
        <f t="shared" si="12"/>
        <v>0</v>
      </c>
      <c r="AK142" s="1" t="str">
        <f t="shared" si="13"/>
        <v>-</v>
      </c>
    </row>
    <row r="143" spans="1:37" ht="15" customHeight="1" x14ac:dyDescent="0.35">
      <c r="A143" t="s">
        <v>209</v>
      </c>
      <c r="B143" t="s">
        <v>210</v>
      </c>
      <c r="C143" t="s">
        <v>211</v>
      </c>
      <c r="D143">
        <v>2024</v>
      </c>
      <c r="E143">
        <v>0.35</v>
      </c>
      <c r="F143" t="s">
        <v>6</v>
      </c>
      <c r="G143" t="s">
        <v>801</v>
      </c>
      <c r="H143">
        <v>1.4</v>
      </c>
      <c r="I143">
        <v>0</v>
      </c>
      <c r="J143">
        <v>0</v>
      </c>
      <c r="K143">
        <v>0</v>
      </c>
      <c r="L143">
        <v>0</v>
      </c>
      <c r="M143" t="s">
        <v>802</v>
      </c>
      <c r="N143">
        <v>62.5</v>
      </c>
      <c r="O143">
        <v>0.11</v>
      </c>
      <c r="P143">
        <v>42.415999999999997</v>
      </c>
      <c r="Q143">
        <v>5.9770000000000003</v>
      </c>
      <c r="R143">
        <v>1.9</v>
      </c>
      <c r="S143">
        <v>0.4</v>
      </c>
      <c r="T143">
        <v>11.4</v>
      </c>
      <c r="U143" t="s">
        <v>6</v>
      </c>
      <c r="V143" t="s">
        <v>6</v>
      </c>
      <c r="W143" t="s">
        <v>6</v>
      </c>
      <c r="X143" t="s">
        <v>6</v>
      </c>
      <c r="Y143" t="s">
        <v>6</v>
      </c>
      <c r="Z143" t="s">
        <v>6</v>
      </c>
      <c r="AA143" t="s">
        <v>6</v>
      </c>
      <c r="AB143" t="s">
        <v>6</v>
      </c>
      <c r="AC143" t="s">
        <v>6</v>
      </c>
      <c r="AD143" t="s">
        <v>6</v>
      </c>
      <c r="AE143" t="s">
        <v>5</v>
      </c>
      <c r="AG143" s="229" t="str">
        <f t="shared" si="10"/>
        <v>Ja</v>
      </c>
      <c r="AI143" s="1" t="str">
        <f t="shared" si="11"/>
        <v>Ja</v>
      </c>
      <c r="AJ143" s="1">
        <f t="shared" si="12"/>
        <v>62.5</v>
      </c>
      <c r="AK143" s="1">
        <f t="shared" si="13"/>
        <v>1.9E-2</v>
      </c>
    </row>
    <row r="144" spans="1:37" ht="15" customHeight="1" x14ac:dyDescent="0.35">
      <c r="A144" t="s">
        <v>212</v>
      </c>
      <c r="B144" t="s">
        <v>213</v>
      </c>
      <c r="C144" t="s">
        <v>214</v>
      </c>
      <c r="D144">
        <v>2024</v>
      </c>
      <c r="E144">
        <v>0</v>
      </c>
      <c r="F144">
        <v>0</v>
      </c>
      <c r="G144" t="s">
        <v>5</v>
      </c>
      <c r="H144">
        <v>2.1</v>
      </c>
      <c r="I144">
        <v>524.1</v>
      </c>
      <c r="J144">
        <v>0.78820000000000001</v>
      </c>
      <c r="K144">
        <v>0.14680000000000001</v>
      </c>
      <c r="L144" t="s">
        <v>6</v>
      </c>
      <c r="M144" t="s">
        <v>5</v>
      </c>
      <c r="N144" t="s">
        <v>6</v>
      </c>
      <c r="O144" t="s">
        <v>6</v>
      </c>
      <c r="P144" t="s">
        <v>6</v>
      </c>
      <c r="Q144" t="s">
        <v>6</v>
      </c>
      <c r="R144" t="s">
        <v>6</v>
      </c>
      <c r="S144" t="s">
        <v>6</v>
      </c>
      <c r="T144" t="s">
        <v>6</v>
      </c>
      <c r="U144" t="s">
        <v>5</v>
      </c>
      <c r="V144" t="s">
        <v>6</v>
      </c>
      <c r="W144" t="s">
        <v>6</v>
      </c>
      <c r="X144" t="s">
        <v>6</v>
      </c>
      <c r="Y144" t="s">
        <v>6</v>
      </c>
      <c r="Z144" t="s">
        <v>6</v>
      </c>
      <c r="AA144" t="s">
        <v>6</v>
      </c>
      <c r="AB144" t="s">
        <v>6</v>
      </c>
      <c r="AC144" t="s">
        <v>6</v>
      </c>
      <c r="AD144" t="s">
        <v>6</v>
      </c>
      <c r="AE144" s="202" t="s">
        <v>1200</v>
      </c>
      <c r="AG144" s="229" t="str">
        <f t="shared" si="10"/>
        <v>Nej</v>
      </c>
      <c r="AI144" s="1" t="str">
        <f t="shared" si="11"/>
        <v>Nej</v>
      </c>
      <c r="AJ144" s="1">
        <f t="shared" si="12"/>
        <v>0</v>
      </c>
      <c r="AK144" s="1" t="str">
        <f t="shared" si="13"/>
        <v>-</v>
      </c>
    </row>
    <row r="145" spans="1:37" ht="15" customHeight="1" x14ac:dyDescent="0.35">
      <c r="A145" t="s">
        <v>212</v>
      </c>
      <c r="B145" t="s">
        <v>215</v>
      </c>
      <c r="C145" t="s">
        <v>214</v>
      </c>
      <c r="D145">
        <v>2024</v>
      </c>
      <c r="E145" t="s">
        <v>6</v>
      </c>
      <c r="F145" t="s">
        <v>6</v>
      </c>
      <c r="G145" t="s">
        <v>5</v>
      </c>
      <c r="H145">
        <v>2.1</v>
      </c>
      <c r="I145">
        <v>524.1</v>
      </c>
      <c r="J145">
        <v>0.78820000000000001</v>
      </c>
      <c r="K145">
        <v>0.14680000000000001</v>
      </c>
      <c r="L145" t="s">
        <v>6</v>
      </c>
      <c r="M145" t="s">
        <v>5</v>
      </c>
      <c r="N145" t="s">
        <v>6</v>
      </c>
      <c r="O145" t="s">
        <v>6</v>
      </c>
      <c r="P145" t="s">
        <v>6</v>
      </c>
      <c r="Q145" t="s">
        <v>6</v>
      </c>
      <c r="R145" t="s">
        <v>6</v>
      </c>
      <c r="S145" t="s">
        <v>6</v>
      </c>
      <c r="T145" t="s">
        <v>6</v>
      </c>
      <c r="U145" t="s">
        <v>5</v>
      </c>
      <c r="V145" t="s">
        <v>6</v>
      </c>
      <c r="W145" t="s">
        <v>6</v>
      </c>
      <c r="X145" t="s">
        <v>6</v>
      </c>
      <c r="Y145" t="s">
        <v>6</v>
      </c>
      <c r="Z145" t="s">
        <v>6</v>
      </c>
      <c r="AA145" t="s">
        <v>6</v>
      </c>
      <c r="AB145" t="s">
        <v>6</v>
      </c>
      <c r="AC145" t="s">
        <v>6</v>
      </c>
      <c r="AD145" t="s">
        <v>6</v>
      </c>
      <c r="AE145" s="202" t="s">
        <v>1200</v>
      </c>
      <c r="AG145" s="229" t="str">
        <f t="shared" si="10"/>
        <v>Nej</v>
      </c>
      <c r="AI145" s="1" t="str">
        <f t="shared" si="11"/>
        <v>Nej</v>
      </c>
      <c r="AJ145" s="1">
        <f t="shared" si="12"/>
        <v>0</v>
      </c>
      <c r="AK145" s="1" t="str">
        <f t="shared" si="13"/>
        <v>-</v>
      </c>
    </row>
    <row r="146" spans="1:37" ht="15" customHeight="1" x14ac:dyDescent="0.35">
      <c r="A146" t="s">
        <v>216</v>
      </c>
      <c r="B146" t="s">
        <v>218</v>
      </c>
      <c r="C146" t="s">
        <v>218</v>
      </c>
      <c r="D146">
        <v>2024</v>
      </c>
      <c r="E146">
        <v>1.3440000000000001</v>
      </c>
      <c r="F146">
        <v>1.5960000000000001</v>
      </c>
      <c r="G146" t="s">
        <v>805</v>
      </c>
      <c r="H146">
        <v>1</v>
      </c>
      <c r="I146">
        <v>0</v>
      </c>
      <c r="J146">
        <v>0</v>
      </c>
      <c r="K146">
        <v>0</v>
      </c>
      <c r="L146">
        <v>100</v>
      </c>
      <c r="M146" t="s">
        <v>5</v>
      </c>
      <c r="N146" t="s">
        <v>6</v>
      </c>
      <c r="O146" t="s">
        <v>6</v>
      </c>
      <c r="P146" t="s">
        <v>6</v>
      </c>
      <c r="Q146" t="s">
        <v>6</v>
      </c>
      <c r="R146" t="s">
        <v>6</v>
      </c>
      <c r="S146" t="s">
        <v>6</v>
      </c>
      <c r="T146">
        <v>0</v>
      </c>
      <c r="U146" t="s">
        <v>5</v>
      </c>
      <c r="V146" t="s">
        <v>6</v>
      </c>
      <c r="W146" t="s">
        <v>6</v>
      </c>
      <c r="X146" t="s">
        <v>6</v>
      </c>
      <c r="Y146" t="s">
        <v>6</v>
      </c>
      <c r="Z146" t="s">
        <v>6</v>
      </c>
      <c r="AA146" t="s">
        <v>6</v>
      </c>
      <c r="AB146" t="s">
        <v>6</v>
      </c>
      <c r="AC146" t="s">
        <v>6</v>
      </c>
      <c r="AD146" t="s">
        <v>6</v>
      </c>
      <c r="AE146" t="s">
        <v>5</v>
      </c>
      <c r="AG146" s="229" t="str">
        <f t="shared" si="10"/>
        <v>Ja</v>
      </c>
      <c r="AI146" s="1" t="str">
        <f t="shared" si="11"/>
        <v>Nej</v>
      </c>
      <c r="AJ146" s="1">
        <f t="shared" si="12"/>
        <v>0</v>
      </c>
      <c r="AK146" s="1" t="str">
        <f t="shared" si="13"/>
        <v>-</v>
      </c>
    </row>
    <row r="147" spans="1:37" ht="15" customHeight="1" x14ac:dyDescent="0.35">
      <c r="A147" t="s">
        <v>216</v>
      </c>
      <c r="B147" t="s">
        <v>217</v>
      </c>
      <c r="C147" t="s">
        <v>218</v>
      </c>
      <c r="D147">
        <v>2024</v>
      </c>
      <c r="E147">
        <v>0.17299999999999999</v>
      </c>
      <c r="F147" t="s">
        <v>6</v>
      </c>
      <c r="G147" t="s">
        <v>803</v>
      </c>
      <c r="H147">
        <v>0.7</v>
      </c>
      <c r="I147">
        <v>0</v>
      </c>
      <c r="J147">
        <v>0</v>
      </c>
      <c r="K147">
        <v>0</v>
      </c>
      <c r="L147">
        <v>40</v>
      </c>
      <c r="M147" t="s">
        <v>5</v>
      </c>
      <c r="N147" t="s">
        <v>6</v>
      </c>
      <c r="O147" t="s">
        <v>6</v>
      </c>
      <c r="P147" t="s">
        <v>6</v>
      </c>
      <c r="Q147" t="s">
        <v>6</v>
      </c>
      <c r="R147" t="s">
        <v>6</v>
      </c>
      <c r="S147" t="s">
        <v>6</v>
      </c>
      <c r="T147" t="s">
        <v>6</v>
      </c>
      <c r="U147" t="s">
        <v>5</v>
      </c>
      <c r="V147" t="s">
        <v>6</v>
      </c>
      <c r="W147" t="s">
        <v>6</v>
      </c>
      <c r="X147" t="s">
        <v>6</v>
      </c>
      <c r="Y147" t="s">
        <v>6</v>
      </c>
      <c r="Z147" t="s">
        <v>6</v>
      </c>
      <c r="AA147" t="s">
        <v>6</v>
      </c>
      <c r="AB147" t="s">
        <v>6</v>
      </c>
      <c r="AC147" t="s">
        <v>6</v>
      </c>
      <c r="AD147" t="s">
        <v>6</v>
      </c>
      <c r="AE147" t="s">
        <v>5</v>
      </c>
      <c r="AG147" s="229" t="str">
        <f t="shared" si="10"/>
        <v>Ja</v>
      </c>
      <c r="AI147" s="1" t="str">
        <f t="shared" si="11"/>
        <v>Nej</v>
      </c>
      <c r="AJ147" s="1">
        <f t="shared" si="12"/>
        <v>0</v>
      </c>
      <c r="AK147" s="1" t="str">
        <f t="shared" si="13"/>
        <v>-</v>
      </c>
    </row>
    <row r="148" spans="1:37" ht="15" customHeight="1" x14ac:dyDescent="0.35">
      <c r="A148" t="s">
        <v>216</v>
      </c>
      <c r="B148" t="s">
        <v>219</v>
      </c>
      <c r="C148" t="s">
        <v>220</v>
      </c>
      <c r="D148">
        <v>2024</v>
      </c>
      <c r="E148">
        <v>5.0999999999999997E-2</v>
      </c>
      <c r="F148" t="s">
        <v>6</v>
      </c>
      <c r="G148" t="s">
        <v>783</v>
      </c>
      <c r="H148">
        <v>1</v>
      </c>
      <c r="I148">
        <v>0</v>
      </c>
      <c r="J148">
        <v>0</v>
      </c>
      <c r="K148">
        <v>0</v>
      </c>
      <c r="L148">
        <v>100</v>
      </c>
      <c r="M148" t="s">
        <v>5</v>
      </c>
      <c r="N148" t="s">
        <v>6</v>
      </c>
      <c r="O148" t="s">
        <v>6</v>
      </c>
      <c r="P148" t="s">
        <v>6</v>
      </c>
      <c r="Q148" t="s">
        <v>6</v>
      </c>
      <c r="R148" t="s">
        <v>6</v>
      </c>
      <c r="S148" t="s">
        <v>6</v>
      </c>
      <c r="T148" t="s">
        <v>6</v>
      </c>
      <c r="U148" t="s">
        <v>5</v>
      </c>
      <c r="V148" t="s">
        <v>6</v>
      </c>
      <c r="W148" t="s">
        <v>6</v>
      </c>
      <c r="X148" t="s">
        <v>6</v>
      </c>
      <c r="Y148" t="s">
        <v>6</v>
      </c>
      <c r="Z148" t="s">
        <v>6</v>
      </c>
      <c r="AA148" t="s">
        <v>6</v>
      </c>
      <c r="AB148" t="s">
        <v>6</v>
      </c>
      <c r="AC148" t="s">
        <v>6</v>
      </c>
      <c r="AD148" t="s">
        <v>6</v>
      </c>
      <c r="AE148" t="s">
        <v>5</v>
      </c>
      <c r="AG148" s="229" t="str">
        <f t="shared" si="10"/>
        <v>Ja</v>
      </c>
      <c r="AI148" s="1" t="str">
        <f t="shared" si="11"/>
        <v>Nej</v>
      </c>
      <c r="AJ148" s="1">
        <f t="shared" si="12"/>
        <v>0</v>
      </c>
      <c r="AK148" s="1" t="str">
        <f t="shared" si="13"/>
        <v>-</v>
      </c>
    </row>
    <row r="149" spans="1:37" ht="15" customHeight="1" x14ac:dyDescent="0.35">
      <c r="A149" t="s">
        <v>216</v>
      </c>
      <c r="B149" t="s">
        <v>220</v>
      </c>
      <c r="C149" t="s">
        <v>220</v>
      </c>
      <c r="D149">
        <v>2024</v>
      </c>
      <c r="E149">
        <v>1.129</v>
      </c>
      <c r="F149">
        <v>1.5529999999999999</v>
      </c>
      <c r="G149" t="s">
        <v>804</v>
      </c>
      <c r="H149">
        <v>1</v>
      </c>
      <c r="I149">
        <v>0</v>
      </c>
      <c r="J149">
        <v>0</v>
      </c>
      <c r="K149">
        <v>0</v>
      </c>
      <c r="L149">
        <v>100</v>
      </c>
      <c r="M149" t="s">
        <v>5</v>
      </c>
      <c r="N149" t="s">
        <v>6</v>
      </c>
      <c r="O149" t="s">
        <v>6</v>
      </c>
      <c r="P149" t="s">
        <v>6</v>
      </c>
      <c r="Q149" t="s">
        <v>6</v>
      </c>
      <c r="R149" t="s">
        <v>6</v>
      </c>
      <c r="S149" t="s">
        <v>6</v>
      </c>
      <c r="T149" t="s">
        <v>6</v>
      </c>
      <c r="U149" t="s">
        <v>5</v>
      </c>
      <c r="V149" t="s">
        <v>6</v>
      </c>
      <c r="W149" t="s">
        <v>6</v>
      </c>
      <c r="X149" t="s">
        <v>6</v>
      </c>
      <c r="Y149" t="s">
        <v>6</v>
      </c>
      <c r="Z149" t="s">
        <v>6</v>
      </c>
      <c r="AA149" t="s">
        <v>6</v>
      </c>
      <c r="AB149" t="s">
        <v>6</v>
      </c>
      <c r="AC149" t="s">
        <v>6</v>
      </c>
      <c r="AD149" t="s">
        <v>6</v>
      </c>
      <c r="AE149" t="s">
        <v>5</v>
      </c>
      <c r="AG149" s="229" t="str">
        <f t="shared" si="10"/>
        <v>Ja</v>
      </c>
      <c r="AI149" s="1" t="str">
        <f t="shared" si="11"/>
        <v>Nej</v>
      </c>
      <c r="AJ149" s="1">
        <f t="shared" si="12"/>
        <v>0</v>
      </c>
      <c r="AK149" s="1" t="str">
        <f t="shared" si="13"/>
        <v>-</v>
      </c>
    </row>
    <row r="150" spans="1:37" ht="15" customHeight="1" x14ac:dyDescent="0.35">
      <c r="A150" t="s">
        <v>221</v>
      </c>
      <c r="B150" t="s">
        <v>222</v>
      </c>
      <c r="C150" t="s">
        <v>222</v>
      </c>
      <c r="D150">
        <v>2024</v>
      </c>
      <c r="E150" t="s">
        <v>5</v>
      </c>
      <c r="F150" t="s">
        <v>5</v>
      </c>
      <c r="G150" t="s">
        <v>5</v>
      </c>
      <c r="H150" t="s">
        <v>5</v>
      </c>
      <c r="I150" t="s">
        <v>5</v>
      </c>
      <c r="J150" t="s">
        <v>5</v>
      </c>
      <c r="K150" t="s">
        <v>5</v>
      </c>
      <c r="L150" t="s">
        <v>5</v>
      </c>
      <c r="M150" t="s">
        <v>5</v>
      </c>
      <c r="N150" t="s">
        <v>5</v>
      </c>
      <c r="O150" t="s">
        <v>5</v>
      </c>
      <c r="P150" t="s">
        <v>5</v>
      </c>
      <c r="Q150" t="s">
        <v>5</v>
      </c>
      <c r="R150" t="s">
        <v>5</v>
      </c>
      <c r="S150" t="s">
        <v>5</v>
      </c>
      <c r="T150" t="s">
        <v>5</v>
      </c>
      <c r="U150" t="s">
        <v>5</v>
      </c>
      <c r="V150" t="s">
        <v>5</v>
      </c>
      <c r="W150" t="s">
        <v>5</v>
      </c>
      <c r="X150" t="s">
        <v>5</v>
      </c>
      <c r="Y150" t="s">
        <v>5</v>
      </c>
      <c r="Z150" t="s">
        <v>5</v>
      </c>
      <c r="AA150" t="s">
        <v>5</v>
      </c>
      <c r="AB150" t="s">
        <v>5</v>
      </c>
      <c r="AC150" t="s">
        <v>5</v>
      </c>
      <c r="AD150" t="s">
        <v>5</v>
      </c>
      <c r="AE150" t="s">
        <v>5</v>
      </c>
      <c r="AG150" s="229" t="str">
        <f t="shared" si="10"/>
        <v>Nej</v>
      </c>
      <c r="AI150" s="1" t="str">
        <f t="shared" si="11"/>
        <v>Nej</v>
      </c>
      <c r="AJ150" s="1">
        <f t="shared" si="12"/>
        <v>0</v>
      </c>
      <c r="AK150" s="1" t="str">
        <f t="shared" si="13"/>
        <v>-</v>
      </c>
    </row>
    <row r="151" spans="1:37" ht="15" customHeight="1" x14ac:dyDescent="0.35">
      <c r="A151" t="s">
        <v>223</v>
      </c>
      <c r="B151" t="s">
        <v>224</v>
      </c>
      <c r="C151" t="s">
        <v>224</v>
      </c>
      <c r="D151">
        <v>2024</v>
      </c>
      <c r="E151" t="s">
        <v>6</v>
      </c>
      <c r="F151">
        <v>0.622</v>
      </c>
      <c r="G151" t="s">
        <v>806</v>
      </c>
      <c r="H151">
        <v>1.04</v>
      </c>
      <c r="I151">
        <v>0</v>
      </c>
      <c r="J151">
        <v>0</v>
      </c>
      <c r="K151">
        <v>0</v>
      </c>
      <c r="L151">
        <v>0</v>
      </c>
      <c r="M151" t="s">
        <v>5</v>
      </c>
      <c r="N151" t="s">
        <v>6</v>
      </c>
      <c r="O151" t="s">
        <v>6</v>
      </c>
      <c r="P151" t="s">
        <v>6</v>
      </c>
      <c r="Q151" t="s">
        <v>6</v>
      </c>
      <c r="R151" t="s">
        <v>6</v>
      </c>
      <c r="S151" t="s">
        <v>6</v>
      </c>
      <c r="T151" t="s">
        <v>6</v>
      </c>
      <c r="U151" t="s">
        <v>5</v>
      </c>
      <c r="V151" t="s">
        <v>6</v>
      </c>
      <c r="W151" t="s">
        <v>6</v>
      </c>
      <c r="X151" t="s">
        <v>6</v>
      </c>
      <c r="Y151" t="s">
        <v>6</v>
      </c>
      <c r="Z151" t="s">
        <v>6</v>
      </c>
      <c r="AA151" t="s">
        <v>6</v>
      </c>
      <c r="AB151" t="s">
        <v>6</v>
      </c>
      <c r="AC151" t="s">
        <v>6</v>
      </c>
      <c r="AD151" t="s">
        <v>6</v>
      </c>
      <c r="AE151" t="s">
        <v>5</v>
      </c>
      <c r="AG151" s="229" t="str">
        <f t="shared" si="10"/>
        <v>Ja</v>
      </c>
      <c r="AI151" s="1" t="str">
        <f t="shared" si="11"/>
        <v>Nej</v>
      </c>
      <c r="AJ151" s="1">
        <f t="shared" si="12"/>
        <v>0</v>
      </c>
      <c r="AK151" s="1" t="str">
        <f t="shared" si="13"/>
        <v>-</v>
      </c>
    </row>
    <row r="152" spans="1:37" ht="15" customHeight="1" x14ac:dyDescent="0.35">
      <c r="A152" t="s">
        <v>225</v>
      </c>
      <c r="B152" t="s">
        <v>226</v>
      </c>
      <c r="C152" t="s">
        <v>226</v>
      </c>
      <c r="D152">
        <v>2024</v>
      </c>
      <c r="E152">
        <v>3</v>
      </c>
      <c r="F152">
        <v>5.7</v>
      </c>
      <c r="G152" t="s">
        <v>783</v>
      </c>
      <c r="H152">
        <v>0.03</v>
      </c>
      <c r="I152">
        <v>0</v>
      </c>
      <c r="J152">
        <v>0</v>
      </c>
      <c r="K152">
        <v>0</v>
      </c>
      <c r="L152">
        <v>100</v>
      </c>
      <c r="M152" t="s">
        <v>5</v>
      </c>
      <c r="N152" t="s">
        <v>6</v>
      </c>
      <c r="O152" t="s">
        <v>6</v>
      </c>
      <c r="P152" t="s">
        <v>6</v>
      </c>
      <c r="Q152" t="s">
        <v>6</v>
      </c>
      <c r="R152" t="s">
        <v>6</v>
      </c>
      <c r="S152" t="s">
        <v>6</v>
      </c>
      <c r="T152" t="s">
        <v>6</v>
      </c>
      <c r="U152" t="s">
        <v>5</v>
      </c>
      <c r="V152" t="s">
        <v>6</v>
      </c>
      <c r="W152" t="s">
        <v>6</v>
      </c>
      <c r="X152" t="s">
        <v>6</v>
      </c>
      <c r="Y152" t="s">
        <v>6</v>
      </c>
      <c r="Z152" t="s">
        <v>6</v>
      </c>
      <c r="AA152" t="s">
        <v>6</v>
      </c>
      <c r="AB152" t="s">
        <v>6</v>
      </c>
      <c r="AC152" t="s">
        <v>6</v>
      </c>
      <c r="AD152" t="s">
        <v>6</v>
      </c>
      <c r="AE152" t="s">
        <v>5</v>
      </c>
      <c r="AG152" s="229" t="str">
        <f t="shared" si="10"/>
        <v>Ja</v>
      </c>
      <c r="AI152" s="1" t="str">
        <f t="shared" si="11"/>
        <v>Nej</v>
      </c>
      <c r="AJ152" s="1">
        <f t="shared" si="12"/>
        <v>0</v>
      </c>
      <c r="AK152" s="1" t="str">
        <f t="shared" si="13"/>
        <v>-</v>
      </c>
    </row>
    <row r="153" spans="1:37" ht="15" customHeight="1" x14ac:dyDescent="0.35">
      <c r="A153" t="s">
        <v>227</v>
      </c>
      <c r="B153" t="s">
        <v>32</v>
      </c>
      <c r="C153" t="s">
        <v>32</v>
      </c>
      <c r="D153">
        <v>2024</v>
      </c>
      <c r="E153">
        <v>2.7789000000000001</v>
      </c>
      <c r="F153">
        <v>4.9210000000000003</v>
      </c>
      <c r="G153" t="s">
        <v>765</v>
      </c>
      <c r="H153">
        <v>1.1000000000000001</v>
      </c>
      <c r="I153">
        <v>0.02</v>
      </c>
      <c r="J153">
        <v>0</v>
      </c>
      <c r="K153">
        <v>0</v>
      </c>
      <c r="L153">
        <v>0</v>
      </c>
      <c r="M153" t="s">
        <v>5</v>
      </c>
      <c r="N153" t="s">
        <v>6</v>
      </c>
      <c r="O153" t="s">
        <v>6</v>
      </c>
      <c r="P153" t="s">
        <v>6</v>
      </c>
      <c r="Q153" t="s">
        <v>6</v>
      </c>
      <c r="R153" t="s">
        <v>6</v>
      </c>
      <c r="S153" t="s">
        <v>6</v>
      </c>
      <c r="T153" t="s">
        <v>6</v>
      </c>
      <c r="U153" t="s">
        <v>5</v>
      </c>
      <c r="V153" t="s">
        <v>6</v>
      </c>
      <c r="W153" t="s">
        <v>6</v>
      </c>
      <c r="X153" t="s">
        <v>6</v>
      </c>
      <c r="Y153" t="s">
        <v>6</v>
      </c>
      <c r="Z153" t="s">
        <v>6</v>
      </c>
      <c r="AA153" t="s">
        <v>6</v>
      </c>
      <c r="AB153" t="s">
        <v>6</v>
      </c>
      <c r="AC153" t="s">
        <v>6</v>
      </c>
      <c r="AD153" t="s">
        <v>6</v>
      </c>
      <c r="AE153" t="s">
        <v>78</v>
      </c>
      <c r="AG153" s="229" t="str">
        <f t="shared" si="10"/>
        <v>Ja</v>
      </c>
      <c r="AI153" s="1" t="str">
        <f t="shared" si="11"/>
        <v>Nej</v>
      </c>
      <c r="AJ153" s="1">
        <f t="shared" si="12"/>
        <v>0</v>
      </c>
      <c r="AK153" s="1" t="str">
        <f t="shared" si="13"/>
        <v>-</v>
      </c>
    </row>
    <row r="154" spans="1:37" ht="15" customHeight="1" x14ac:dyDescent="0.35">
      <c r="A154" t="s">
        <v>227</v>
      </c>
      <c r="B154" t="s">
        <v>228</v>
      </c>
      <c r="C154" t="s">
        <v>32</v>
      </c>
      <c r="D154">
        <v>2024</v>
      </c>
      <c r="E154">
        <v>0.55500000000000005</v>
      </c>
      <c r="F154" t="s">
        <v>6</v>
      </c>
      <c r="G154" t="s">
        <v>765</v>
      </c>
      <c r="H154">
        <v>1.1000000000000001</v>
      </c>
      <c r="I154">
        <v>0.02</v>
      </c>
      <c r="J154">
        <v>0</v>
      </c>
      <c r="K154">
        <v>0</v>
      </c>
      <c r="L154">
        <v>0</v>
      </c>
      <c r="M154" t="s">
        <v>5</v>
      </c>
      <c r="N154" t="s">
        <v>6</v>
      </c>
      <c r="O154" t="s">
        <v>6</v>
      </c>
      <c r="P154" t="s">
        <v>6</v>
      </c>
      <c r="Q154" t="s">
        <v>6</v>
      </c>
      <c r="R154" t="s">
        <v>6</v>
      </c>
      <c r="S154" t="s">
        <v>6</v>
      </c>
      <c r="T154" t="s">
        <v>6</v>
      </c>
      <c r="U154" t="s">
        <v>5</v>
      </c>
      <c r="V154" t="s">
        <v>6</v>
      </c>
      <c r="W154" t="s">
        <v>6</v>
      </c>
      <c r="X154" t="s">
        <v>6</v>
      </c>
      <c r="Y154" t="s">
        <v>6</v>
      </c>
      <c r="Z154" t="s">
        <v>6</v>
      </c>
      <c r="AA154" t="s">
        <v>6</v>
      </c>
      <c r="AB154" t="s">
        <v>6</v>
      </c>
      <c r="AC154" t="s">
        <v>6</v>
      </c>
      <c r="AD154" t="s">
        <v>6</v>
      </c>
      <c r="AE154" t="s">
        <v>5</v>
      </c>
      <c r="AG154" s="229" t="str">
        <f t="shared" si="10"/>
        <v>Ja</v>
      </c>
      <c r="AI154" s="1" t="str">
        <f t="shared" si="11"/>
        <v>Nej</v>
      </c>
      <c r="AJ154" s="1">
        <f t="shared" si="12"/>
        <v>0</v>
      </c>
      <c r="AK154" s="1" t="str">
        <f t="shared" si="13"/>
        <v>-</v>
      </c>
    </row>
    <row r="155" spans="1:37" ht="15" customHeight="1" x14ac:dyDescent="0.35">
      <c r="A155" t="s">
        <v>229</v>
      </c>
      <c r="B155" t="s">
        <v>230</v>
      </c>
      <c r="C155" t="s">
        <v>230</v>
      </c>
      <c r="D155">
        <v>2024</v>
      </c>
      <c r="E155">
        <v>0.38</v>
      </c>
      <c r="F155" t="s">
        <v>6</v>
      </c>
      <c r="G155" t="s">
        <v>807</v>
      </c>
      <c r="H155">
        <v>0.9</v>
      </c>
      <c r="I155">
        <v>0</v>
      </c>
      <c r="J155">
        <v>0</v>
      </c>
      <c r="K155">
        <v>0</v>
      </c>
      <c r="L155">
        <v>0</v>
      </c>
      <c r="M155" t="s">
        <v>78</v>
      </c>
      <c r="N155" t="s">
        <v>6</v>
      </c>
      <c r="O155" t="s">
        <v>6</v>
      </c>
      <c r="P155" t="s">
        <v>6</v>
      </c>
      <c r="Q155" t="s">
        <v>6</v>
      </c>
      <c r="R155" t="s">
        <v>6</v>
      </c>
      <c r="S155" t="s">
        <v>6</v>
      </c>
      <c r="T155" t="s">
        <v>6</v>
      </c>
      <c r="U155" t="s">
        <v>78</v>
      </c>
      <c r="V155" t="s">
        <v>6</v>
      </c>
      <c r="W155" t="s">
        <v>6</v>
      </c>
      <c r="X155" t="s">
        <v>6</v>
      </c>
      <c r="Y155" t="s">
        <v>6</v>
      </c>
      <c r="Z155" t="s">
        <v>6</v>
      </c>
      <c r="AA155" t="s">
        <v>6</v>
      </c>
      <c r="AB155" t="s">
        <v>6</v>
      </c>
      <c r="AC155" t="s">
        <v>6</v>
      </c>
      <c r="AD155" t="s">
        <v>6</v>
      </c>
      <c r="AE155" t="s">
        <v>78</v>
      </c>
      <c r="AG155" s="229" t="str">
        <f t="shared" ref="AG155:AG186" si="14">IF(OR(AND(H155&lt;&gt;$AM$3,H155&lt;&gt;"-"),AND(I155&lt;&gt;$AM$4,I155&lt;&gt;"-"),AND(J155&lt;&gt;$AM$5,J155&lt;&gt;"-"),AND(K155&lt;&gt;$AM$6,K155&lt;&gt;"-")),"Ja","Nej")</f>
        <v>Ja</v>
      </c>
      <c r="AI155" s="1" t="str">
        <f t="shared" si="11"/>
        <v>Nej</v>
      </c>
      <c r="AJ155" s="1">
        <f t="shared" si="12"/>
        <v>0</v>
      </c>
      <c r="AK155" s="1" t="str">
        <f t="shared" si="13"/>
        <v>-</v>
      </c>
    </row>
    <row r="156" spans="1:37" ht="15" customHeight="1" x14ac:dyDescent="0.35">
      <c r="A156" t="s">
        <v>231</v>
      </c>
      <c r="B156" t="s">
        <v>232</v>
      </c>
      <c r="C156" t="s">
        <v>232</v>
      </c>
      <c r="D156">
        <v>2024</v>
      </c>
      <c r="E156" t="s">
        <v>5</v>
      </c>
      <c r="F156" t="s">
        <v>5</v>
      </c>
      <c r="G156" t="s">
        <v>5</v>
      </c>
      <c r="H156" t="s">
        <v>5</v>
      </c>
      <c r="I156" t="s">
        <v>5</v>
      </c>
      <c r="J156" t="s">
        <v>5</v>
      </c>
      <c r="K156" t="s">
        <v>5</v>
      </c>
      <c r="L156" t="s">
        <v>5</v>
      </c>
      <c r="M156" t="s">
        <v>5</v>
      </c>
      <c r="N156" t="s">
        <v>5</v>
      </c>
      <c r="O156" t="s">
        <v>5</v>
      </c>
      <c r="P156" t="s">
        <v>5</v>
      </c>
      <c r="Q156" t="s">
        <v>5</v>
      </c>
      <c r="R156" t="s">
        <v>5</v>
      </c>
      <c r="S156" t="s">
        <v>5</v>
      </c>
      <c r="T156" t="s">
        <v>5</v>
      </c>
      <c r="U156" t="s">
        <v>5</v>
      </c>
      <c r="V156" t="s">
        <v>5</v>
      </c>
      <c r="W156" t="s">
        <v>5</v>
      </c>
      <c r="X156" t="s">
        <v>5</v>
      </c>
      <c r="Y156" t="s">
        <v>5</v>
      </c>
      <c r="Z156" t="s">
        <v>5</v>
      </c>
      <c r="AA156" t="s">
        <v>5</v>
      </c>
      <c r="AB156" t="s">
        <v>5</v>
      </c>
      <c r="AC156" t="s">
        <v>5</v>
      </c>
      <c r="AD156" t="s">
        <v>5</v>
      </c>
      <c r="AE156" t="s">
        <v>5</v>
      </c>
      <c r="AG156" s="229" t="str">
        <f t="shared" si="14"/>
        <v>Nej</v>
      </c>
      <c r="AI156" s="1" t="str">
        <f t="shared" si="11"/>
        <v>Nej</v>
      </c>
      <c r="AJ156" s="1">
        <f t="shared" si="12"/>
        <v>0</v>
      </c>
      <c r="AK156" s="1" t="str">
        <f t="shared" si="13"/>
        <v>-</v>
      </c>
    </row>
    <row r="157" spans="1:37" ht="15" customHeight="1" x14ac:dyDescent="0.35">
      <c r="A157" t="s">
        <v>233</v>
      </c>
      <c r="B157" t="s">
        <v>234</v>
      </c>
      <c r="C157" t="s">
        <v>235</v>
      </c>
      <c r="D157">
        <v>2024</v>
      </c>
      <c r="E157" t="s">
        <v>5</v>
      </c>
      <c r="F157" t="s">
        <v>5</v>
      </c>
      <c r="G157" t="s">
        <v>5</v>
      </c>
      <c r="H157" t="s">
        <v>5</v>
      </c>
      <c r="I157" t="s">
        <v>5</v>
      </c>
      <c r="J157" t="s">
        <v>5</v>
      </c>
      <c r="K157" t="s">
        <v>5</v>
      </c>
      <c r="L157" t="s">
        <v>5</v>
      </c>
      <c r="M157" t="s">
        <v>5</v>
      </c>
      <c r="N157" t="s">
        <v>5</v>
      </c>
      <c r="O157" t="s">
        <v>5</v>
      </c>
      <c r="P157" t="s">
        <v>5</v>
      </c>
      <c r="Q157" t="s">
        <v>5</v>
      </c>
      <c r="R157" t="s">
        <v>5</v>
      </c>
      <c r="S157" t="s">
        <v>5</v>
      </c>
      <c r="T157" t="s">
        <v>5</v>
      </c>
      <c r="U157" t="s">
        <v>5</v>
      </c>
      <c r="V157" t="s">
        <v>5</v>
      </c>
      <c r="W157" t="s">
        <v>5</v>
      </c>
      <c r="X157" t="s">
        <v>5</v>
      </c>
      <c r="Y157" t="s">
        <v>5</v>
      </c>
      <c r="Z157" t="s">
        <v>5</v>
      </c>
      <c r="AA157" t="s">
        <v>5</v>
      </c>
      <c r="AB157" t="s">
        <v>5</v>
      </c>
      <c r="AC157" t="s">
        <v>5</v>
      </c>
      <c r="AD157" t="s">
        <v>5</v>
      </c>
      <c r="AE157" t="s">
        <v>5</v>
      </c>
      <c r="AG157" s="229" t="str">
        <f t="shared" si="14"/>
        <v>Nej</v>
      </c>
      <c r="AI157" s="1" t="str">
        <f t="shared" si="11"/>
        <v>Nej</v>
      </c>
      <c r="AJ157" s="1">
        <f t="shared" si="12"/>
        <v>0</v>
      </c>
      <c r="AK157" s="1" t="str">
        <f t="shared" si="13"/>
        <v>-</v>
      </c>
    </row>
    <row r="158" spans="1:37" ht="15" customHeight="1" x14ac:dyDescent="0.35">
      <c r="A158" t="s">
        <v>233</v>
      </c>
      <c r="B158" t="s">
        <v>236</v>
      </c>
      <c r="C158" t="s">
        <v>236</v>
      </c>
      <c r="D158">
        <v>2024</v>
      </c>
      <c r="E158">
        <v>0.26</v>
      </c>
      <c r="F158" t="s">
        <v>6</v>
      </c>
      <c r="G158" t="s">
        <v>808</v>
      </c>
      <c r="H158">
        <v>1.17</v>
      </c>
      <c r="I158">
        <v>0</v>
      </c>
      <c r="J158">
        <v>0</v>
      </c>
      <c r="K158">
        <v>0</v>
      </c>
      <c r="L158">
        <v>34.799999999999997</v>
      </c>
      <c r="M158" t="s">
        <v>5</v>
      </c>
      <c r="N158" t="s">
        <v>6</v>
      </c>
      <c r="O158" t="s">
        <v>6</v>
      </c>
      <c r="P158" t="s">
        <v>6</v>
      </c>
      <c r="Q158" t="s">
        <v>6</v>
      </c>
      <c r="R158" t="s">
        <v>6</v>
      </c>
      <c r="S158" t="s">
        <v>6</v>
      </c>
      <c r="T158" t="s">
        <v>6</v>
      </c>
      <c r="U158" t="s">
        <v>5</v>
      </c>
      <c r="V158" t="s">
        <v>6</v>
      </c>
      <c r="W158" t="s">
        <v>6</v>
      </c>
      <c r="X158" t="s">
        <v>6</v>
      </c>
      <c r="Y158" t="s">
        <v>6</v>
      </c>
      <c r="Z158" t="s">
        <v>6</v>
      </c>
      <c r="AA158" t="s">
        <v>6</v>
      </c>
      <c r="AB158" t="s">
        <v>6</v>
      </c>
      <c r="AC158" t="s">
        <v>6</v>
      </c>
      <c r="AD158" t="s">
        <v>6</v>
      </c>
      <c r="AE158" t="s">
        <v>5</v>
      </c>
      <c r="AG158" s="229" t="str">
        <f t="shared" si="14"/>
        <v>Ja</v>
      </c>
      <c r="AI158" s="1" t="str">
        <f t="shared" si="11"/>
        <v>Nej</v>
      </c>
      <c r="AJ158" s="1">
        <f t="shared" si="12"/>
        <v>0</v>
      </c>
      <c r="AK158" s="1" t="str">
        <f t="shared" si="13"/>
        <v>-</v>
      </c>
    </row>
    <row r="159" spans="1:37" ht="15" customHeight="1" x14ac:dyDescent="0.35">
      <c r="A159" t="s">
        <v>233</v>
      </c>
      <c r="B159" t="s">
        <v>237</v>
      </c>
      <c r="C159" t="s">
        <v>237</v>
      </c>
      <c r="D159">
        <v>2024</v>
      </c>
      <c r="E159">
        <v>0.86</v>
      </c>
      <c r="F159" t="s">
        <v>6</v>
      </c>
      <c r="G159" t="s">
        <v>808</v>
      </c>
      <c r="H159">
        <v>1.17</v>
      </c>
      <c r="I159">
        <v>0</v>
      </c>
      <c r="J159">
        <v>0</v>
      </c>
      <c r="K159">
        <v>0</v>
      </c>
      <c r="L159">
        <v>34.799999999999997</v>
      </c>
      <c r="M159" t="s">
        <v>5</v>
      </c>
      <c r="N159" t="s">
        <v>6</v>
      </c>
      <c r="O159" t="s">
        <v>6</v>
      </c>
      <c r="P159" t="s">
        <v>6</v>
      </c>
      <c r="Q159" t="s">
        <v>6</v>
      </c>
      <c r="R159" t="s">
        <v>6</v>
      </c>
      <c r="S159" t="s">
        <v>6</v>
      </c>
      <c r="T159" t="s">
        <v>6</v>
      </c>
      <c r="U159" t="s">
        <v>5</v>
      </c>
      <c r="V159" t="s">
        <v>6</v>
      </c>
      <c r="W159" t="s">
        <v>6</v>
      </c>
      <c r="X159" t="s">
        <v>6</v>
      </c>
      <c r="Y159" t="s">
        <v>6</v>
      </c>
      <c r="Z159" t="s">
        <v>6</v>
      </c>
      <c r="AA159" t="s">
        <v>6</v>
      </c>
      <c r="AB159" t="s">
        <v>6</v>
      </c>
      <c r="AC159" t="s">
        <v>6</v>
      </c>
      <c r="AD159" t="s">
        <v>6</v>
      </c>
      <c r="AE159" t="s">
        <v>5</v>
      </c>
      <c r="AG159" s="229" t="str">
        <f t="shared" si="14"/>
        <v>Ja</v>
      </c>
      <c r="AI159" s="1" t="str">
        <f t="shared" si="11"/>
        <v>Nej</v>
      </c>
      <c r="AJ159" s="1">
        <f t="shared" si="12"/>
        <v>0</v>
      </c>
      <c r="AK159" s="1" t="str">
        <f t="shared" si="13"/>
        <v>-</v>
      </c>
    </row>
    <row r="160" spans="1:37" ht="15" customHeight="1" x14ac:dyDescent="0.35">
      <c r="A160" t="s">
        <v>233</v>
      </c>
      <c r="B160" t="s">
        <v>235</v>
      </c>
      <c r="C160" t="s">
        <v>235</v>
      </c>
      <c r="D160">
        <v>2024</v>
      </c>
      <c r="E160" t="s">
        <v>6</v>
      </c>
      <c r="F160" t="s">
        <v>6</v>
      </c>
      <c r="G160" t="s">
        <v>808</v>
      </c>
      <c r="H160">
        <v>1.17</v>
      </c>
      <c r="I160">
        <v>0</v>
      </c>
      <c r="J160">
        <v>0</v>
      </c>
      <c r="K160">
        <v>0</v>
      </c>
      <c r="L160">
        <v>34.799999999999997</v>
      </c>
      <c r="M160" t="s">
        <v>5</v>
      </c>
      <c r="N160" t="s">
        <v>6</v>
      </c>
      <c r="O160" t="s">
        <v>6</v>
      </c>
      <c r="P160" t="s">
        <v>6</v>
      </c>
      <c r="Q160" t="s">
        <v>6</v>
      </c>
      <c r="R160" t="s">
        <v>6</v>
      </c>
      <c r="S160" t="s">
        <v>6</v>
      </c>
      <c r="T160" t="s">
        <v>6</v>
      </c>
      <c r="U160" t="s">
        <v>5</v>
      </c>
      <c r="V160" t="s">
        <v>6</v>
      </c>
      <c r="W160" t="s">
        <v>6</v>
      </c>
      <c r="X160" t="s">
        <v>6</v>
      </c>
      <c r="Y160" t="s">
        <v>6</v>
      </c>
      <c r="Z160" t="s">
        <v>6</v>
      </c>
      <c r="AA160" t="s">
        <v>6</v>
      </c>
      <c r="AB160" t="s">
        <v>6</v>
      </c>
      <c r="AC160" t="s">
        <v>6</v>
      </c>
      <c r="AD160" t="s">
        <v>6</v>
      </c>
      <c r="AE160" s="202" t="s">
        <v>1201</v>
      </c>
      <c r="AG160" s="229" t="str">
        <f t="shared" si="14"/>
        <v>Ja</v>
      </c>
      <c r="AI160" s="1" t="str">
        <f t="shared" si="11"/>
        <v>Nej</v>
      </c>
      <c r="AJ160" s="1">
        <f t="shared" si="12"/>
        <v>0</v>
      </c>
      <c r="AK160" s="1" t="str">
        <f t="shared" si="13"/>
        <v>-</v>
      </c>
    </row>
    <row r="161" spans="1:37" ht="15" customHeight="1" x14ac:dyDescent="0.35">
      <c r="A161" t="s">
        <v>233</v>
      </c>
      <c r="B161" t="s">
        <v>238</v>
      </c>
      <c r="C161" t="s">
        <v>235</v>
      </c>
      <c r="D161">
        <v>2024</v>
      </c>
      <c r="E161" t="s">
        <v>6</v>
      </c>
      <c r="F161" t="s">
        <v>6</v>
      </c>
      <c r="G161" t="s">
        <v>808</v>
      </c>
      <c r="H161">
        <v>1.17</v>
      </c>
      <c r="I161">
        <v>0</v>
      </c>
      <c r="J161">
        <v>0</v>
      </c>
      <c r="K161">
        <v>0</v>
      </c>
      <c r="L161" t="s">
        <v>6</v>
      </c>
      <c r="M161" t="s">
        <v>5</v>
      </c>
      <c r="N161" t="s">
        <v>6</v>
      </c>
      <c r="O161" t="s">
        <v>6</v>
      </c>
      <c r="P161" t="s">
        <v>6</v>
      </c>
      <c r="Q161" t="s">
        <v>6</v>
      </c>
      <c r="R161" t="s">
        <v>6</v>
      </c>
      <c r="S161" t="s">
        <v>6</v>
      </c>
      <c r="T161" t="s">
        <v>6</v>
      </c>
      <c r="U161" t="s">
        <v>5</v>
      </c>
      <c r="V161" t="s">
        <v>6</v>
      </c>
      <c r="W161" t="s">
        <v>6</v>
      </c>
      <c r="X161" t="s">
        <v>6</v>
      </c>
      <c r="Y161" t="s">
        <v>6</v>
      </c>
      <c r="Z161" t="s">
        <v>6</v>
      </c>
      <c r="AA161" t="s">
        <v>6</v>
      </c>
      <c r="AB161" t="s">
        <v>6</v>
      </c>
      <c r="AC161" t="s">
        <v>6</v>
      </c>
      <c r="AD161" t="s">
        <v>6</v>
      </c>
      <c r="AE161" s="202" t="s">
        <v>1201</v>
      </c>
      <c r="AG161" s="229" t="str">
        <f t="shared" si="14"/>
        <v>Ja</v>
      </c>
      <c r="AI161" s="1" t="str">
        <f t="shared" si="11"/>
        <v>Nej</v>
      </c>
      <c r="AJ161" s="1">
        <f t="shared" si="12"/>
        <v>0</v>
      </c>
      <c r="AK161" s="1" t="str">
        <f t="shared" si="13"/>
        <v>-</v>
      </c>
    </row>
    <row r="162" spans="1:37" ht="15" customHeight="1" x14ac:dyDescent="0.35">
      <c r="A162" t="s">
        <v>233</v>
      </c>
      <c r="B162" t="s">
        <v>239</v>
      </c>
      <c r="C162" t="s">
        <v>237</v>
      </c>
      <c r="D162">
        <v>2024</v>
      </c>
      <c r="E162">
        <v>0.2</v>
      </c>
      <c r="F162" t="s">
        <v>6</v>
      </c>
      <c r="G162" t="s">
        <v>808</v>
      </c>
      <c r="H162">
        <v>1.17</v>
      </c>
      <c r="I162">
        <v>0</v>
      </c>
      <c r="J162">
        <v>0</v>
      </c>
      <c r="K162">
        <v>0</v>
      </c>
      <c r="L162">
        <v>34.799999999999997</v>
      </c>
      <c r="M162" t="s">
        <v>5</v>
      </c>
      <c r="N162" t="s">
        <v>6</v>
      </c>
      <c r="O162" t="s">
        <v>6</v>
      </c>
      <c r="P162" t="s">
        <v>6</v>
      </c>
      <c r="Q162" t="s">
        <v>6</v>
      </c>
      <c r="R162" t="s">
        <v>6</v>
      </c>
      <c r="S162" t="s">
        <v>6</v>
      </c>
      <c r="T162" t="s">
        <v>6</v>
      </c>
      <c r="U162" t="s">
        <v>5</v>
      </c>
      <c r="V162" t="s">
        <v>6</v>
      </c>
      <c r="W162" t="s">
        <v>6</v>
      </c>
      <c r="X162" t="s">
        <v>6</v>
      </c>
      <c r="Y162" t="s">
        <v>6</v>
      </c>
      <c r="Z162" t="s">
        <v>6</v>
      </c>
      <c r="AA162" t="s">
        <v>6</v>
      </c>
      <c r="AB162" t="s">
        <v>6</v>
      </c>
      <c r="AC162" t="s">
        <v>6</v>
      </c>
      <c r="AD162" t="s">
        <v>6</v>
      </c>
      <c r="AE162" t="s">
        <v>5</v>
      </c>
      <c r="AG162" s="229" t="str">
        <f t="shared" si="14"/>
        <v>Ja</v>
      </c>
      <c r="AI162" s="1" t="str">
        <f t="shared" si="11"/>
        <v>Nej</v>
      </c>
      <c r="AJ162" s="1">
        <f t="shared" si="12"/>
        <v>0</v>
      </c>
      <c r="AK162" s="1" t="str">
        <f t="shared" si="13"/>
        <v>-</v>
      </c>
    </row>
    <row r="163" spans="1:37" ht="15" customHeight="1" x14ac:dyDescent="0.35">
      <c r="A163" t="s">
        <v>233</v>
      </c>
      <c r="B163" t="s">
        <v>240</v>
      </c>
      <c r="C163" t="s">
        <v>237</v>
      </c>
      <c r="D163">
        <v>2024</v>
      </c>
      <c r="E163">
        <v>8.4000000000000005E-2</v>
      </c>
      <c r="F163" t="s">
        <v>6</v>
      </c>
      <c r="G163" t="s">
        <v>808</v>
      </c>
      <c r="H163">
        <v>1.17</v>
      </c>
      <c r="I163">
        <v>0</v>
      </c>
      <c r="J163">
        <v>0</v>
      </c>
      <c r="K163">
        <v>0</v>
      </c>
      <c r="L163">
        <v>34.799999999999997</v>
      </c>
      <c r="M163" t="s">
        <v>5</v>
      </c>
      <c r="N163" t="s">
        <v>6</v>
      </c>
      <c r="O163" t="s">
        <v>6</v>
      </c>
      <c r="P163" t="s">
        <v>6</v>
      </c>
      <c r="Q163" t="s">
        <v>6</v>
      </c>
      <c r="R163" t="s">
        <v>6</v>
      </c>
      <c r="S163" t="s">
        <v>6</v>
      </c>
      <c r="T163" t="s">
        <v>6</v>
      </c>
      <c r="U163" t="s">
        <v>5</v>
      </c>
      <c r="V163" t="s">
        <v>6</v>
      </c>
      <c r="W163" t="s">
        <v>6</v>
      </c>
      <c r="X163" t="s">
        <v>6</v>
      </c>
      <c r="Y163" t="s">
        <v>6</v>
      </c>
      <c r="Z163" t="s">
        <v>6</v>
      </c>
      <c r="AA163" t="s">
        <v>6</v>
      </c>
      <c r="AB163" t="s">
        <v>6</v>
      </c>
      <c r="AC163" t="s">
        <v>6</v>
      </c>
      <c r="AD163" t="s">
        <v>6</v>
      </c>
      <c r="AE163" t="s">
        <v>5</v>
      </c>
      <c r="AG163" s="229" t="str">
        <f t="shared" si="14"/>
        <v>Ja</v>
      </c>
      <c r="AI163" s="1" t="str">
        <f t="shared" si="11"/>
        <v>Nej</v>
      </c>
      <c r="AJ163" s="1">
        <f t="shared" si="12"/>
        <v>0</v>
      </c>
      <c r="AK163" s="1" t="str">
        <f t="shared" si="13"/>
        <v>-</v>
      </c>
    </row>
    <row r="164" spans="1:37" ht="15" customHeight="1" x14ac:dyDescent="0.35">
      <c r="A164" t="s">
        <v>233</v>
      </c>
      <c r="B164" t="s">
        <v>241</v>
      </c>
      <c r="C164" t="s">
        <v>237</v>
      </c>
      <c r="D164">
        <v>2024</v>
      </c>
      <c r="E164">
        <v>0.16</v>
      </c>
      <c r="F164" t="s">
        <v>6</v>
      </c>
      <c r="G164" t="s">
        <v>808</v>
      </c>
      <c r="H164">
        <v>1.17</v>
      </c>
      <c r="I164">
        <v>0</v>
      </c>
      <c r="J164">
        <v>0</v>
      </c>
      <c r="K164">
        <v>0</v>
      </c>
      <c r="L164">
        <v>34.799999999999997</v>
      </c>
      <c r="M164" t="s">
        <v>5</v>
      </c>
      <c r="N164" t="s">
        <v>6</v>
      </c>
      <c r="O164" t="s">
        <v>6</v>
      </c>
      <c r="P164" t="s">
        <v>6</v>
      </c>
      <c r="Q164" t="s">
        <v>6</v>
      </c>
      <c r="R164" t="s">
        <v>6</v>
      </c>
      <c r="S164" t="s">
        <v>6</v>
      </c>
      <c r="T164" t="s">
        <v>6</v>
      </c>
      <c r="U164" t="s">
        <v>5</v>
      </c>
      <c r="V164" t="s">
        <v>6</v>
      </c>
      <c r="W164" t="s">
        <v>6</v>
      </c>
      <c r="X164" t="s">
        <v>6</v>
      </c>
      <c r="Y164" t="s">
        <v>6</v>
      </c>
      <c r="Z164" t="s">
        <v>6</v>
      </c>
      <c r="AA164" t="s">
        <v>6</v>
      </c>
      <c r="AB164" t="s">
        <v>6</v>
      </c>
      <c r="AC164" t="s">
        <v>6</v>
      </c>
      <c r="AD164" t="s">
        <v>6</v>
      </c>
      <c r="AE164" t="s">
        <v>5</v>
      </c>
      <c r="AG164" s="229" t="str">
        <f t="shared" si="14"/>
        <v>Ja</v>
      </c>
      <c r="AI164" s="1" t="str">
        <f t="shared" si="11"/>
        <v>Nej</v>
      </c>
      <c r="AJ164" s="1">
        <f t="shared" si="12"/>
        <v>0</v>
      </c>
      <c r="AK164" s="1" t="str">
        <f t="shared" si="13"/>
        <v>-</v>
      </c>
    </row>
    <row r="165" spans="1:37" ht="15" customHeight="1" x14ac:dyDescent="0.35">
      <c r="A165" t="s">
        <v>233</v>
      </c>
      <c r="B165" t="s">
        <v>242</v>
      </c>
      <c r="C165" t="s">
        <v>236</v>
      </c>
      <c r="D165">
        <v>2024</v>
      </c>
      <c r="E165">
        <v>6.2E-2</v>
      </c>
      <c r="F165" t="s">
        <v>6</v>
      </c>
      <c r="G165" t="s">
        <v>808</v>
      </c>
      <c r="H165">
        <v>1.17</v>
      </c>
      <c r="I165">
        <v>0</v>
      </c>
      <c r="J165">
        <v>0</v>
      </c>
      <c r="K165">
        <v>0</v>
      </c>
      <c r="L165">
        <v>34.799999999999997</v>
      </c>
      <c r="M165" t="s">
        <v>5</v>
      </c>
      <c r="N165" t="s">
        <v>6</v>
      </c>
      <c r="O165" t="s">
        <v>6</v>
      </c>
      <c r="P165" t="s">
        <v>6</v>
      </c>
      <c r="Q165" t="s">
        <v>6</v>
      </c>
      <c r="R165" t="s">
        <v>6</v>
      </c>
      <c r="S165" t="s">
        <v>6</v>
      </c>
      <c r="T165" t="s">
        <v>6</v>
      </c>
      <c r="U165" t="s">
        <v>5</v>
      </c>
      <c r="V165" t="s">
        <v>6</v>
      </c>
      <c r="W165" t="s">
        <v>6</v>
      </c>
      <c r="X165" t="s">
        <v>6</v>
      </c>
      <c r="Y165" t="s">
        <v>6</v>
      </c>
      <c r="Z165" t="s">
        <v>6</v>
      </c>
      <c r="AA165" t="s">
        <v>6</v>
      </c>
      <c r="AB165" t="s">
        <v>6</v>
      </c>
      <c r="AC165" t="s">
        <v>6</v>
      </c>
      <c r="AD165" t="s">
        <v>6</v>
      </c>
      <c r="AE165" t="s">
        <v>5</v>
      </c>
      <c r="AG165" s="229" t="str">
        <f t="shared" si="14"/>
        <v>Ja</v>
      </c>
      <c r="AI165" s="1" t="str">
        <f t="shared" si="11"/>
        <v>Nej</v>
      </c>
      <c r="AJ165" s="1">
        <f t="shared" si="12"/>
        <v>0</v>
      </c>
      <c r="AK165" s="1" t="str">
        <f t="shared" si="13"/>
        <v>-</v>
      </c>
    </row>
    <row r="166" spans="1:37" ht="15" customHeight="1" x14ac:dyDescent="0.35">
      <c r="A166" t="s">
        <v>233</v>
      </c>
      <c r="B166" t="s">
        <v>243</v>
      </c>
      <c r="C166" t="s">
        <v>237</v>
      </c>
      <c r="D166">
        <v>2024</v>
      </c>
      <c r="E166">
        <v>4.7E-2</v>
      </c>
      <c r="F166" t="s">
        <v>6</v>
      </c>
      <c r="G166" t="s">
        <v>808</v>
      </c>
      <c r="H166">
        <v>1.17</v>
      </c>
      <c r="I166">
        <v>0</v>
      </c>
      <c r="J166">
        <v>0</v>
      </c>
      <c r="K166">
        <v>0</v>
      </c>
      <c r="L166">
        <v>34.799999999999997</v>
      </c>
      <c r="M166" t="s">
        <v>5</v>
      </c>
      <c r="N166" t="s">
        <v>6</v>
      </c>
      <c r="O166" t="s">
        <v>6</v>
      </c>
      <c r="P166" t="s">
        <v>6</v>
      </c>
      <c r="Q166" t="s">
        <v>6</v>
      </c>
      <c r="R166" t="s">
        <v>6</v>
      </c>
      <c r="S166" t="s">
        <v>6</v>
      </c>
      <c r="T166" t="s">
        <v>6</v>
      </c>
      <c r="U166" t="s">
        <v>5</v>
      </c>
      <c r="V166" t="s">
        <v>6</v>
      </c>
      <c r="W166" t="s">
        <v>6</v>
      </c>
      <c r="X166" t="s">
        <v>6</v>
      </c>
      <c r="Y166" t="s">
        <v>6</v>
      </c>
      <c r="Z166" t="s">
        <v>6</v>
      </c>
      <c r="AA166" t="s">
        <v>6</v>
      </c>
      <c r="AB166" t="s">
        <v>6</v>
      </c>
      <c r="AC166" t="s">
        <v>6</v>
      </c>
      <c r="AD166" t="s">
        <v>6</v>
      </c>
      <c r="AE166" t="s">
        <v>5</v>
      </c>
      <c r="AG166" s="229" t="str">
        <f t="shared" si="14"/>
        <v>Ja</v>
      </c>
      <c r="AI166" s="1" t="str">
        <f t="shared" si="11"/>
        <v>Nej</v>
      </c>
      <c r="AJ166" s="1">
        <f t="shared" si="12"/>
        <v>0</v>
      </c>
      <c r="AK166" s="1" t="str">
        <f t="shared" si="13"/>
        <v>-</v>
      </c>
    </row>
    <row r="167" spans="1:37" ht="15" customHeight="1" x14ac:dyDescent="0.35">
      <c r="A167" t="s">
        <v>233</v>
      </c>
      <c r="B167" t="s">
        <v>244</v>
      </c>
      <c r="C167" t="s">
        <v>237</v>
      </c>
      <c r="D167">
        <v>2024</v>
      </c>
      <c r="E167">
        <v>0.03</v>
      </c>
      <c r="F167" t="s">
        <v>6</v>
      </c>
      <c r="G167" t="s">
        <v>808</v>
      </c>
      <c r="H167">
        <v>1.17</v>
      </c>
      <c r="I167">
        <v>0</v>
      </c>
      <c r="J167">
        <v>0</v>
      </c>
      <c r="K167">
        <v>0</v>
      </c>
      <c r="L167">
        <v>34.799999999999997</v>
      </c>
      <c r="M167" t="s">
        <v>5</v>
      </c>
      <c r="N167" t="s">
        <v>6</v>
      </c>
      <c r="O167" t="s">
        <v>6</v>
      </c>
      <c r="P167" t="s">
        <v>6</v>
      </c>
      <c r="Q167" t="s">
        <v>6</v>
      </c>
      <c r="R167" t="s">
        <v>6</v>
      </c>
      <c r="S167" t="s">
        <v>6</v>
      </c>
      <c r="T167" t="s">
        <v>6</v>
      </c>
      <c r="U167" t="s">
        <v>5</v>
      </c>
      <c r="V167" t="s">
        <v>6</v>
      </c>
      <c r="W167" t="s">
        <v>6</v>
      </c>
      <c r="X167" t="s">
        <v>6</v>
      </c>
      <c r="Y167" t="s">
        <v>6</v>
      </c>
      <c r="Z167" t="s">
        <v>6</v>
      </c>
      <c r="AA167" t="s">
        <v>6</v>
      </c>
      <c r="AB167" t="s">
        <v>6</v>
      </c>
      <c r="AC167" t="s">
        <v>6</v>
      </c>
      <c r="AD167" t="s">
        <v>6</v>
      </c>
      <c r="AE167" t="s">
        <v>5</v>
      </c>
      <c r="AG167" s="229" t="str">
        <f t="shared" si="14"/>
        <v>Ja</v>
      </c>
      <c r="AI167" s="1" t="str">
        <f t="shared" si="11"/>
        <v>Nej</v>
      </c>
      <c r="AJ167" s="1">
        <f t="shared" si="12"/>
        <v>0</v>
      </c>
      <c r="AK167" s="1" t="str">
        <f t="shared" si="13"/>
        <v>-</v>
      </c>
    </row>
    <row r="168" spans="1:37" ht="15" customHeight="1" x14ac:dyDescent="0.35">
      <c r="A168" t="s">
        <v>233</v>
      </c>
      <c r="B168" t="s">
        <v>245</v>
      </c>
      <c r="C168" t="s">
        <v>236</v>
      </c>
      <c r="D168">
        <v>2024</v>
      </c>
      <c r="E168">
        <v>5.7000000000000002E-2</v>
      </c>
      <c r="F168" t="s">
        <v>6</v>
      </c>
      <c r="G168" t="s">
        <v>808</v>
      </c>
      <c r="H168">
        <v>1.17</v>
      </c>
      <c r="I168">
        <v>0</v>
      </c>
      <c r="J168">
        <v>0</v>
      </c>
      <c r="K168">
        <v>0</v>
      </c>
      <c r="L168">
        <v>34.799999999999997</v>
      </c>
      <c r="M168" t="s">
        <v>5</v>
      </c>
      <c r="N168" t="s">
        <v>6</v>
      </c>
      <c r="O168" t="s">
        <v>6</v>
      </c>
      <c r="P168" t="s">
        <v>6</v>
      </c>
      <c r="Q168" t="s">
        <v>6</v>
      </c>
      <c r="R168" t="s">
        <v>6</v>
      </c>
      <c r="S168" t="s">
        <v>6</v>
      </c>
      <c r="T168" t="s">
        <v>6</v>
      </c>
      <c r="U168" t="s">
        <v>5</v>
      </c>
      <c r="V168" t="s">
        <v>6</v>
      </c>
      <c r="W168" t="s">
        <v>6</v>
      </c>
      <c r="X168" t="s">
        <v>6</v>
      </c>
      <c r="Y168" t="s">
        <v>6</v>
      </c>
      <c r="Z168" t="s">
        <v>6</v>
      </c>
      <c r="AA168" t="s">
        <v>6</v>
      </c>
      <c r="AB168" t="s">
        <v>6</v>
      </c>
      <c r="AC168" t="s">
        <v>6</v>
      </c>
      <c r="AD168" t="s">
        <v>6</v>
      </c>
      <c r="AE168" t="s">
        <v>5</v>
      </c>
      <c r="AG168" s="229" t="str">
        <f t="shared" si="14"/>
        <v>Ja</v>
      </c>
      <c r="AI168" s="1" t="str">
        <f t="shared" si="11"/>
        <v>Nej</v>
      </c>
      <c r="AJ168" s="1">
        <f t="shared" si="12"/>
        <v>0</v>
      </c>
      <c r="AK168" s="1" t="str">
        <f t="shared" si="13"/>
        <v>-</v>
      </c>
    </row>
    <row r="169" spans="1:37" ht="15" customHeight="1" x14ac:dyDescent="0.35">
      <c r="A169" t="s">
        <v>233</v>
      </c>
      <c r="B169" t="s">
        <v>246</v>
      </c>
      <c r="C169" t="s">
        <v>237</v>
      </c>
      <c r="D169">
        <v>2024</v>
      </c>
      <c r="E169">
        <v>2.7E-2</v>
      </c>
      <c r="F169" t="s">
        <v>6</v>
      </c>
      <c r="G169" t="s">
        <v>808</v>
      </c>
      <c r="H169">
        <v>1.17</v>
      </c>
      <c r="I169">
        <v>0</v>
      </c>
      <c r="J169">
        <v>0</v>
      </c>
      <c r="K169">
        <v>0</v>
      </c>
      <c r="L169">
        <v>34.799999999999997</v>
      </c>
      <c r="M169" t="s">
        <v>5</v>
      </c>
      <c r="N169" t="s">
        <v>6</v>
      </c>
      <c r="O169" t="s">
        <v>6</v>
      </c>
      <c r="P169" t="s">
        <v>6</v>
      </c>
      <c r="Q169" t="s">
        <v>6</v>
      </c>
      <c r="R169" t="s">
        <v>6</v>
      </c>
      <c r="S169" t="s">
        <v>6</v>
      </c>
      <c r="T169" t="s">
        <v>6</v>
      </c>
      <c r="U169" t="s">
        <v>5</v>
      </c>
      <c r="V169" t="s">
        <v>6</v>
      </c>
      <c r="W169" t="s">
        <v>6</v>
      </c>
      <c r="X169" t="s">
        <v>6</v>
      </c>
      <c r="Y169" t="s">
        <v>6</v>
      </c>
      <c r="Z169" t="s">
        <v>6</v>
      </c>
      <c r="AA169" t="s">
        <v>6</v>
      </c>
      <c r="AB169" t="s">
        <v>6</v>
      </c>
      <c r="AC169" t="s">
        <v>6</v>
      </c>
      <c r="AD169" t="s">
        <v>6</v>
      </c>
      <c r="AE169" t="s">
        <v>5</v>
      </c>
      <c r="AG169" s="229" t="str">
        <f t="shared" si="14"/>
        <v>Ja</v>
      </c>
      <c r="AI169" s="1" t="str">
        <f t="shared" si="11"/>
        <v>Nej</v>
      </c>
      <c r="AJ169" s="1">
        <f t="shared" si="12"/>
        <v>0</v>
      </c>
      <c r="AK169" s="1" t="str">
        <f t="shared" si="13"/>
        <v>-</v>
      </c>
    </row>
    <row r="170" spans="1:37" ht="15" customHeight="1" x14ac:dyDescent="0.35">
      <c r="A170" t="s">
        <v>247</v>
      </c>
      <c r="B170" t="s">
        <v>248</v>
      </c>
      <c r="C170" t="s">
        <v>249</v>
      </c>
      <c r="D170">
        <v>2024</v>
      </c>
      <c r="E170">
        <v>0.38</v>
      </c>
      <c r="F170" t="s">
        <v>6</v>
      </c>
      <c r="G170" t="s">
        <v>809</v>
      </c>
      <c r="H170">
        <v>2.2000000000000002</v>
      </c>
      <c r="I170">
        <v>0</v>
      </c>
      <c r="J170">
        <v>0</v>
      </c>
      <c r="K170">
        <v>0</v>
      </c>
      <c r="L170">
        <v>100</v>
      </c>
      <c r="M170" t="s">
        <v>5</v>
      </c>
      <c r="N170" t="s">
        <v>6</v>
      </c>
      <c r="O170" t="s">
        <v>6</v>
      </c>
      <c r="P170" t="s">
        <v>6</v>
      </c>
      <c r="Q170" t="s">
        <v>6</v>
      </c>
      <c r="R170" t="s">
        <v>6</v>
      </c>
      <c r="S170" t="s">
        <v>6</v>
      </c>
      <c r="T170" t="s">
        <v>6</v>
      </c>
      <c r="U170" t="s">
        <v>5</v>
      </c>
      <c r="V170" t="s">
        <v>6</v>
      </c>
      <c r="W170" t="s">
        <v>6</v>
      </c>
      <c r="X170" t="s">
        <v>6</v>
      </c>
      <c r="Y170" t="s">
        <v>6</v>
      </c>
      <c r="Z170" t="s">
        <v>6</v>
      </c>
      <c r="AA170" t="s">
        <v>6</v>
      </c>
      <c r="AB170" t="s">
        <v>6</v>
      </c>
      <c r="AC170" t="s">
        <v>6</v>
      </c>
      <c r="AD170" t="s">
        <v>6</v>
      </c>
      <c r="AE170" s="202" t="s">
        <v>1202</v>
      </c>
      <c r="AG170" s="229" t="str">
        <f t="shared" si="14"/>
        <v>Ja</v>
      </c>
      <c r="AI170" s="1" t="str">
        <f t="shared" si="11"/>
        <v>Nej</v>
      </c>
      <c r="AJ170" s="1">
        <f t="shared" si="12"/>
        <v>0</v>
      </c>
      <c r="AK170" s="1" t="str">
        <f t="shared" si="13"/>
        <v>-</v>
      </c>
    </row>
    <row r="171" spans="1:37" ht="15" customHeight="1" x14ac:dyDescent="0.35">
      <c r="A171" t="s">
        <v>247</v>
      </c>
      <c r="B171" t="s">
        <v>249</v>
      </c>
      <c r="C171" t="s">
        <v>249</v>
      </c>
      <c r="D171">
        <v>2024</v>
      </c>
      <c r="E171">
        <v>8.57</v>
      </c>
      <c r="F171">
        <v>31.79</v>
      </c>
      <c r="G171" t="s">
        <v>797</v>
      </c>
      <c r="H171">
        <v>2.1</v>
      </c>
      <c r="I171">
        <v>0</v>
      </c>
      <c r="J171">
        <v>0</v>
      </c>
      <c r="K171">
        <v>0</v>
      </c>
      <c r="L171">
        <v>100</v>
      </c>
      <c r="M171" t="s">
        <v>78</v>
      </c>
      <c r="N171" t="s">
        <v>6</v>
      </c>
      <c r="O171" t="s">
        <v>6</v>
      </c>
      <c r="P171" t="s">
        <v>6</v>
      </c>
      <c r="Q171" t="s">
        <v>6</v>
      </c>
      <c r="R171" t="s">
        <v>6</v>
      </c>
      <c r="S171" t="s">
        <v>6</v>
      </c>
      <c r="T171" t="s">
        <v>6</v>
      </c>
      <c r="U171" t="s">
        <v>768</v>
      </c>
      <c r="V171">
        <v>42.215000000000003</v>
      </c>
      <c r="W171">
        <v>42.215000000000003</v>
      </c>
      <c r="X171">
        <v>0.03</v>
      </c>
      <c r="Y171">
        <v>4</v>
      </c>
      <c r="Z171">
        <v>7</v>
      </c>
      <c r="AA171">
        <v>0</v>
      </c>
      <c r="AB171">
        <v>0</v>
      </c>
      <c r="AC171">
        <v>0</v>
      </c>
      <c r="AD171" t="s">
        <v>6</v>
      </c>
      <c r="AE171" s="202" t="s">
        <v>1202</v>
      </c>
      <c r="AG171" s="229" t="str">
        <f t="shared" si="14"/>
        <v>Ja</v>
      </c>
      <c r="AI171" s="1" t="str">
        <f t="shared" si="11"/>
        <v>Nej</v>
      </c>
      <c r="AJ171" s="1">
        <f t="shared" si="12"/>
        <v>0</v>
      </c>
      <c r="AK171" s="1" t="str">
        <f t="shared" si="13"/>
        <v>-</v>
      </c>
    </row>
    <row r="172" spans="1:37" ht="15" customHeight="1" x14ac:dyDescent="0.35">
      <c r="A172" t="s">
        <v>250</v>
      </c>
      <c r="B172" t="s">
        <v>251</v>
      </c>
      <c r="C172" t="s">
        <v>251</v>
      </c>
      <c r="D172">
        <v>2024</v>
      </c>
      <c r="E172">
        <v>4.7</v>
      </c>
      <c r="F172">
        <v>12.6</v>
      </c>
      <c r="G172" t="s">
        <v>810</v>
      </c>
      <c r="H172">
        <v>1.1000000000000001</v>
      </c>
      <c r="I172">
        <v>0</v>
      </c>
      <c r="J172">
        <v>0</v>
      </c>
      <c r="K172">
        <v>0</v>
      </c>
      <c r="L172" t="s">
        <v>6</v>
      </c>
      <c r="M172" t="s">
        <v>5</v>
      </c>
      <c r="N172" t="s">
        <v>6</v>
      </c>
      <c r="O172" t="s">
        <v>6</v>
      </c>
      <c r="P172" t="s">
        <v>6</v>
      </c>
      <c r="Q172" t="s">
        <v>6</v>
      </c>
      <c r="R172" t="s">
        <v>6</v>
      </c>
      <c r="S172" t="s">
        <v>6</v>
      </c>
      <c r="T172" t="s">
        <v>6</v>
      </c>
      <c r="U172" t="s">
        <v>78</v>
      </c>
      <c r="V172" t="s">
        <v>6</v>
      </c>
      <c r="W172" t="s">
        <v>6</v>
      </c>
      <c r="X172" t="s">
        <v>6</v>
      </c>
      <c r="Y172" t="s">
        <v>6</v>
      </c>
      <c r="Z172" t="s">
        <v>6</v>
      </c>
      <c r="AA172" t="s">
        <v>6</v>
      </c>
      <c r="AB172" t="s">
        <v>6</v>
      </c>
      <c r="AC172" t="s">
        <v>6</v>
      </c>
      <c r="AD172" t="s">
        <v>6</v>
      </c>
      <c r="AE172" t="s">
        <v>78</v>
      </c>
      <c r="AG172" s="229" t="str">
        <f t="shared" si="14"/>
        <v>Ja</v>
      </c>
      <c r="AI172" s="1" t="str">
        <f t="shared" si="11"/>
        <v>Nej</v>
      </c>
      <c r="AJ172" s="1">
        <f t="shared" si="12"/>
        <v>0</v>
      </c>
      <c r="AK172" s="1" t="str">
        <f t="shared" si="13"/>
        <v>-</v>
      </c>
    </row>
    <row r="173" spans="1:37" ht="15" customHeight="1" x14ac:dyDescent="0.35">
      <c r="A173" t="s">
        <v>252</v>
      </c>
      <c r="B173" t="s">
        <v>253</v>
      </c>
      <c r="C173" t="s">
        <v>253</v>
      </c>
      <c r="D173">
        <v>2024</v>
      </c>
      <c r="E173">
        <v>0.32800000000000001</v>
      </c>
      <c r="F173" t="s">
        <v>6</v>
      </c>
      <c r="G173" t="s">
        <v>5</v>
      </c>
      <c r="H173">
        <v>2.1</v>
      </c>
      <c r="I173">
        <v>524.1</v>
      </c>
      <c r="J173">
        <v>0.53</v>
      </c>
      <c r="K173">
        <v>0.47</v>
      </c>
      <c r="L173" t="s">
        <v>6</v>
      </c>
      <c r="M173" t="s">
        <v>5</v>
      </c>
      <c r="N173" t="s">
        <v>6</v>
      </c>
      <c r="O173" t="s">
        <v>6</v>
      </c>
      <c r="P173" t="s">
        <v>6</v>
      </c>
      <c r="Q173" t="s">
        <v>6</v>
      </c>
      <c r="R173" t="s">
        <v>6</v>
      </c>
      <c r="S173" t="s">
        <v>6</v>
      </c>
      <c r="T173" t="s">
        <v>6</v>
      </c>
      <c r="U173" t="s">
        <v>5</v>
      </c>
      <c r="V173" t="s">
        <v>6</v>
      </c>
      <c r="W173" t="s">
        <v>6</v>
      </c>
      <c r="X173" t="s">
        <v>6</v>
      </c>
      <c r="Y173" t="s">
        <v>6</v>
      </c>
      <c r="Z173" t="s">
        <v>6</v>
      </c>
      <c r="AA173" t="s">
        <v>6</v>
      </c>
      <c r="AB173" t="s">
        <v>6</v>
      </c>
      <c r="AC173" t="s">
        <v>6</v>
      </c>
      <c r="AD173" t="s">
        <v>6</v>
      </c>
      <c r="AE173" t="s">
        <v>5</v>
      </c>
      <c r="AG173" s="229" t="str">
        <f t="shared" si="14"/>
        <v>Ja</v>
      </c>
      <c r="AI173" s="1" t="str">
        <f t="shared" si="11"/>
        <v>Nej</v>
      </c>
      <c r="AJ173" s="1">
        <f t="shared" si="12"/>
        <v>0</v>
      </c>
      <c r="AK173" s="1" t="str">
        <f t="shared" si="13"/>
        <v>-</v>
      </c>
    </row>
    <row r="174" spans="1:37" ht="15" customHeight="1" x14ac:dyDescent="0.35">
      <c r="A174" t="s">
        <v>254</v>
      </c>
      <c r="B174" t="s">
        <v>255</v>
      </c>
      <c r="C174" t="s">
        <v>255</v>
      </c>
      <c r="D174">
        <v>2024</v>
      </c>
      <c r="E174">
        <v>0.87341199999999997</v>
      </c>
      <c r="F174" t="s">
        <v>6</v>
      </c>
      <c r="G174" t="s">
        <v>811</v>
      </c>
      <c r="H174">
        <v>2.1</v>
      </c>
      <c r="I174">
        <v>0</v>
      </c>
      <c r="J174">
        <v>0</v>
      </c>
      <c r="K174">
        <v>1</v>
      </c>
      <c r="L174" t="s">
        <v>6</v>
      </c>
      <c r="M174" t="s">
        <v>5</v>
      </c>
      <c r="N174" t="s">
        <v>6</v>
      </c>
      <c r="O174" t="s">
        <v>6</v>
      </c>
      <c r="P174" t="s">
        <v>6</v>
      </c>
      <c r="Q174" t="s">
        <v>6</v>
      </c>
      <c r="R174" t="s">
        <v>6</v>
      </c>
      <c r="S174" t="s">
        <v>6</v>
      </c>
      <c r="T174" t="s">
        <v>6</v>
      </c>
      <c r="U174" t="s">
        <v>5</v>
      </c>
      <c r="V174" t="s">
        <v>6</v>
      </c>
      <c r="W174" t="s">
        <v>6</v>
      </c>
      <c r="X174" t="s">
        <v>6</v>
      </c>
      <c r="Y174" t="s">
        <v>6</v>
      </c>
      <c r="Z174" t="s">
        <v>6</v>
      </c>
      <c r="AA174" t="s">
        <v>6</v>
      </c>
      <c r="AB174" t="s">
        <v>6</v>
      </c>
      <c r="AC174" t="s">
        <v>6</v>
      </c>
      <c r="AD174" t="s">
        <v>6</v>
      </c>
      <c r="AE174" t="s">
        <v>5</v>
      </c>
      <c r="AG174" s="229" t="str">
        <f t="shared" si="14"/>
        <v>Ja</v>
      </c>
      <c r="AI174" s="1" t="str">
        <f t="shared" si="11"/>
        <v>Nej</v>
      </c>
      <c r="AJ174" s="1">
        <f t="shared" si="12"/>
        <v>0</v>
      </c>
      <c r="AK174" s="1" t="str">
        <f t="shared" si="13"/>
        <v>-</v>
      </c>
    </row>
    <row r="175" spans="1:37" ht="15" customHeight="1" x14ac:dyDescent="0.35">
      <c r="A175" t="s">
        <v>256</v>
      </c>
      <c r="B175" t="s">
        <v>257</v>
      </c>
      <c r="C175" t="s">
        <v>257</v>
      </c>
      <c r="D175">
        <v>2024</v>
      </c>
      <c r="E175">
        <v>0.37</v>
      </c>
      <c r="F175">
        <v>15.8</v>
      </c>
      <c r="G175" t="s">
        <v>765</v>
      </c>
      <c r="H175">
        <v>1.1000000000000001</v>
      </c>
      <c r="I175">
        <v>0</v>
      </c>
      <c r="J175">
        <v>0</v>
      </c>
      <c r="K175">
        <v>0</v>
      </c>
      <c r="L175">
        <v>0</v>
      </c>
      <c r="M175" t="s">
        <v>78</v>
      </c>
      <c r="N175" t="s">
        <v>6</v>
      </c>
      <c r="O175" t="s">
        <v>6</v>
      </c>
      <c r="P175" t="s">
        <v>6</v>
      </c>
      <c r="Q175" t="s">
        <v>6</v>
      </c>
      <c r="R175" t="s">
        <v>6</v>
      </c>
      <c r="S175" t="s">
        <v>6</v>
      </c>
      <c r="T175" t="s">
        <v>6</v>
      </c>
      <c r="U175" t="s">
        <v>78</v>
      </c>
      <c r="V175" t="s">
        <v>6</v>
      </c>
      <c r="W175" t="s">
        <v>6</v>
      </c>
      <c r="X175" t="s">
        <v>6</v>
      </c>
      <c r="Y175" t="s">
        <v>6</v>
      </c>
      <c r="Z175" t="s">
        <v>6</v>
      </c>
      <c r="AA175" t="s">
        <v>6</v>
      </c>
      <c r="AB175" t="s">
        <v>6</v>
      </c>
      <c r="AC175" t="s">
        <v>6</v>
      </c>
      <c r="AD175" t="s">
        <v>6</v>
      </c>
      <c r="AE175" t="s">
        <v>5</v>
      </c>
      <c r="AG175" s="229" t="str">
        <f t="shared" si="14"/>
        <v>Ja</v>
      </c>
      <c r="AI175" s="1" t="str">
        <f t="shared" si="11"/>
        <v>Nej</v>
      </c>
      <c r="AJ175" s="1">
        <f t="shared" si="12"/>
        <v>0</v>
      </c>
      <c r="AK175" s="1" t="str">
        <f t="shared" si="13"/>
        <v>-</v>
      </c>
    </row>
    <row r="176" spans="1:37" ht="15" customHeight="1" x14ac:dyDescent="0.35">
      <c r="A176" t="s">
        <v>258</v>
      </c>
      <c r="B176" t="s">
        <v>259</v>
      </c>
      <c r="C176" t="s">
        <v>260</v>
      </c>
      <c r="D176">
        <v>2024</v>
      </c>
      <c r="E176">
        <v>9.8160000000000007</v>
      </c>
      <c r="F176">
        <v>25.89</v>
      </c>
      <c r="G176" t="s">
        <v>769</v>
      </c>
      <c r="H176">
        <v>0.8</v>
      </c>
      <c r="I176">
        <v>0</v>
      </c>
      <c r="J176">
        <v>0</v>
      </c>
      <c r="K176">
        <v>0</v>
      </c>
      <c r="L176">
        <v>6</v>
      </c>
      <c r="M176" t="s">
        <v>5</v>
      </c>
      <c r="N176" t="s">
        <v>6</v>
      </c>
      <c r="O176" t="s">
        <v>6</v>
      </c>
      <c r="P176" t="s">
        <v>6</v>
      </c>
      <c r="Q176" t="s">
        <v>6</v>
      </c>
      <c r="R176" t="s">
        <v>6</v>
      </c>
      <c r="S176" t="s">
        <v>6</v>
      </c>
      <c r="T176" t="s">
        <v>6</v>
      </c>
      <c r="U176" t="s">
        <v>5</v>
      </c>
      <c r="V176" t="s">
        <v>6</v>
      </c>
      <c r="W176" t="s">
        <v>6</v>
      </c>
      <c r="X176" t="s">
        <v>6</v>
      </c>
      <c r="Y176" t="s">
        <v>6</v>
      </c>
      <c r="Z176" t="s">
        <v>6</v>
      </c>
      <c r="AA176" t="s">
        <v>6</v>
      </c>
      <c r="AB176" t="s">
        <v>6</v>
      </c>
      <c r="AC176" t="s">
        <v>6</v>
      </c>
      <c r="AD176" t="s">
        <v>6</v>
      </c>
      <c r="AE176" s="202" t="s">
        <v>1203</v>
      </c>
      <c r="AG176" s="229" t="str">
        <f t="shared" si="14"/>
        <v>Ja</v>
      </c>
      <c r="AI176" s="1" t="str">
        <f t="shared" si="11"/>
        <v>Nej</v>
      </c>
      <c r="AJ176" s="1">
        <f t="shared" si="12"/>
        <v>0</v>
      </c>
      <c r="AK176" s="1" t="str">
        <f t="shared" si="13"/>
        <v>-</v>
      </c>
    </row>
    <row r="177" spans="1:37" ht="15" customHeight="1" x14ac:dyDescent="0.35">
      <c r="A177" t="s">
        <v>258</v>
      </c>
      <c r="B177" t="s">
        <v>261</v>
      </c>
      <c r="C177" t="s">
        <v>260</v>
      </c>
      <c r="D177">
        <v>2024</v>
      </c>
      <c r="E177" t="s">
        <v>6</v>
      </c>
      <c r="F177">
        <v>1</v>
      </c>
      <c r="G177" t="s">
        <v>769</v>
      </c>
      <c r="H177">
        <v>0.8</v>
      </c>
      <c r="I177">
        <v>0</v>
      </c>
      <c r="J177">
        <v>0</v>
      </c>
      <c r="K177">
        <v>0</v>
      </c>
      <c r="L177">
        <v>6</v>
      </c>
      <c r="M177" t="s">
        <v>5</v>
      </c>
      <c r="N177" t="s">
        <v>6</v>
      </c>
      <c r="O177" t="s">
        <v>6</v>
      </c>
      <c r="P177" t="s">
        <v>6</v>
      </c>
      <c r="Q177" t="s">
        <v>6</v>
      </c>
      <c r="R177" t="s">
        <v>6</v>
      </c>
      <c r="S177" t="s">
        <v>6</v>
      </c>
      <c r="T177" t="s">
        <v>6</v>
      </c>
      <c r="U177" t="s">
        <v>5</v>
      </c>
      <c r="V177" t="s">
        <v>6</v>
      </c>
      <c r="W177" t="s">
        <v>6</v>
      </c>
      <c r="X177" t="s">
        <v>6</v>
      </c>
      <c r="Y177" t="s">
        <v>6</v>
      </c>
      <c r="Z177" t="s">
        <v>6</v>
      </c>
      <c r="AA177" t="s">
        <v>6</v>
      </c>
      <c r="AB177" t="s">
        <v>6</v>
      </c>
      <c r="AC177" t="s">
        <v>6</v>
      </c>
      <c r="AD177" t="s">
        <v>6</v>
      </c>
      <c r="AE177" s="202" t="s">
        <v>1203</v>
      </c>
      <c r="AG177" s="229" t="str">
        <f t="shared" si="14"/>
        <v>Ja</v>
      </c>
      <c r="AI177" s="1" t="str">
        <f t="shared" si="11"/>
        <v>Nej</v>
      </c>
      <c r="AJ177" s="1">
        <f t="shared" si="12"/>
        <v>0</v>
      </c>
      <c r="AK177" s="1" t="str">
        <f t="shared" si="13"/>
        <v>-</v>
      </c>
    </row>
    <row r="178" spans="1:37" ht="15" customHeight="1" x14ac:dyDescent="0.35">
      <c r="A178" t="s">
        <v>262</v>
      </c>
      <c r="B178" t="s">
        <v>263</v>
      </c>
      <c r="C178" t="s">
        <v>263</v>
      </c>
      <c r="D178">
        <v>2024</v>
      </c>
      <c r="E178">
        <v>1.2949999999999999</v>
      </c>
      <c r="F178" t="s">
        <v>6</v>
      </c>
      <c r="G178" t="s">
        <v>812</v>
      </c>
      <c r="H178">
        <v>0.9</v>
      </c>
      <c r="I178">
        <v>0</v>
      </c>
      <c r="J178">
        <v>0</v>
      </c>
      <c r="K178">
        <v>0</v>
      </c>
      <c r="L178">
        <v>19</v>
      </c>
      <c r="M178" t="s">
        <v>5</v>
      </c>
      <c r="N178" t="s">
        <v>6</v>
      </c>
      <c r="O178" t="s">
        <v>6</v>
      </c>
      <c r="P178" t="s">
        <v>6</v>
      </c>
      <c r="Q178" t="s">
        <v>6</v>
      </c>
      <c r="R178" t="s">
        <v>6</v>
      </c>
      <c r="S178" t="s">
        <v>6</v>
      </c>
      <c r="T178" t="s">
        <v>6</v>
      </c>
      <c r="U178" t="s">
        <v>5</v>
      </c>
      <c r="V178" t="s">
        <v>6</v>
      </c>
      <c r="W178" t="s">
        <v>6</v>
      </c>
      <c r="X178" t="s">
        <v>6</v>
      </c>
      <c r="Y178" t="s">
        <v>6</v>
      </c>
      <c r="Z178" t="s">
        <v>6</v>
      </c>
      <c r="AA178" t="s">
        <v>6</v>
      </c>
      <c r="AB178" t="s">
        <v>6</v>
      </c>
      <c r="AC178" t="s">
        <v>6</v>
      </c>
      <c r="AD178" t="s">
        <v>6</v>
      </c>
      <c r="AE178" s="202" t="s">
        <v>1204</v>
      </c>
      <c r="AG178" s="229" t="str">
        <f t="shared" si="14"/>
        <v>Ja</v>
      </c>
      <c r="AI178" s="1" t="str">
        <f t="shared" si="11"/>
        <v>Nej</v>
      </c>
      <c r="AJ178" s="1">
        <f t="shared" si="12"/>
        <v>0</v>
      </c>
      <c r="AK178" s="1" t="str">
        <f t="shared" si="13"/>
        <v>-</v>
      </c>
    </row>
    <row r="179" spans="1:37" ht="15" customHeight="1" x14ac:dyDescent="0.35">
      <c r="A179" t="s">
        <v>264</v>
      </c>
      <c r="B179" t="s">
        <v>265</v>
      </c>
      <c r="C179" t="s">
        <v>266</v>
      </c>
      <c r="D179">
        <v>2024</v>
      </c>
      <c r="E179">
        <v>6.2030000000000003</v>
      </c>
      <c r="F179">
        <v>1.7549999999999999</v>
      </c>
      <c r="G179" t="s">
        <v>813</v>
      </c>
      <c r="H179">
        <v>1.1000000000000001</v>
      </c>
      <c r="I179">
        <v>0</v>
      </c>
      <c r="J179">
        <v>0</v>
      </c>
      <c r="K179">
        <v>0</v>
      </c>
      <c r="L179">
        <v>0</v>
      </c>
      <c r="M179" t="s">
        <v>78</v>
      </c>
      <c r="N179" t="s">
        <v>6</v>
      </c>
      <c r="O179" t="s">
        <v>6</v>
      </c>
      <c r="P179" t="s">
        <v>6</v>
      </c>
      <c r="Q179" t="s">
        <v>6</v>
      </c>
      <c r="R179" t="s">
        <v>6</v>
      </c>
      <c r="S179" t="s">
        <v>6</v>
      </c>
      <c r="T179" t="s">
        <v>6</v>
      </c>
      <c r="U179" t="s">
        <v>78</v>
      </c>
      <c r="V179" t="s">
        <v>6</v>
      </c>
      <c r="W179" t="s">
        <v>6</v>
      </c>
      <c r="X179" t="s">
        <v>6</v>
      </c>
      <c r="Y179" t="s">
        <v>6</v>
      </c>
      <c r="Z179" t="s">
        <v>6</v>
      </c>
      <c r="AA179" t="s">
        <v>6</v>
      </c>
      <c r="AB179" t="s">
        <v>6</v>
      </c>
      <c r="AC179" t="s">
        <v>6</v>
      </c>
      <c r="AD179" t="s">
        <v>6</v>
      </c>
      <c r="AE179" t="s">
        <v>78</v>
      </c>
      <c r="AG179" s="229" t="str">
        <f t="shared" si="14"/>
        <v>Ja</v>
      </c>
      <c r="AI179" s="1" t="str">
        <f t="shared" si="11"/>
        <v>Nej</v>
      </c>
      <c r="AJ179" s="1">
        <f t="shared" si="12"/>
        <v>0</v>
      </c>
      <c r="AK179" s="1" t="str">
        <f t="shared" si="13"/>
        <v>-</v>
      </c>
    </row>
    <row r="180" spans="1:37" ht="15" customHeight="1" x14ac:dyDescent="0.35">
      <c r="A180" t="s">
        <v>267</v>
      </c>
      <c r="B180" t="s">
        <v>268</v>
      </c>
      <c r="C180" t="s">
        <v>269</v>
      </c>
      <c r="D180">
        <v>2024</v>
      </c>
      <c r="E180" t="s">
        <v>6</v>
      </c>
      <c r="F180" t="s">
        <v>6</v>
      </c>
      <c r="G180" t="s">
        <v>814</v>
      </c>
      <c r="H180">
        <v>8.8999999999999996E-2</v>
      </c>
      <c r="I180">
        <v>0</v>
      </c>
      <c r="J180">
        <v>0</v>
      </c>
      <c r="K180">
        <v>0</v>
      </c>
      <c r="L180">
        <v>95</v>
      </c>
      <c r="M180" t="s">
        <v>815</v>
      </c>
      <c r="N180">
        <v>127.32</v>
      </c>
      <c r="O180">
        <v>4.4999999999999998E-2</v>
      </c>
      <c r="P180">
        <v>48.05</v>
      </c>
      <c r="Q180">
        <v>3.2839999999999998</v>
      </c>
      <c r="R180">
        <v>0</v>
      </c>
      <c r="S180">
        <v>32.299999999999997</v>
      </c>
      <c r="T180" t="s">
        <v>6</v>
      </c>
      <c r="U180" t="s">
        <v>5</v>
      </c>
      <c r="V180" t="s">
        <v>6</v>
      </c>
      <c r="W180" t="s">
        <v>6</v>
      </c>
      <c r="X180" t="s">
        <v>6</v>
      </c>
      <c r="Y180" t="s">
        <v>6</v>
      </c>
      <c r="Z180" t="s">
        <v>6</v>
      </c>
      <c r="AA180" t="s">
        <v>6</v>
      </c>
      <c r="AB180" t="s">
        <v>6</v>
      </c>
      <c r="AC180" t="s">
        <v>6</v>
      </c>
      <c r="AD180" t="s">
        <v>6</v>
      </c>
      <c r="AE180" t="s">
        <v>5</v>
      </c>
      <c r="AG180" s="229" t="str">
        <f t="shared" si="14"/>
        <v>Ja</v>
      </c>
      <c r="AI180" s="1" t="str">
        <f t="shared" si="11"/>
        <v>Ja</v>
      </c>
      <c r="AJ180" s="1">
        <f t="shared" si="12"/>
        <v>127.32</v>
      </c>
      <c r="AK180" s="1">
        <f t="shared" si="13"/>
        <v>0</v>
      </c>
    </row>
    <row r="181" spans="1:37" ht="15" customHeight="1" x14ac:dyDescent="0.35">
      <c r="A181" t="s">
        <v>267</v>
      </c>
      <c r="B181" t="s">
        <v>270</v>
      </c>
      <c r="C181" t="s">
        <v>271</v>
      </c>
      <c r="D181">
        <v>2024</v>
      </c>
      <c r="E181" t="s">
        <v>6</v>
      </c>
      <c r="F181" t="s">
        <v>6</v>
      </c>
      <c r="G181" t="s">
        <v>816</v>
      </c>
      <c r="H181">
        <v>8.8999999999999996E-2</v>
      </c>
      <c r="I181">
        <v>0</v>
      </c>
      <c r="J181">
        <v>0</v>
      </c>
      <c r="K181">
        <v>0</v>
      </c>
      <c r="L181">
        <v>95</v>
      </c>
      <c r="M181" t="s">
        <v>5</v>
      </c>
      <c r="N181" t="s">
        <v>6</v>
      </c>
      <c r="O181" t="s">
        <v>6</v>
      </c>
      <c r="P181" t="s">
        <v>6</v>
      </c>
      <c r="Q181" t="s">
        <v>6</v>
      </c>
      <c r="R181" t="s">
        <v>6</v>
      </c>
      <c r="S181" t="s">
        <v>6</v>
      </c>
      <c r="T181" t="s">
        <v>6</v>
      </c>
      <c r="U181" t="s">
        <v>5</v>
      </c>
      <c r="V181" t="s">
        <v>6</v>
      </c>
      <c r="W181" t="s">
        <v>6</v>
      </c>
      <c r="X181" t="s">
        <v>6</v>
      </c>
      <c r="Y181" t="s">
        <v>6</v>
      </c>
      <c r="Z181" t="s">
        <v>6</v>
      </c>
      <c r="AA181" t="s">
        <v>6</v>
      </c>
      <c r="AB181" t="s">
        <v>6</v>
      </c>
      <c r="AC181" t="s">
        <v>6</v>
      </c>
      <c r="AD181" t="s">
        <v>6</v>
      </c>
      <c r="AE181" t="s">
        <v>5</v>
      </c>
      <c r="AG181" s="229" t="str">
        <f t="shared" si="14"/>
        <v>Ja</v>
      </c>
      <c r="AI181" s="1" t="str">
        <f t="shared" si="11"/>
        <v>Nej</v>
      </c>
      <c r="AJ181" s="1">
        <f t="shared" si="12"/>
        <v>0</v>
      </c>
      <c r="AK181" s="1" t="str">
        <f t="shared" si="13"/>
        <v>-</v>
      </c>
    </row>
    <row r="182" spans="1:37" ht="15" customHeight="1" x14ac:dyDescent="0.35">
      <c r="A182" t="s">
        <v>272</v>
      </c>
      <c r="B182" t="s">
        <v>273</v>
      </c>
      <c r="C182" t="s">
        <v>274</v>
      </c>
      <c r="D182">
        <v>2024</v>
      </c>
      <c r="E182">
        <v>2.1000000000000001E-2</v>
      </c>
      <c r="F182" t="s">
        <v>6</v>
      </c>
      <c r="G182" t="s">
        <v>817</v>
      </c>
      <c r="H182">
        <v>1.1000000000000001</v>
      </c>
      <c r="I182">
        <v>0</v>
      </c>
      <c r="J182">
        <v>0</v>
      </c>
      <c r="K182">
        <v>0</v>
      </c>
      <c r="L182">
        <v>0</v>
      </c>
      <c r="M182" t="s">
        <v>78</v>
      </c>
      <c r="N182" t="s">
        <v>6</v>
      </c>
      <c r="O182" t="s">
        <v>6</v>
      </c>
      <c r="P182" t="s">
        <v>6</v>
      </c>
      <c r="Q182" t="s">
        <v>6</v>
      </c>
      <c r="R182" t="s">
        <v>6</v>
      </c>
      <c r="S182" t="s">
        <v>6</v>
      </c>
      <c r="T182" t="s">
        <v>6</v>
      </c>
      <c r="U182" t="s">
        <v>5</v>
      </c>
      <c r="V182" t="s">
        <v>6</v>
      </c>
      <c r="W182" t="s">
        <v>6</v>
      </c>
      <c r="X182" t="s">
        <v>6</v>
      </c>
      <c r="Y182" t="s">
        <v>6</v>
      </c>
      <c r="Z182" t="s">
        <v>6</v>
      </c>
      <c r="AA182" t="s">
        <v>6</v>
      </c>
      <c r="AB182" t="s">
        <v>6</v>
      </c>
      <c r="AC182" t="s">
        <v>6</v>
      </c>
      <c r="AD182" t="s">
        <v>6</v>
      </c>
      <c r="AE182" t="s">
        <v>5</v>
      </c>
      <c r="AG182" s="229" t="str">
        <f t="shared" si="14"/>
        <v>Ja</v>
      </c>
      <c r="AI182" s="1" t="str">
        <f t="shared" si="11"/>
        <v>Nej</v>
      </c>
      <c r="AJ182" s="1">
        <f t="shared" si="12"/>
        <v>0</v>
      </c>
      <c r="AK182" s="1" t="str">
        <f t="shared" si="13"/>
        <v>-</v>
      </c>
    </row>
    <row r="183" spans="1:37" ht="15" customHeight="1" x14ac:dyDescent="0.35">
      <c r="A183" t="s">
        <v>272</v>
      </c>
      <c r="B183" t="s">
        <v>275</v>
      </c>
      <c r="C183" t="s">
        <v>274</v>
      </c>
      <c r="D183">
        <v>2024</v>
      </c>
      <c r="E183">
        <v>2.3699999999999999E-2</v>
      </c>
      <c r="F183" t="s">
        <v>6</v>
      </c>
      <c r="G183" t="s">
        <v>817</v>
      </c>
      <c r="H183">
        <v>1.1000000000000001</v>
      </c>
      <c r="I183">
        <v>0</v>
      </c>
      <c r="J183">
        <v>0</v>
      </c>
      <c r="K183">
        <v>0</v>
      </c>
      <c r="L183">
        <v>0</v>
      </c>
      <c r="M183" t="s">
        <v>5</v>
      </c>
      <c r="N183" t="s">
        <v>6</v>
      </c>
      <c r="O183" t="s">
        <v>6</v>
      </c>
      <c r="P183" t="s">
        <v>6</v>
      </c>
      <c r="Q183" t="s">
        <v>6</v>
      </c>
      <c r="R183" t="s">
        <v>6</v>
      </c>
      <c r="S183" t="s">
        <v>6</v>
      </c>
      <c r="T183" t="s">
        <v>6</v>
      </c>
      <c r="U183" t="s">
        <v>5</v>
      </c>
      <c r="V183" t="s">
        <v>6</v>
      </c>
      <c r="W183" t="s">
        <v>6</v>
      </c>
      <c r="X183" t="s">
        <v>6</v>
      </c>
      <c r="Y183" t="s">
        <v>6</v>
      </c>
      <c r="Z183" t="s">
        <v>6</v>
      </c>
      <c r="AA183" t="s">
        <v>6</v>
      </c>
      <c r="AB183" t="s">
        <v>6</v>
      </c>
      <c r="AC183" t="s">
        <v>6</v>
      </c>
      <c r="AD183" t="s">
        <v>6</v>
      </c>
      <c r="AE183" t="s">
        <v>5</v>
      </c>
      <c r="AG183" s="229" t="str">
        <f t="shared" si="14"/>
        <v>Ja</v>
      </c>
      <c r="AI183" s="1" t="str">
        <f t="shared" si="11"/>
        <v>Nej</v>
      </c>
      <c r="AJ183" s="1">
        <f t="shared" si="12"/>
        <v>0</v>
      </c>
      <c r="AK183" s="1" t="str">
        <f t="shared" si="13"/>
        <v>-</v>
      </c>
    </row>
    <row r="184" spans="1:37" ht="15" customHeight="1" x14ac:dyDescent="0.35">
      <c r="A184" t="s">
        <v>272</v>
      </c>
      <c r="B184" t="s">
        <v>276</v>
      </c>
      <c r="C184" t="s">
        <v>274</v>
      </c>
      <c r="D184">
        <v>2024</v>
      </c>
      <c r="E184">
        <v>0.94</v>
      </c>
      <c r="F184">
        <v>2.52</v>
      </c>
      <c r="G184" t="s">
        <v>817</v>
      </c>
      <c r="H184">
        <v>1.1000000000000001</v>
      </c>
      <c r="I184">
        <v>0</v>
      </c>
      <c r="J184">
        <v>0</v>
      </c>
      <c r="K184">
        <v>0</v>
      </c>
      <c r="L184">
        <v>0</v>
      </c>
      <c r="M184" t="s">
        <v>818</v>
      </c>
      <c r="N184">
        <v>25.7</v>
      </c>
      <c r="O184">
        <v>0.30199999999999999</v>
      </c>
      <c r="P184">
        <v>40.97</v>
      </c>
      <c r="Q184">
        <v>6.56</v>
      </c>
      <c r="R184">
        <v>9.6</v>
      </c>
      <c r="S184">
        <v>9</v>
      </c>
      <c r="T184">
        <v>5</v>
      </c>
      <c r="U184" t="s">
        <v>5</v>
      </c>
      <c r="V184" t="s">
        <v>6</v>
      </c>
      <c r="W184" t="s">
        <v>6</v>
      </c>
      <c r="X184" t="s">
        <v>6</v>
      </c>
      <c r="Y184" t="s">
        <v>6</v>
      </c>
      <c r="Z184" t="s">
        <v>6</v>
      </c>
      <c r="AA184" t="s">
        <v>6</v>
      </c>
      <c r="AB184" t="s">
        <v>6</v>
      </c>
      <c r="AC184" t="s">
        <v>6</v>
      </c>
      <c r="AD184" t="s">
        <v>6</v>
      </c>
      <c r="AE184" t="s">
        <v>5</v>
      </c>
      <c r="AG184" s="229" t="str">
        <f t="shared" si="14"/>
        <v>Ja</v>
      </c>
      <c r="AI184" s="1" t="str">
        <f t="shared" si="11"/>
        <v>Ja</v>
      </c>
      <c r="AJ184" s="1">
        <f t="shared" si="12"/>
        <v>25.7</v>
      </c>
      <c r="AK184" s="1">
        <f t="shared" si="13"/>
        <v>9.6000000000000002E-2</v>
      </c>
    </row>
    <row r="185" spans="1:37" ht="15" customHeight="1" x14ac:dyDescent="0.35">
      <c r="A185" t="s">
        <v>277</v>
      </c>
      <c r="B185" t="s">
        <v>278</v>
      </c>
      <c r="C185" t="s">
        <v>278</v>
      </c>
      <c r="D185">
        <v>2024</v>
      </c>
      <c r="E185">
        <v>4.2300000000000004</v>
      </c>
      <c r="F185">
        <v>4.5999999999999996</v>
      </c>
      <c r="G185" t="s">
        <v>765</v>
      </c>
      <c r="H185">
        <v>1.1000000000000001</v>
      </c>
      <c r="I185">
        <v>0</v>
      </c>
      <c r="J185">
        <v>0</v>
      </c>
      <c r="K185">
        <v>0</v>
      </c>
      <c r="L185" t="s">
        <v>6</v>
      </c>
      <c r="M185" t="s">
        <v>819</v>
      </c>
      <c r="N185">
        <v>42.09</v>
      </c>
      <c r="O185">
        <v>8.3000000000000004E-2</v>
      </c>
      <c r="P185">
        <v>13.33</v>
      </c>
      <c r="Q185">
        <v>4.5199999999999996</v>
      </c>
      <c r="R185">
        <v>0</v>
      </c>
      <c r="S185">
        <v>9.7799999999999994</v>
      </c>
      <c r="T185">
        <v>8.18</v>
      </c>
      <c r="U185" t="s">
        <v>78</v>
      </c>
      <c r="V185" t="s">
        <v>6</v>
      </c>
      <c r="W185" t="s">
        <v>6</v>
      </c>
      <c r="X185" t="s">
        <v>6</v>
      </c>
      <c r="Y185" t="s">
        <v>6</v>
      </c>
      <c r="Z185" t="s">
        <v>6</v>
      </c>
      <c r="AA185" t="s">
        <v>6</v>
      </c>
      <c r="AB185" t="s">
        <v>6</v>
      </c>
      <c r="AC185" t="s">
        <v>6</v>
      </c>
      <c r="AD185" t="s">
        <v>6</v>
      </c>
      <c r="AE185" t="s">
        <v>5</v>
      </c>
      <c r="AG185" s="229" t="str">
        <f t="shared" si="14"/>
        <v>Ja</v>
      </c>
      <c r="AI185" s="1" t="str">
        <f t="shared" si="11"/>
        <v>Ja</v>
      </c>
      <c r="AJ185" s="1">
        <f t="shared" si="12"/>
        <v>42.09</v>
      </c>
      <c r="AK185" s="1">
        <f t="shared" si="13"/>
        <v>0</v>
      </c>
    </row>
    <row r="186" spans="1:37" ht="15" customHeight="1" x14ac:dyDescent="0.35">
      <c r="A186" t="s">
        <v>279</v>
      </c>
      <c r="B186" t="s">
        <v>280</v>
      </c>
      <c r="C186" t="s">
        <v>280</v>
      </c>
      <c r="D186">
        <v>2024</v>
      </c>
      <c r="E186">
        <v>0.52200000000000002</v>
      </c>
      <c r="F186" t="s">
        <v>6</v>
      </c>
      <c r="G186" t="s">
        <v>820</v>
      </c>
      <c r="H186">
        <v>1.1000000000000001</v>
      </c>
      <c r="I186">
        <v>0</v>
      </c>
      <c r="J186">
        <v>0</v>
      </c>
      <c r="K186">
        <v>0</v>
      </c>
      <c r="L186">
        <v>0</v>
      </c>
      <c r="M186" t="s">
        <v>150</v>
      </c>
      <c r="N186" t="s">
        <v>6</v>
      </c>
      <c r="O186" t="s">
        <v>6</v>
      </c>
      <c r="P186" t="s">
        <v>6</v>
      </c>
      <c r="Q186" t="s">
        <v>6</v>
      </c>
      <c r="R186" t="s">
        <v>6</v>
      </c>
      <c r="S186" t="s">
        <v>6</v>
      </c>
      <c r="T186" t="s">
        <v>6</v>
      </c>
      <c r="U186" t="s">
        <v>78</v>
      </c>
      <c r="V186" t="s">
        <v>6</v>
      </c>
      <c r="W186" t="s">
        <v>6</v>
      </c>
      <c r="X186" t="s">
        <v>6</v>
      </c>
      <c r="Y186" t="s">
        <v>6</v>
      </c>
      <c r="Z186" t="s">
        <v>6</v>
      </c>
      <c r="AA186" t="s">
        <v>6</v>
      </c>
      <c r="AB186" t="s">
        <v>6</v>
      </c>
      <c r="AC186" t="s">
        <v>6</v>
      </c>
      <c r="AD186" t="s">
        <v>6</v>
      </c>
      <c r="AE186" t="s">
        <v>78</v>
      </c>
      <c r="AG186" s="229" t="str">
        <f t="shared" si="14"/>
        <v>Ja</v>
      </c>
      <c r="AI186" s="1" t="str">
        <f t="shared" si="11"/>
        <v>Nej</v>
      </c>
      <c r="AJ186" s="1">
        <f t="shared" si="12"/>
        <v>0</v>
      </c>
      <c r="AK186" s="1" t="str">
        <f t="shared" si="13"/>
        <v>-</v>
      </c>
    </row>
    <row r="187" spans="1:37" ht="15" customHeight="1" x14ac:dyDescent="0.35">
      <c r="A187" t="s">
        <v>281</v>
      </c>
      <c r="B187" t="s">
        <v>282</v>
      </c>
      <c r="C187" t="s">
        <v>282</v>
      </c>
      <c r="D187">
        <v>2024</v>
      </c>
      <c r="E187" t="s">
        <v>5</v>
      </c>
      <c r="F187" t="s">
        <v>5</v>
      </c>
      <c r="G187" t="s">
        <v>5</v>
      </c>
      <c r="H187" t="s">
        <v>5</v>
      </c>
      <c r="I187" t="s">
        <v>5</v>
      </c>
      <c r="J187" t="s">
        <v>5</v>
      </c>
      <c r="K187" t="s">
        <v>5</v>
      </c>
      <c r="L187" t="s">
        <v>5</v>
      </c>
      <c r="M187" t="s">
        <v>5</v>
      </c>
      <c r="N187" t="s">
        <v>5</v>
      </c>
      <c r="O187" t="s">
        <v>5</v>
      </c>
      <c r="P187" t="s">
        <v>5</v>
      </c>
      <c r="Q187" t="s">
        <v>5</v>
      </c>
      <c r="R187" t="s">
        <v>5</v>
      </c>
      <c r="S187" t="s">
        <v>5</v>
      </c>
      <c r="T187" t="s">
        <v>5</v>
      </c>
      <c r="U187" t="s">
        <v>5</v>
      </c>
      <c r="V187" t="s">
        <v>5</v>
      </c>
      <c r="W187" t="s">
        <v>5</v>
      </c>
      <c r="X187" t="s">
        <v>5</v>
      </c>
      <c r="Y187" t="s">
        <v>5</v>
      </c>
      <c r="Z187" t="s">
        <v>5</v>
      </c>
      <c r="AA187" t="s">
        <v>5</v>
      </c>
      <c r="AB187" t="s">
        <v>5</v>
      </c>
      <c r="AC187" t="s">
        <v>5</v>
      </c>
      <c r="AD187" t="s">
        <v>5</v>
      </c>
      <c r="AE187" t="s">
        <v>5</v>
      </c>
      <c r="AG187" s="229" t="str">
        <f t="shared" ref="AG187:AG218" si="15">IF(OR(AND(H187&lt;&gt;$AM$3,H187&lt;&gt;"-"),AND(I187&lt;&gt;$AM$4,I187&lt;&gt;"-"),AND(J187&lt;&gt;$AM$5,J187&lt;&gt;"-"),AND(K187&lt;&gt;$AM$6,K187&lt;&gt;"-")),"Ja","Nej")</f>
        <v>Nej</v>
      </c>
      <c r="AI187" s="1" t="str">
        <f t="shared" si="11"/>
        <v>Nej</v>
      </c>
      <c r="AJ187" s="1">
        <f t="shared" si="12"/>
        <v>0</v>
      </c>
      <c r="AK187" s="1" t="str">
        <f t="shared" si="13"/>
        <v>-</v>
      </c>
    </row>
    <row r="188" spans="1:37" ht="15" customHeight="1" x14ac:dyDescent="0.35">
      <c r="A188" t="s">
        <v>283</v>
      </c>
      <c r="B188" t="s">
        <v>284</v>
      </c>
      <c r="C188" t="s">
        <v>285</v>
      </c>
      <c r="D188">
        <v>2024</v>
      </c>
      <c r="E188">
        <v>0.17100000000000001</v>
      </c>
      <c r="F188" t="s">
        <v>6</v>
      </c>
      <c r="G188" t="s">
        <v>765</v>
      </c>
      <c r="H188">
        <v>1.1000000000000001</v>
      </c>
      <c r="I188">
        <v>0</v>
      </c>
      <c r="J188">
        <v>0</v>
      </c>
      <c r="K188">
        <v>0</v>
      </c>
      <c r="L188">
        <v>0</v>
      </c>
      <c r="M188" t="s">
        <v>5</v>
      </c>
      <c r="N188" t="s">
        <v>6</v>
      </c>
      <c r="O188" t="s">
        <v>6</v>
      </c>
      <c r="P188" t="s">
        <v>6</v>
      </c>
      <c r="Q188" t="s">
        <v>6</v>
      </c>
      <c r="R188" t="s">
        <v>6</v>
      </c>
      <c r="S188" t="s">
        <v>6</v>
      </c>
      <c r="T188" t="s">
        <v>6</v>
      </c>
      <c r="U188" t="s">
        <v>5</v>
      </c>
      <c r="V188" t="s">
        <v>6</v>
      </c>
      <c r="W188" t="s">
        <v>6</v>
      </c>
      <c r="X188" t="s">
        <v>6</v>
      </c>
      <c r="Y188" t="s">
        <v>6</v>
      </c>
      <c r="Z188" t="s">
        <v>6</v>
      </c>
      <c r="AA188" t="s">
        <v>6</v>
      </c>
      <c r="AB188" t="s">
        <v>6</v>
      </c>
      <c r="AC188" t="s">
        <v>6</v>
      </c>
      <c r="AD188" t="s">
        <v>6</v>
      </c>
      <c r="AE188" t="s">
        <v>5</v>
      </c>
      <c r="AG188" s="229" t="str">
        <f t="shared" si="15"/>
        <v>Ja</v>
      </c>
      <c r="AI188" s="1" t="str">
        <f t="shared" si="11"/>
        <v>Nej</v>
      </c>
      <c r="AJ188" s="1">
        <f t="shared" si="12"/>
        <v>0</v>
      </c>
      <c r="AK188" s="1" t="str">
        <f t="shared" si="13"/>
        <v>-</v>
      </c>
    </row>
    <row r="189" spans="1:37" ht="15" customHeight="1" x14ac:dyDescent="0.35">
      <c r="A189" t="s">
        <v>283</v>
      </c>
      <c r="B189" t="s">
        <v>286</v>
      </c>
      <c r="C189" t="s">
        <v>285</v>
      </c>
      <c r="D189">
        <v>2024</v>
      </c>
      <c r="E189">
        <v>0.2</v>
      </c>
      <c r="F189" t="s">
        <v>6</v>
      </c>
      <c r="G189" t="s">
        <v>765</v>
      </c>
      <c r="H189">
        <v>1.1000000000000001</v>
      </c>
      <c r="I189">
        <v>0</v>
      </c>
      <c r="J189">
        <v>0</v>
      </c>
      <c r="K189">
        <v>0</v>
      </c>
      <c r="L189" t="s">
        <v>6</v>
      </c>
      <c r="M189" t="s">
        <v>5</v>
      </c>
      <c r="N189" t="s">
        <v>6</v>
      </c>
      <c r="O189" t="s">
        <v>6</v>
      </c>
      <c r="P189" t="s">
        <v>6</v>
      </c>
      <c r="Q189" t="s">
        <v>6</v>
      </c>
      <c r="R189" t="s">
        <v>6</v>
      </c>
      <c r="S189" t="s">
        <v>6</v>
      </c>
      <c r="T189" t="s">
        <v>6</v>
      </c>
      <c r="U189" t="s">
        <v>5</v>
      </c>
      <c r="V189" t="s">
        <v>6</v>
      </c>
      <c r="W189" t="s">
        <v>6</v>
      </c>
      <c r="X189" t="s">
        <v>6</v>
      </c>
      <c r="Y189" t="s">
        <v>6</v>
      </c>
      <c r="Z189" t="s">
        <v>6</v>
      </c>
      <c r="AA189" t="s">
        <v>6</v>
      </c>
      <c r="AB189" t="s">
        <v>6</v>
      </c>
      <c r="AC189" t="s">
        <v>6</v>
      </c>
      <c r="AD189" t="s">
        <v>6</v>
      </c>
      <c r="AE189" t="s">
        <v>5</v>
      </c>
      <c r="AG189" s="229" t="str">
        <f t="shared" si="15"/>
        <v>Ja</v>
      </c>
      <c r="AI189" s="1" t="str">
        <f t="shared" si="11"/>
        <v>Nej</v>
      </c>
      <c r="AJ189" s="1">
        <f t="shared" si="12"/>
        <v>0</v>
      </c>
      <c r="AK189" s="1" t="str">
        <f t="shared" si="13"/>
        <v>-</v>
      </c>
    </row>
    <row r="190" spans="1:37" ht="15" customHeight="1" x14ac:dyDescent="0.35">
      <c r="A190" t="s">
        <v>283</v>
      </c>
      <c r="B190" t="s">
        <v>285</v>
      </c>
      <c r="C190" t="s">
        <v>285</v>
      </c>
      <c r="D190">
        <v>2024</v>
      </c>
      <c r="E190">
        <v>0.56999999999999995</v>
      </c>
      <c r="F190" t="s">
        <v>6</v>
      </c>
      <c r="G190" t="s">
        <v>765</v>
      </c>
      <c r="H190">
        <v>1.1000000000000001</v>
      </c>
      <c r="I190">
        <v>0</v>
      </c>
      <c r="J190">
        <v>0</v>
      </c>
      <c r="K190">
        <v>0</v>
      </c>
      <c r="L190" t="s">
        <v>6</v>
      </c>
      <c r="M190" t="s">
        <v>5</v>
      </c>
      <c r="N190" t="s">
        <v>6</v>
      </c>
      <c r="O190" t="s">
        <v>6</v>
      </c>
      <c r="P190" t="s">
        <v>6</v>
      </c>
      <c r="Q190" t="s">
        <v>6</v>
      </c>
      <c r="R190" t="s">
        <v>6</v>
      </c>
      <c r="S190" t="s">
        <v>6</v>
      </c>
      <c r="T190" t="s">
        <v>6</v>
      </c>
      <c r="U190" t="s">
        <v>5</v>
      </c>
      <c r="V190" t="s">
        <v>6</v>
      </c>
      <c r="W190" t="s">
        <v>6</v>
      </c>
      <c r="X190" t="s">
        <v>6</v>
      </c>
      <c r="Y190" t="s">
        <v>6</v>
      </c>
      <c r="Z190" t="s">
        <v>6</v>
      </c>
      <c r="AA190" t="s">
        <v>6</v>
      </c>
      <c r="AB190" t="s">
        <v>6</v>
      </c>
      <c r="AC190" t="s">
        <v>6</v>
      </c>
      <c r="AD190" t="s">
        <v>6</v>
      </c>
      <c r="AE190" t="s">
        <v>5</v>
      </c>
      <c r="AG190" s="229" t="str">
        <f t="shared" si="15"/>
        <v>Ja</v>
      </c>
      <c r="AI190" s="1" t="str">
        <f t="shared" si="11"/>
        <v>Nej</v>
      </c>
      <c r="AJ190" s="1">
        <f t="shared" si="12"/>
        <v>0</v>
      </c>
      <c r="AK190" s="1" t="str">
        <f t="shared" si="13"/>
        <v>-</v>
      </c>
    </row>
    <row r="191" spans="1:37" ht="15" customHeight="1" x14ac:dyDescent="0.35">
      <c r="A191" t="s">
        <v>283</v>
      </c>
      <c r="B191" t="s">
        <v>287</v>
      </c>
      <c r="C191" t="s">
        <v>285</v>
      </c>
      <c r="D191">
        <v>2024</v>
      </c>
      <c r="E191">
        <v>5.2999999999999999E-2</v>
      </c>
      <c r="F191" t="s">
        <v>6</v>
      </c>
      <c r="G191" t="s">
        <v>765</v>
      </c>
      <c r="H191">
        <v>1.1000000000000001</v>
      </c>
      <c r="I191">
        <v>0</v>
      </c>
      <c r="J191">
        <v>0</v>
      </c>
      <c r="K191">
        <v>0</v>
      </c>
      <c r="L191" t="s">
        <v>6</v>
      </c>
      <c r="M191" t="s">
        <v>5</v>
      </c>
      <c r="N191" t="s">
        <v>6</v>
      </c>
      <c r="O191" t="s">
        <v>6</v>
      </c>
      <c r="P191" t="s">
        <v>6</v>
      </c>
      <c r="Q191" t="s">
        <v>6</v>
      </c>
      <c r="R191" t="s">
        <v>6</v>
      </c>
      <c r="S191" t="s">
        <v>6</v>
      </c>
      <c r="T191" t="s">
        <v>6</v>
      </c>
      <c r="U191" t="s">
        <v>5</v>
      </c>
      <c r="V191" t="s">
        <v>6</v>
      </c>
      <c r="W191" t="s">
        <v>6</v>
      </c>
      <c r="X191" t="s">
        <v>6</v>
      </c>
      <c r="Y191" t="s">
        <v>6</v>
      </c>
      <c r="Z191" t="s">
        <v>6</v>
      </c>
      <c r="AA191" t="s">
        <v>6</v>
      </c>
      <c r="AB191" t="s">
        <v>6</v>
      </c>
      <c r="AC191" t="s">
        <v>6</v>
      </c>
      <c r="AD191" t="s">
        <v>6</v>
      </c>
      <c r="AE191" t="s">
        <v>5</v>
      </c>
      <c r="AG191" s="229" t="str">
        <f t="shared" si="15"/>
        <v>Ja</v>
      </c>
      <c r="AI191" s="1" t="str">
        <f t="shared" si="11"/>
        <v>Nej</v>
      </c>
      <c r="AJ191" s="1">
        <f t="shared" si="12"/>
        <v>0</v>
      </c>
      <c r="AK191" s="1" t="str">
        <f t="shared" si="13"/>
        <v>-</v>
      </c>
    </row>
    <row r="192" spans="1:37" ht="15" customHeight="1" x14ac:dyDescent="0.35">
      <c r="A192" t="s">
        <v>288</v>
      </c>
      <c r="B192" t="s">
        <v>289</v>
      </c>
      <c r="C192" t="s">
        <v>289</v>
      </c>
      <c r="D192">
        <v>2024</v>
      </c>
      <c r="E192" t="s">
        <v>6</v>
      </c>
      <c r="F192" t="s">
        <v>6</v>
      </c>
      <c r="G192" t="s">
        <v>5</v>
      </c>
      <c r="H192">
        <v>2.1</v>
      </c>
      <c r="I192">
        <v>524.1</v>
      </c>
      <c r="J192">
        <v>0.78820000000000001</v>
      </c>
      <c r="K192">
        <v>0.14680000000000001</v>
      </c>
      <c r="L192" t="s">
        <v>6</v>
      </c>
      <c r="M192" t="s">
        <v>5</v>
      </c>
      <c r="N192" t="s">
        <v>6</v>
      </c>
      <c r="O192" t="s">
        <v>6</v>
      </c>
      <c r="P192" t="s">
        <v>6</v>
      </c>
      <c r="Q192" t="s">
        <v>6</v>
      </c>
      <c r="R192" t="s">
        <v>6</v>
      </c>
      <c r="S192" t="s">
        <v>6</v>
      </c>
      <c r="T192" t="s">
        <v>6</v>
      </c>
      <c r="U192" t="s">
        <v>5</v>
      </c>
      <c r="V192" t="s">
        <v>6</v>
      </c>
      <c r="W192" t="s">
        <v>6</v>
      </c>
      <c r="X192" t="s">
        <v>6</v>
      </c>
      <c r="Y192" t="s">
        <v>6</v>
      </c>
      <c r="Z192" t="s">
        <v>6</v>
      </c>
      <c r="AA192" t="s">
        <v>6</v>
      </c>
      <c r="AB192" t="s">
        <v>6</v>
      </c>
      <c r="AC192" t="s">
        <v>6</v>
      </c>
      <c r="AD192" t="s">
        <v>6</v>
      </c>
      <c r="AE192" t="s">
        <v>5</v>
      </c>
      <c r="AG192" s="229" t="str">
        <f t="shared" si="15"/>
        <v>Nej</v>
      </c>
      <c r="AI192" s="1" t="str">
        <f t="shared" si="11"/>
        <v>Nej</v>
      </c>
      <c r="AJ192" s="1">
        <f t="shared" si="12"/>
        <v>0</v>
      </c>
      <c r="AK192" s="1" t="str">
        <f t="shared" si="13"/>
        <v>-</v>
      </c>
    </row>
    <row r="193" spans="1:37" ht="15" customHeight="1" x14ac:dyDescent="0.35">
      <c r="A193" t="s">
        <v>290</v>
      </c>
      <c r="B193" t="s">
        <v>291</v>
      </c>
      <c r="C193" t="s">
        <v>291</v>
      </c>
      <c r="D193">
        <v>2024</v>
      </c>
      <c r="E193">
        <v>11.14</v>
      </c>
      <c r="F193">
        <v>9.33</v>
      </c>
      <c r="G193" t="s">
        <v>5</v>
      </c>
      <c r="H193">
        <v>2.1</v>
      </c>
      <c r="I193">
        <v>524.1</v>
      </c>
      <c r="J193">
        <v>0.78820000000000001</v>
      </c>
      <c r="K193">
        <v>0.14680000000000001</v>
      </c>
      <c r="L193" t="s">
        <v>6</v>
      </c>
      <c r="M193" t="s">
        <v>5</v>
      </c>
      <c r="N193" t="s">
        <v>6</v>
      </c>
      <c r="O193" t="s">
        <v>6</v>
      </c>
      <c r="P193" t="s">
        <v>6</v>
      </c>
      <c r="Q193" t="s">
        <v>6</v>
      </c>
      <c r="R193" t="s">
        <v>6</v>
      </c>
      <c r="S193" t="s">
        <v>6</v>
      </c>
      <c r="T193" t="s">
        <v>6</v>
      </c>
      <c r="U193" t="s">
        <v>5</v>
      </c>
      <c r="V193" t="s">
        <v>6</v>
      </c>
      <c r="W193" t="s">
        <v>6</v>
      </c>
      <c r="X193" t="s">
        <v>6</v>
      </c>
      <c r="Y193" t="s">
        <v>6</v>
      </c>
      <c r="Z193" t="s">
        <v>6</v>
      </c>
      <c r="AA193" t="s">
        <v>6</v>
      </c>
      <c r="AB193" t="s">
        <v>6</v>
      </c>
      <c r="AC193" t="s">
        <v>6</v>
      </c>
      <c r="AD193" t="s">
        <v>6</v>
      </c>
      <c r="AE193" t="s">
        <v>5</v>
      </c>
      <c r="AG193" s="229" t="str">
        <f t="shared" si="15"/>
        <v>Nej</v>
      </c>
      <c r="AI193" s="1" t="str">
        <f t="shared" si="11"/>
        <v>Nej</v>
      </c>
      <c r="AJ193" s="1">
        <f t="shared" si="12"/>
        <v>0</v>
      </c>
      <c r="AK193" s="1" t="str">
        <f t="shared" si="13"/>
        <v>-</v>
      </c>
    </row>
    <row r="194" spans="1:37" ht="15" customHeight="1" x14ac:dyDescent="0.35">
      <c r="A194" t="s">
        <v>290</v>
      </c>
      <c r="B194" t="s">
        <v>292</v>
      </c>
      <c r="C194" t="s">
        <v>291</v>
      </c>
      <c r="D194">
        <v>2024</v>
      </c>
      <c r="E194">
        <v>2.78</v>
      </c>
      <c r="F194">
        <v>0</v>
      </c>
      <c r="G194" t="s">
        <v>764</v>
      </c>
      <c r="H194">
        <v>1.1000000000000001</v>
      </c>
      <c r="I194">
        <v>0</v>
      </c>
      <c r="J194">
        <v>0</v>
      </c>
      <c r="K194">
        <v>0</v>
      </c>
      <c r="L194">
        <v>0</v>
      </c>
      <c r="M194" t="s">
        <v>5</v>
      </c>
      <c r="N194" t="s">
        <v>6</v>
      </c>
      <c r="O194" t="s">
        <v>6</v>
      </c>
      <c r="P194" t="s">
        <v>6</v>
      </c>
      <c r="Q194" t="s">
        <v>6</v>
      </c>
      <c r="R194" t="s">
        <v>6</v>
      </c>
      <c r="S194" t="s">
        <v>6</v>
      </c>
      <c r="T194" t="s">
        <v>6</v>
      </c>
      <c r="U194" t="s">
        <v>5</v>
      </c>
      <c r="V194" t="s">
        <v>6</v>
      </c>
      <c r="W194" t="s">
        <v>6</v>
      </c>
      <c r="X194" t="s">
        <v>6</v>
      </c>
      <c r="Y194" t="s">
        <v>6</v>
      </c>
      <c r="Z194" t="s">
        <v>6</v>
      </c>
      <c r="AA194" t="s">
        <v>6</v>
      </c>
      <c r="AB194" t="s">
        <v>6</v>
      </c>
      <c r="AC194" t="s">
        <v>6</v>
      </c>
      <c r="AD194" t="s">
        <v>6</v>
      </c>
      <c r="AE194" t="s">
        <v>5</v>
      </c>
      <c r="AG194" s="229" t="str">
        <f t="shared" si="15"/>
        <v>Ja</v>
      </c>
      <c r="AI194" s="1" t="str">
        <f t="shared" si="11"/>
        <v>Nej</v>
      </c>
      <c r="AJ194" s="1">
        <f t="shared" si="12"/>
        <v>0</v>
      </c>
      <c r="AK194" s="1" t="str">
        <f t="shared" si="13"/>
        <v>-</v>
      </c>
    </row>
    <row r="195" spans="1:37" ht="15" customHeight="1" x14ac:dyDescent="0.35">
      <c r="A195" t="s">
        <v>293</v>
      </c>
      <c r="B195" t="s">
        <v>294</v>
      </c>
      <c r="C195" t="s">
        <v>294</v>
      </c>
      <c r="D195">
        <v>2024</v>
      </c>
      <c r="E195">
        <v>2.3E-2</v>
      </c>
      <c r="F195" t="s">
        <v>6</v>
      </c>
      <c r="G195" t="s">
        <v>821</v>
      </c>
      <c r="H195">
        <v>1</v>
      </c>
      <c r="I195">
        <v>0</v>
      </c>
      <c r="J195">
        <v>0</v>
      </c>
      <c r="K195">
        <v>0.61</v>
      </c>
      <c r="L195" t="s">
        <v>6</v>
      </c>
      <c r="M195" t="s">
        <v>5</v>
      </c>
      <c r="N195" t="s">
        <v>6</v>
      </c>
      <c r="O195" t="s">
        <v>6</v>
      </c>
      <c r="P195" t="s">
        <v>6</v>
      </c>
      <c r="Q195" t="s">
        <v>6</v>
      </c>
      <c r="R195" t="s">
        <v>6</v>
      </c>
      <c r="S195" t="s">
        <v>6</v>
      </c>
      <c r="T195" t="s">
        <v>6</v>
      </c>
      <c r="U195" t="s">
        <v>5</v>
      </c>
      <c r="V195" t="s">
        <v>6</v>
      </c>
      <c r="W195" t="s">
        <v>6</v>
      </c>
      <c r="X195" t="s">
        <v>6</v>
      </c>
      <c r="Y195" t="s">
        <v>6</v>
      </c>
      <c r="Z195" t="s">
        <v>6</v>
      </c>
      <c r="AA195" t="s">
        <v>6</v>
      </c>
      <c r="AB195" t="s">
        <v>6</v>
      </c>
      <c r="AC195" t="s">
        <v>6</v>
      </c>
      <c r="AD195" t="s">
        <v>6</v>
      </c>
      <c r="AE195" t="s">
        <v>5</v>
      </c>
      <c r="AG195" s="229" t="str">
        <f t="shared" si="15"/>
        <v>Ja</v>
      </c>
      <c r="AI195" s="1" t="str">
        <f t="shared" ref="AI195:AI258" si="16">IF(ISERROR(1/N195),"Nej","Ja")</f>
        <v>Nej</v>
      </c>
      <c r="AJ195" s="1">
        <f t="shared" ref="AJ195:AJ258" si="17">IF(AI195="Nej",0,N195)</f>
        <v>0</v>
      </c>
      <c r="AK195" s="1" t="str">
        <f t="shared" ref="AK195:AK258" si="18">IF(AI195="Nej","-",R195/100)</f>
        <v>-</v>
      </c>
    </row>
    <row r="196" spans="1:37" ht="15" customHeight="1" x14ac:dyDescent="0.35">
      <c r="A196" t="s">
        <v>295</v>
      </c>
      <c r="B196" t="s">
        <v>296</v>
      </c>
      <c r="C196" t="s">
        <v>297</v>
      </c>
      <c r="D196">
        <v>2024</v>
      </c>
      <c r="E196">
        <v>0.09</v>
      </c>
      <c r="F196" t="s">
        <v>6</v>
      </c>
      <c r="G196" t="s">
        <v>765</v>
      </c>
      <c r="H196">
        <v>1.1000000000000001</v>
      </c>
      <c r="I196">
        <v>0</v>
      </c>
      <c r="J196">
        <v>0</v>
      </c>
      <c r="K196">
        <v>0</v>
      </c>
      <c r="L196">
        <v>0</v>
      </c>
      <c r="M196" t="s">
        <v>5</v>
      </c>
      <c r="N196" t="s">
        <v>6</v>
      </c>
      <c r="O196" t="s">
        <v>6</v>
      </c>
      <c r="P196" t="s">
        <v>6</v>
      </c>
      <c r="Q196" t="s">
        <v>6</v>
      </c>
      <c r="R196" t="s">
        <v>6</v>
      </c>
      <c r="S196" t="s">
        <v>6</v>
      </c>
      <c r="T196" t="s">
        <v>6</v>
      </c>
      <c r="U196" t="s">
        <v>5</v>
      </c>
      <c r="V196" t="s">
        <v>6</v>
      </c>
      <c r="W196" t="s">
        <v>6</v>
      </c>
      <c r="X196" t="s">
        <v>6</v>
      </c>
      <c r="Y196" t="s">
        <v>6</v>
      </c>
      <c r="Z196" t="s">
        <v>6</v>
      </c>
      <c r="AA196" t="s">
        <v>6</v>
      </c>
      <c r="AB196" t="s">
        <v>6</v>
      </c>
      <c r="AC196" t="s">
        <v>6</v>
      </c>
      <c r="AD196" t="s">
        <v>6</v>
      </c>
      <c r="AE196" t="s">
        <v>5</v>
      </c>
      <c r="AG196" s="229" t="str">
        <f t="shared" si="15"/>
        <v>Ja</v>
      </c>
      <c r="AI196" s="1" t="str">
        <f t="shared" si="16"/>
        <v>Nej</v>
      </c>
      <c r="AJ196" s="1">
        <f t="shared" si="17"/>
        <v>0</v>
      </c>
      <c r="AK196" s="1" t="str">
        <f t="shared" si="18"/>
        <v>-</v>
      </c>
    </row>
    <row r="197" spans="1:37" ht="15" customHeight="1" x14ac:dyDescent="0.35">
      <c r="A197" t="s">
        <v>295</v>
      </c>
      <c r="B197" t="s">
        <v>297</v>
      </c>
      <c r="C197" t="s">
        <v>297</v>
      </c>
      <c r="D197">
        <v>2024</v>
      </c>
      <c r="E197">
        <v>1.9119999999999999</v>
      </c>
      <c r="F197" t="s">
        <v>6</v>
      </c>
      <c r="G197" t="s">
        <v>765</v>
      </c>
      <c r="H197">
        <v>1.1000000000000001</v>
      </c>
      <c r="I197">
        <v>0</v>
      </c>
      <c r="J197">
        <v>0</v>
      </c>
      <c r="K197">
        <v>0</v>
      </c>
      <c r="L197">
        <v>0</v>
      </c>
      <c r="M197" t="s">
        <v>5</v>
      </c>
      <c r="N197" t="s">
        <v>6</v>
      </c>
      <c r="O197" t="s">
        <v>6</v>
      </c>
      <c r="P197" t="s">
        <v>6</v>
      </c>
      <c r="Q197" t="s">
        <v>6</v>
      </c>
      <c r="R197" t="s">
        <v>6</v>
      </c>
      <c r="S197" t="s">
        <v>6</v>
      </c>
      <c r="T197" t="s">
        <v>6</v>
      </c>
      <c r="U197" t="s">
        <v>5</v>
      </c>
      <c r="V197" t="s">
        <v>6</v>
      </c>
      <c r="W197" t="s">
        <v>6</v>
      </c>
      <c r="X197" t="s">
        <v>6</v>
      </c>
      <c r="Y197" t="s">
        <v>6</v>
      </c>
      <c r="Z197" t="s">
        <v>6</v>
      </c>
      <c r="AA197" t="s">
        <v>6</v>
      </c>
      <c r="AB197" t="s">
        <v>6</v>
      </c>
      <c r="AC197" t="s">
        <v>6</v>
      </c>
      <c r="AD197" t="s">
        <v>6</v>
      </c>
      <c r="AE197" t="s">
        <v>5</v>
      </c>
      <c r="AG197" s="229" t="str">
        <f t="shared" si="15"/>
        <v>Ja</v>
      </c>
      <c r="AI197" s="1" t="str">
        <f t="shared" si="16"/>
        <v>Nej</v>
      </c>
      <c r="AJ197" s="1">
        <f t="shared" si="17"/>
        <v>0</v>
      </c>
      <c r="AK197" s="1" t="str">
        <f t="shared" si="18"/>
        <v>-</v>
      </c>
    </row>
    <row r="198" spans="1:37" ht="15" customHeight="1" x14ac:dyDescent="0.35">
      <c r="A198" t="s">
        <v>295</v>
      </c>
      <c r="B198" t="s">
        <v>298</v>
      </c>
      <c r="C198" t="s">
        <v>297</v>
      </c>
      <c r="D198">
        <v>2024</v>
      </c>
      <c r="E198">
        <v>3.5999999999999997E-2</v>
      </c>
      <c r="F198" t="s">
        <v>6</v>
      </c>
      <c r="G198" t="s">
        <v>765</v>
      </c>
      <c r="H198">
        <v>1.1000000000000001</v>
      </c>
      <c r="I198">
        <v>0</v>
      </c>
      <c r="J198">
        <v>0</v>
      </c>
      <c r="K198">
        <v>0</v>
      </c>
      <c r="L198">
        <v>0</v>
      </c>
      <c r="M198" t="s">
        <v>5</v>
      </c>
      <c r="N198" t="s">
        <v>6</v>
      </c>
      <c r="O198" t="s">
        <v>6</v>
      </c>
      <c r="P198" t="s">
        <v>6</v>
      </c>
      <c r="Q198" t="s">
        <v>6</v>
      </c>
      <c r="R198" t="s">
        <v>6</v>
      </c>
      <c r="S198" t="s">
        <v>6</v>
      </c>
      <c r="T198" t="s">
        <v>6</v>
      </c>
      <c r="U198" t="s">
        <v>5</v>
      </c>
      <c r="V198" t="s">
        <v>6</v>
      </c>
      <c r="W198" t="s">
        <v>6</v>
      </c>
      <c r="X198" t="s">
        <v>6</v>
      </c>
      <c r="Y198" t="s">
        <v>6</v>
      </c>
      <c r="Z198" t="s">
        <v>6</v>
      </c>
      <c r="AA198" t="s">
        <v>6</v>
      </c>
      <c r="AB198" t="s">
        <v>6</v>
      </c>
      <c r="AC198" t="s">
        <v>6</v>
      </c>
      <c r="AD198" t="s">
        <v>6</v>
      </c>
      <c r="AE198" t="s">
        <v>5</v>
      </c>
      <c r="AG198" s="229" t="str">
        <f t="shared" si="15"/>
        <v>Ja</v>
      </c>
      <c r="AI198" s="1" t="str">
        <f t="shared" si="16"/>
        <v>Nej</v>
      </c>
      <c r="AJ198" s="1">
        <f t="shared" si="17"/>
        <v>0</v>
      </c>
      <c r="AK198" s="1" t="str">
        <f t="shared" si="18"/>
        <v>-</v>
      </c>
    </row>
    <row r="199" spans="1:37" ht="15" customHeight="1" x14ac:dyDescent="0.35">
      <c r="A199" t="s">
        <v>295</v>
      </c>
      <c r="B199" t="s">
        <v>299</v>
      </c>
      <c r="C199" t="s">
        <v>297</v>
      </c>
      <c r="D199">
        <v>2024</v>
      </c>
      <c r="E199">
        <v>0.23</v>
      </c>
      <c r="F199" t="s">
        <v>6</v>
      </c>
      <c r="G199" t="s">
        <v>765</v>
      </c>
      <c r="H199">
        <v>1.1000000000000001</v>
      </c>
      <c r="I199">
        <v>0</v>
      </c>
      <c r="J199">
        <v>0</v>
      </c>
      <c r="K199">
        <v>0</v>
      </c>
      <c r="L199" t="s">
        <v>6</v>
      </c>
      <c r="M199" t="s">
        <v>5</v>
      </c>
      <c r="N199" t="s">
        <v>6</v>
      </c>
      <c r="O199" t="s">
        <v>6</v>
      </c>
      <c r="P199" t="s">
        <v>6</v>
      </c>
      <c r="Q199" t="s">
        <v>6</v>
      </c>
      <c r="R199" t="s">
        <v>6</v>
      </c>
      <c r="S199" t="s">
        <v>6</v>
      </c>
      <c r="T199" t="s">
        <v>6</v>
      </c>
      <c r="U199" t="s">
        <v>5</v>
      </c>
      <c r="V199" t="s">
        <v>6</v>
      </c>
      <c r="W199" t="s">
        <v>6</v>
      </c>
      <c r="X199" t="s">
        <v>6</v>
      </c>
      <c r="Y199" t="s">
        <v>6</v>
      </c>
      <c r="Z199" t="s">
        <v>6</v>
      </c>
      <c r="AA199" t="s">
        <v>6</v>
      </c>
      <c r="AB199" t="s">
        <v>6</v>
      </c>
      <c r="AC199" t="s">
        <v>6</v>
      </c>
      <c r="AD199" t="s">
        <v>6</v>
      </c>
      <c r="AE199" t="s">
        <v>5</v>
      </c>
      <c r="AG199" s="229" t="str">
        <f t="shared" si="15"/>
        <v>Ja</v>
      </c>
      <c r="AI199" s="1" t="str">
        <f t="shared" si="16"/>
        <v>Nej</v>
      </c>
      <c r="AJ199" s="1">
        <f t="shared" si="17"/>
        <v>0</v>
      </c>
      <c r="AK199" s="1" t="str">
        <f t="shared" si="18"/>
        <v>-</v>
      </c>
    </row>
    <row r="200" spans="1:37" ht="15" customHeight="1" x14ac:dyDescent="0.35">
      <c r="A200" t="s">
        <v>300</v>
      </c>
      <c r="B200" t="s">
        <v>301</v>
      </c>
      <c r="C200" t="s">
        <v>301</v>
      </c>
      <c r="D200">
        <v>2024</v>
      </c>
      <c r="E200" t="s">
        <v>6</v>
      </c>
      <c r="F200">
        <v>3.7</v>
      </c>
      <c r="G200" t="s">
        <v>822</v>
      </c>
      <c r="H200">
        <v>0.1</v>
      </c>
      <c r="I200">
        <v>108</v>
      </c>
      <c r="J200">
        <v>0</v>
      </c>
      <c r="K200">
        <v>0</v>
      </c>
      <c r="L200">
        <v>70</v>
      </c>
      <c r="M200" t="s">
        <v>6</v>
      </c>
      <c r="N200" t="s">
        <v>6</v>
      </c>
      <c r="O200" t="s">
        <v>6</v>
      </c>
      <c r="P200" t="s">
        <v>6</v>
      </c>
      <c r="Q200" t="s">
        <v>6</v>
      </c>
      <c r="R200" t="s">
        <v>6</v>
      </c>
      <c r="S200" t="s">
        <v>6</v>
      </c>
      <c r="T200" t="s">
        <v>6</v>
      </c>
      <c r="U200" t="s">
        <v>6</v>
      </c>
      <c r="V200" t="s">
        <v>6</v>
      </c>
      <c r="W200" t="s">
        <v>6</v>
      </c>
      <c r="X200" t="s">
        <v>6</v>
      </c>
      <c r="Y200" t="s">
        <v>6</v>
      </c>
      <c r="Z200" t="s">
        <v>6</v>
      </c>
      <c r="AA200" t="s">
        <v>6</v>
      </c>
      <c r="AB200" t="s">
        <v>6</v>
      </c>
      <c r="AC200" t="s">
        <v>6</v>
      </c>
      <c r="AD200" t="s">
        <v>6</v>
      </c>
      <c r="AE200" t="s">
        <v>6</v>
      </c>
      <c r="AG200" s="229" t="str">
        <f t="shared" si="15"/>
        <v>Ja</v>
      </c>
      <c r="AI200" s="1" t="str">
        <f t="shared" si="16"/>
        <v>Nej</v>
      </c>
      <c r="AJ200" s="1">
        <f t="shared" si="17"/>
        <v>0</v>
      </c>
      <c r="AK200" s="1" t="str">
        <f t="shared" si="18"/>
        <v>-</v>
      </c>
    </row>
    <row r="201" spans="1:37" ht="15" customHeight="1" x14ac:dyDescent="0.35">
      <c r="A201" t="s">
        <v>302</v>
      </c>
      <c r="B201" t="s">
        <v>303</v>
      </c>
      <c r="C201" t="s">
        <v>304</v>
      </c>
      <c r="D201">
        <v>2024</v>
      </c>
      <c r="E201">
        <v>0.154</v>
      </c>
      <c r="F201" t="s">
        <v>6</v>
      </c>
      <c r="G201" t="s">
        <v>789</v>
      </c>
      <c r="H201">
        <v>1.1000000000000001</v>
      </c>
      <c r="I201">
        <v>0</v>
      </c>
      <c r="J201">
        <v>0</v>
      </c>
      <c r="K201">
        <v>0</v>
      </c>
      <c r="L201">
        <v>0</v>
      </c>
      <c r="M201" t="s">
        <v>5</v>
      </c>
      <c r="N201" t="s">
        <v>6</v>
      </c>
      <c r="O201" t="s">
        <v>6</v>
      </c>
      <c r="P201" t="s">
        <v>6</v>
      </c>
      <c r="Q201" t="s">
        <v>6</v>
      </c>
      <c r="R201" t="s">
        <v>6</v>
      </c>
      <c r="S201" t="s">
        <v>6</v>
      </c>
      <c r="T201" t="s">
        <v>6</v>
      </c>
      <c r="U201" t="s">
        <v>5</v>
      </c>
      <c r="V201" t="s">
        <v>6</v>
      </c>
      <c r="W201" t="s">
        <v>6</v>
      </c>
      <c r="X201" t="s">
        <v>6</v>
      </c>
      <c r="Y201" t="s">
        <v>6</v>
      </c>
      <c r="Z201" t="s">
        <v>6</v>
      </c>
      <c r="AA201" t="s">
        <v>6</v>
      </c>
      <c r="AB201" t="s">
        <v>6</v>
      </c>
      <c r="AC201" t="s">
        <v>6</v>
      </c>
      <c r="AD201" t="s">
        <v>6</v>
      </c>
      <c r="AE201" t="s">
        <v>5</v>
      </c>
      <c r="AG201" s="229" t="str">
        <f t="shared" si="15"/>
        <v>Ja</v>
      </c>
      <c r="AI201" s="1" t="str">
        <f t="shared" si="16"/>
        <v>Nej</v>
      </c>
      <c r="AJ201" s="1">
        <f t="shared" si="17"/>
        <v>0</v>
      </c>
      <c r="AK201" s="1" t="str">
        <f t="shared" si="18"/>
        <v>-</v>
      </c>
    </row>
    <row r="202" spans="1:37" ht="15" customHeight="1" x14ac:dyDescent="0.35">
      <c r="A202" t="s">
        <v>302</v>
      </c>
      <c r="B202" t="s">
        <v>305</v>
      </c>
      <c r="C202" t="s">
        <v>304</v>
      </c>
      <c r="D202">
        <v>2024</v>
      </c>
      <c r="E202">
        <v>0.4</v>
      </c>
      <c r="F202" t="s">
        <v>6</v>
      </c>
      <c r="G202" t="s">
        <v>789</v>
      </c>
      <c r="H202">
        <v>1.1000000000000001</v>
      </c>
      <c r="I202">
        <v>0</v>
      </c>
      <c r="J202">
        <v>0</v>
      </c>
      <c r="K202">
        <v>0</v>
      </c>
      <c r="L202">
        <v>0</v>
      </c>
      <c r="M202" t="s">
        <v>5</v>
      </c>
      <c r="N202" t="s">
        <v>6</v>
      </c>
      <c r="O202" t="s">
        <v>6</v>
      </c>
      <c r="P202" t="s">
        <v>6</v>
      </c>
      <c r="Q202" t="s">
        <v>6</v>
      </c>
      <c r="R202" t="s">
        <v>6</v>
      </c>
      <c r="S202" t="s">
        <v>6</v>
      </c>
      <c r="T202" t="s">
        <v>6</v>
      </c>
      <c r="U202" t="s">
        <v>5</v>
      </c>
      <c r="V202" t="s">
        <v>6</v>
      </c>
      <c r="W202" t="s">
        <v>6</v>
      </c>
      <c r="X202" t="s">
        <v>6</v>
      </c>
      <c r="Y202" t="s">
        <v>6</v>
      </c>
      <c r="Z202" t="s">
        <v>6</v>
      </c>
      <c r="AA202" t="s">
        <v>6</v>
      </c>
      <c r="AB202" t="s">
        <v>6</v>
      </c>
      <c r="AC202" t="s">
        <v>6</v>
      </c>
      <c r="AD202" t="s">
        <v>6</v>
      </c>
      <c r="AE202" t="s">
        <v>5</v>
      </c>
      <c r="AG202" s="229" t="str">
        <f t="shared" si="15"/>
        <v>Ja</v>
      </c>
      <c r="AI202" s="1" t="str">
        <f t="shared" si="16"/>
        <v>Nej</v>
      </c>
      <c r="AJ202" s="1">
        <f t="shared" si="17"/>
        <v>0</v>
      </c>
      <c r="AK202" s="1" t="str">
        <f t="shared" si="18"/>
        <v>-</v>
      </c>
    </row>
    <row r="203" spans="1:37" ht="15" customHeight="1" x14ac:dyDescent="0.35">
      <c r="A203" t="s">
        <v>302</v>
      </c>
      <c r="B203" t="s">
        <v>304</v>
      </c>
      <c r="C203" t="s">
        <v>304</v>
      </c>
      <c r="D203">
        <v>2024</v>
      </c>
      <c r="E203">
        <v>2.2000000000000002</v>
      </c>
      <c r="F203" t="s">
        <v>6</v>
      </c>
      <c r="G203" t="s">
        <v>789</v>
      </c>
      <c r="H203">
        <v>1.1000000000000001</v>
      </c>
      <c r="I203">
        <v>0</v>
      </c>
      <c r="J203">
        <v>0</v>
      </c>
      <c r="K203">
        <v>0</v>
      </c>
      <c r="L203">
        <v>0</v>
      </c>
      <c r="M203" t="s">
        <v>5</v>
      </c>
      <c r="N203" t="s">
        <v>6</v>
      </c>
      <c r="O203" t="s">
        <v>6</v>
      </c>
      <c r="P203" t="s">
        <v>6</v>
      </c>
      <c r="Q203" t="s">
        <v>6</v>
      </c>
      <c r="R203" t="s">
        <v>6</v>
      </c>
      <c r="S203" t="s">
        <v>6</v>
      </c>
      <c r="T203" t="s">
        <v>6</v>
      </c>
      <c r="U203" t="s">
        <v>5</v>
      </c>
      <c r="V203" t="s">
        <v>6</v>
      </c>
      <c r="W203" t="s">
        <v>6</v>
      </c>
      <c r="X203" t="s">
        <v>6</v>
      </c>
      <c r="Y203" t="s">
        <v>6</v>
      </c>
      <c r="Z203" t="s">
        <v>6</v>
      </c>
      <c r="AA203" t="s">
        <v>6</v>
      </c>
      <c r="AB203" t="s">
        <v>6</v>
      </c>
      <c r="AC203" t="s">
        <v>6</v>
      </c>
      <c r="AD203" t="s">
        <v>6</v>
      </c>
      <c r="AE203" t="s">
        <v>5</v>
      </c>
      <c r="AG203" s="229" t="str">
        <f t="shared" si="15"/>
        <v>Ja</v>
      </c>
      <c r="AI203" s="1" t="str">
        <f t="shared" si="16"/>
        <v>Nej</v>
      </c>
      <c r="AJ203" s="1">
        <f t="shared" si="17"/>
        <v>0</v>
      </c>
      <c r="AK203" s="1" t="str">
        <f t="shared" si="18"/>
        <v>-</v>
      </c>
    </row>
    <row r="204" spans="1:37" ht="15" customHeight="1" x14ac:dyDescent="0.35">
      <c r="A204" t="s">
        <v>306</v>
      </c>
      <c r="B204" t="s">
        <v>307</v>
      </c>
      <c r="C204" t="s">
        <v>307</v>
      </c>
      <c r="D204">
        <v>2024</v>
      </c>
      <c r="E204">
        <v>25.75</v>
      </c>
      <c r="F204" t="s">
        <v>6</v>
      </c>
      <c r="G204" t="s">
        <v>823</v>
      </c>
      <c r="H204">
        <v>0.92800000000000005</v>
      </c>
      <c r="I204">
        <v>22.771000000000001</v>
      </c>
      <c r="J204">
        <v>3.5000000000000003E-2</v>
      </c>
      <c r="K204">
        <v>0</v>
      </c>
      <c r="L204">
        <v>0</v>
      </c>
      <c r="M204" t="s">
        <v>5</v>
      </c>
      <c r="N204" t="s">
        <v>6</v>
      </c>
      <c r="O204" t="s">
        <v>6</v>
      </c>
      <c r="P204" t="s">
        <v>6</v>
      </c>
      <c r="Q204" t="s">
        <v>6</v>
      </c>
      <c r="R204" t="s">
        <v>6</v>
      </c>
      <c r="S204" t="s">
        <v>6</v>
      </c>
      <c r="T204" t="s">
        <v>6</v>
      </c>
      <c r="U204" t="s">
        <v>5</v>
      </c>
      <c r="V204" t="s">
        <v>6</v>
      </c>
      <c r="W204" t="s">
        <v>6</v>
      </c>
      <c r="X204" t="s">
        <v>6</v>
      </c>
      <c r="Y204" t="s">
        <v>6</v>
      </c>
      <c r="Z204" t="s">
        <v>6</v>
      </c>
      <c r="AA204" t="s">
        <v>6</v>
      </c>
      <c r="AB204" t="s">
        <v>6</v>
      </c>
      <c r="AC204" t="s">
        <v>6</v>
      </c>
      <c r="AD204" t="s">
        <v>6</v>
      </c>
      <c r="AE204" s="202" t="s">
        <v>1205</v>
      </c>
      <c r="AG204" s="229" t="str">
        <f t="shared" si="15"/>
        <v>Ja</v>
      </c>
      <c r="AI204" s="1" t="str">
        <f t="shared" si="16"/>
        <v>Nej</v>
      </c>
      <c r="AJ204" s="1">
        <f t="shared" si="17"/>
        <v>0</v>
      </c>
      <c r="AK204" s="1" t="str">
        <f t="shared" si="18"/>
        <v>-</v>
      </c>
    </row>
    <row r="205" spans="1:37" ht="15" customHeight="1" x14ac:dyDescent="0.35">
      <c r="A205" t="s">
        <v>306</v>
      </c>
      <c r="B205" t="s">
        <v>308</v>
      </c>
      <c r="C205" t="s">
        <v>307</v>
      </c>
      <c r="D205">
        <v>2024</v>
      </c>
      <c r="E205">
        <v>0.51</v>
      </c>
      <c r="F205" t="s">
        <v>6</v>
      </c>
      <c r="G205" t="s">
        <v>824</v>
      </c>
      <c r="H205">
        <v>1.1000000000000001</v>
      </c>
      <c r="I205">
        <v>0</v>
      </c>
      <c r="J205">
        <v>0</v>
      </c>
      <c r="K205">
        <v>0</v>
      </c>
      <c r="L205">
        <v>0</v>
      </c>
      <c r="M205" t="s">
        <v>5</v>
      </c>
      <c r="N205" t="s">
        <v>6</v>
      </c>
      <c r="O205" t="s">
        <v>6</v>
      </c>
      <c r="P205" t="s">
        <v>6</v>
      </c>
      <c r="Q205" t="s">
        <v>6</v>
      </c>
      <c r="R205" t="s">
        <v>6</v>
      </c>
      <c r="S205" t="s">
        <v>6</v>
      </c>
      <c r="T205" t="s">
        <v>6</v>
      </c>
      <c r="U205" t="s">
        <v>5</v>
      </c>
      <c r="V205" t="s">
        <v>6</v>
      </c>
      <c r="W205" t="s">
        <v>6</v>
      </c>
      <c r="X205" t="s">
        <v>6</v>
      </c>
      <c r="Y205" t="s">
        <v>6</v>
      </c>
      <c r="Z205" t="s">
        <v>6</v>
      </c>
      <c r="AA205" t="s">
        <v>6</v>
      </c>
      <c r="AB205" t="s">
        <v>6</v>
      </c>
      <c r="AC205" t="s">
        <v>6</v>
      </c>
      <c r="AD205" t="s">
        <v>6</v>
      </c>
      <c r="AE205" t="s">
        <v>5</v>
      </c>
      <c r="AG205" s="229" t="str">
        <f t="shared" si="15"/>
        <v>Ja</v>
      </c>
      <c r="AI205" s="1" t="str">
        <f t="shared" si="16"/>
        <v>Nej</v>
      </c>
      <c r="AJ205" s="1">
        <f t="shared" si="17"/>
        <v>0</v>
      </c>
      <c r="AK205" s="1" t="str">
        <f t="shared" si="18"/>
        <v>-</v>
      </c>
    </row>
    <row r="206" spans="1:37" ht="15" customHeight="1" x14ac:dyDescent="0.35">
      <c r="A206" t="s">
        <v>306</v>
      </c>
      <c r="B206" t="s">
        <v>309</v>
      </c>
      <c r="C206" t="s">
        <v>307</v>
      </c>
      <c r="D206">
        <v>2024</v>
      </c>
      <c r="E206">
        <v>0.59</v>
      </c>
      <c r="F206" t="s">
        <v>6</v>
      </c>
      <c r="G206" t="s">
        <v>825</v>
      </c>
      <c r="H206">
        <v>0.89100000000000001</v>
      </c>
      <c r="I206">
        <v>0</v>
      </c>
      <c r="J206">
        <v>0</v>
      </c>
      <c r="K206">
        <v>0</v>
      </c>
      <c r="L206">
        <v>0</v>
      </c>
      <c r="M206" t="s">
        <v>5</v>
      </c>
      <c r="N206" t="s">
        <v>6</v>
      </c>
      <c r="O206" t="s">
        <v>6</v>
      </c>
      <c r="P206" t="s">
        <v>6</v>
      </c>
      <c r="Q206" t="s">
        <v>6</v>
      </c>
      <c r="R206" t="s">
        <v>6</v>
      </c>
      <c r="S206" t="s">
        <v>6</v>
      </c>
      <c r="T206" t="s">
        <v>6</v>
      </c>
      <c r="U206" t="s">
        <v>5</v>
      </c>
      <c r="V206" t="s">
        <v>6</v>
      </c>
      <c r="W206" t="s">
        <v>6</v>
      </c>
      <c r="X206" t="s">
        <v>6</v>
      </c>
      <c r="Y206" t="s">
        <v>6</v>
      </c>
      <c r="Z206" t="s">
        <v>6</v>
      </c>
      <c r="AA206" t="s">
        <v>6</v>
      </c>
      <c r="AB206" t="s">
        <v>6</v>
      </c>
      <c r="AC206" t="s">
        <v>6</v>
      </c>
      <c r="AD206" t="s">
        <v>6</v>
      </c>
      <c r="AE206" s="202" t="s">
        <v>1205</v>
      </c>
      <c r="AG206" s="229" t="str">
        <f t="shared" si="15"/>
        <v>Ja</v>
      </c>
      <c r="AI206" s="1" t="str">
        <f t="shared" si="16"/>
        <v>Nej</v>
      </c>
      <c r="AJ206" s="1">
        <f t="shared" si="17"/>
        <v>0</v>
      </c>
      <c r="AK206" s="1" t="str">
        <f t="shared" si="18"/>
        <v>-</v>
      </c>
    </row>
    <row r="207" spans="1:37" ht="15" customHeight="1" x14ac:dyDescent="0.35">
      <c r="A207" t="s">
        <v>310</v>
      </c>
      <c r="B207" t="s">
        <v>311</v>
      </c>
      <c r="C207" t="s">
        <v>312</v>
      </c>
      <c r="D207">
        <v>2024</v>
      </c>
      <c r="E207">
        <v>0.5</v>
      </c>
      <c r="F207" t="s">
        <v>6</v>
      </c>
      <c r="G207" t="s">
        <v>826</v>
      </c>
      <c r="H207">
        <v>0.94</v>
      </c>
      <c r="I207">
        <v>0</v>
      </c>
      <c r="J207">
        <v>0</v>
      </c>
      <c r="K207">
        <v>0</v>
      </c>
      <c r="L207">
        <v>0</v>
      </c>
      <c r="M207" t="s">
        <v>5</v>
      </c>
      <c r="N207" t="s">
        <v>6</v>
      </c>
      <c r="O207" t="s">
        <v>6</v>
      </c>
      <c r="P207" t="s">
        <v>6</v>
      </c>
      <c r="Q207" t="s">
        <v>6</v>
      </c>
      <c r="R207" t="s">
        <v>6</v>
      </c>
      <c r="S207" t="s">
        <v>6</v>
      </c>
      <c r="T207" t="s">
        <v>6</v>
      </c>
      <c r="U207" t="s">
        <v>5</v>
      </c>
      <c r="V207" t="s">
        <v>6</v>
      </c>
      <c r="W207" t="s">
        <v>6</v>
      </c>
      <c r="X207" t="s">
        <v>6</v>
      </c>
      <c r="Y207" t="s">
        <v>6</v>
      </c>
      <c r="Z207" t="s">
        <v>6</v>
      </c>
      <c r="AA207" t="s">
        <v>6</v>
      </c>
      <c r="AB207" t="s">
        <v>6</v>
      </c>
      <c r="AC207" t="s">
        <v>6</v>
      </c>
      <c r="AD207" t="s">
        <v>6</v>
      </c>
      <c r="AE207" t="s">
        <v>5</v>
      </c>
      <c r="AG207" s="229" t="str">
        <f t="shared" si="15"/>
        <v>Ja</v>
      </c>
      <c r="AI207" s="1" t="str">
        <f t="shared" si="16"/>
        <v>Nej</v>
      </c>
      <c r="AJ207" s="1">
        <f t="shared" si="17"/>
        <v>0</v>
      </c>
      <c r="AK207" s="1" t="str">
        <f t="shared" si="18"/>
        <v>-</v>
      </c>
    </row>
    <row r="208" spans="1:37" ht="15" customHeight="1" x14ac:dyDescent="0.35">
      <c r="A208" t="s">
        <v>313</v>
      </c>
      <c r="B208" t="s">
        <v>314</v>
      </c>
      <c r="C208" t="s">
        <v>315</v>
      </c>
      <c r="D208">
        <v>2024</v>
      </c>
      <c r="E208">
        <v>4.9000000000000002E-2</v>
      </c>
      <c r="F208" t="s">
        <v>6</v>
      </c>
      <c r="G208" t="s">
        <v>827</v>
      </c>
      <c r="H208">
        <v>2.09</v>
      </c>
      <c r="I208">
        <v>0</v>
      </c>
      <c r="J208">
        <v>0</v>
      </c>
      <c r="K208">
        <v>0.51</v>
      </c>
      <c r="L208">
        <v>0</v>
      </c>
      <c r="M208" t="s">
        <v>5</v>
      </c>
      <c r="N208" t="s">
        <v>6</v>
      </c>
      <c r="O208" t="s">
        <v>6</v>
      </c>
      <c r="P208" t="s">
        <v>6</v>
      </c>
      <c r="Q208" t="s">
        <v>6</v>
      </c>
      <c r="R208" t="s">
        <v>6</v>
      </c>
      <c r="S208" t="s">
        <v>6</v>
      </c>
      <c r="T208" t="s">
        <v>6</v>
      </c>
      <c r="U208" t="s">
        <v>5</v>
      </c>
      <c r="V208" t="s">
        <v>6</v>
      </c>
      <c r="W208" t="s">
        <v>6</v>
      </c>
      <c r="X208" t="s">
        <v>6</v>
      </c>
      <c r="Y208" t="s">
        <v>6</v>
      </c>
      <c r="Z208" t="s">
        <v>6</v>
      </c>
      <c r="AA208" t="s">
        <v>6</v>
      </c>
      <c r="AB208" t="s">
        <v>6</v>
      </c>
      <c r="AC208" t="s">
        <v>6</v>
      </c>
      <c r="AD208" t="s">
        <v>6</v>
      </c>
      <c r="AE208" t="s">
        <v>5</v>
      </c>
      <c r="AG208" s="229" t="str">
        <f t="shared" si="15"/>
        <v>Ja</v>
      </c>
      <c r="AI208" s="1" t="str">
        <f t="shared" si="16"/>
        <v>Nej</v>
      </c>
      <c r="AJ208" s="1">
        <f t="shared" si="17"/>
        <v>0</v>
      </c>
      <c r="AK208" s="1" t="str">
        <f t="shared" si="18"/>
        <v>-</v>
      </c>
    </row>
    <row r="209" spans="1:37" ht="15" customHeight="1" x14ac:dyDescent="0.35">
      <c r="A209" t="s">
        <v>313</v>
      </c>
      <c r="B209" t="s">
        <v>316</v>
      </c>
      <c r="C209" t="s">
        <v>315</v>
      </c>
      <c r="D209">
        <v>2024</v>
      </c>
      <c r="E209">
        <v>1.1499999999999999</v>
      </c>
      <c r="F209">
        <v>2.98</v>
      </c>
      <c r="G209" t="s">
        <v>828</v>
      </c>
      <c r="H209">
        <v>0.95</v>
      </c>
      <c r="I209">
        <v>0</v>
      </c>
      <c r="J209">
        <v>0</v>
      </c>
      <c r="K209">
        <v>0.22</v>
      </c>
      <c r="L209">
        <v>57</v>
      </c>
      <c r="M209" t="s">
        <v>5</v>
      </c>
      <c r="N209" t="s">
        <v>6</v>
      </c>
      <c r="O209" t="s">
        <v>6</v>
      </c>
      <c r="P209" t="s">
        <v>6</v>
      </c>
      <c r="Q209" t="s">
        <v>6</v>
      </c>
      <c r="R209" t="s">
        <v>6</v>
      </c>
      <c r="S209" t="s">
        <v>6</v>
      </c>
      <c r="T209" t="s">
        <v>6</v>
      </c>
      <c r="U209" t="s">
        <v>5</v>
      </c>
      <c r="V209" t="s">
        <v>6</v>
      </c>
      <c r="W209" t="s">
        <v>6</v>
      </c>
      <c r="X209" t="s">
        <v>6</v>
      </c>
      <c r="Y209" t="s">
        <v>6</v>
      </c>
      <c r="Z209" t="s">
        <v>6</v>
      </c>
      <c r="AA209" t="s">
        <v>6</v>
      </c>
      <c r="AB209" t="s">
        <v>6</v>
      </c>
      <c r="AC209" t="s">
        <v>6</v>
      </c>
      <c r="AD209" t="s">
        <v>6</v>
      </c>
      <c r="AE209" t="s">
        <v>5</v>
      </c>
      <c r="AG209" s="229" t="str">
        <f t="shared" si="15"/>
        <v>Ja</v>
      </c>
      <c r="AI209" s="1" t="str">
        <f t="shared" si="16"/>
        <v>Nej</v>
      </c>
      <c r="AJ209" s="1">
        <f t="shared" si="17"/>
        <v>0</v>
      </c>
      <c r="AK209" s="1" t="str">
        <f t="shared" si="18"/>
        <v>-</v>
      </c>
    </row>
    <row r="210" spans="1:37" ht="15" customHeight="1" x14ac:dyDescent="0.35">
      <c r="A210" t="s">
        <v>317</v>
      </c>
      <c r="B210" t="s">
        <v>318</v>
      </c>
      <c r="C210" t="s">
        <v>318</v>
      </c>
      <c r="D210">
        <v>2024</v>
      </c>
      <c r="E210">
        <v>2.2000000000000002</v>
      </c>
      <c r="F210">
        <v>5</v>
      </c>
      <c r="G210" t="s">
        <v>805</v>
      </c>
      <c r="H210">
        <v>0.03</v>
      </c>
      <c r="I210">
        <v>0</v>
      </c>
      <c r="J210">
        <v>0</v>
      </c>
      <c r="K210">
        <v>0</v>
      </c>
      <c r="L210">
        <v>100</v>
      </c>
      <c r="M210" t="s">
        <v>829</v>
      </c>
      <c r="N210">
        <v>87.9</v>
      </c>
      <c r="O210">
        <v>7.0000000000000007E-2</v>
      </c>
      <c r="P210">
        <v>107.88</v>
      </c>
      <c r="Q210">
        <v>1.9</v>
      </c>
      <c r="R210">
        <v>1.1000000000000001</v>
      </c>
      <c r="S210">
        <v>0</v>
      </c>
      <c r="T210">
        <v>70.819999999999993</v>
      </c>
      <c r="U210" t="s">
        <v>5</v>
      </c>
      <c r="V210" t="s">
        <v>6</v>
      </c>
      <c r="W210" t="s">
        <v>6</v>
      </c>
      <c r="X210" t="s">
        <v>6</v>
      </c>
      <c r="Y210" t="s">
        <v>6</v>
      </c>
      <c r="Z210" t="s">
        <v>6</v>
      </c>
      <c r="AA210" t="s">
        <v>6</v>
      </c>
      <c r="AB210" t="s">
        <v>6</v>
      </c>
      <c r="AC210" t="s">
        <v>6</v>
      </c>
      <c r="AD210" t="s">
        <v>6</v>
      </c>
      <c r="AE210" t="s">
        <v>5</v>
      </c>
      <c r="AG210" s="229" t="str">
        <f t="shared" si="15"/>
        <v>Ja</v>
      </c>
      <c r="AI210" s="1" t="str">
        <f t="shared" si="16"/>
        <v>Ja</v>
      </c>
      <c r="AJ210" s="1">
        <f t="shared" si="17"/>
        <v>87.9</v>
      </c>
      <c r="AK210" s="1">
        <f t="shared" si="18"/>
        <v>1.1000000000000001E-2</v>
      </c>
    </row>
    <row r="211" spans="1:37" ht="15" customHeight="1" x14ac:dyDescent="0.35">
      <c r="A211" t="s">
        <v>319</v>
      </c>
      <c r="B211" t="s">
        <v>320</v>
      </c>
      <c r="C211" t="s">
        <v>320</v>
      </c>
      <c r="D211">
        <v>2024</v>
      </c>
      <c r="E211" t="s">
        <v>5</v>
      </c>
      <c r="F211" t="s">
        <v>5</v>
      </c>
      <c r="G211" t="s">
        <v>5</v>
      </c>
      <c r="H211" t="s">
        <v>5</v>
      </c>
      <c r="I211" t="s">
        <v>5</v>
      </c>
      <c r="J211" t="s">
        <v>5</v>
      </c>
      <c r="K211" t="s">
        <v>5</v>
      </c>
      <c r="L211" t="s">
        <v>5</v>
      </c>
      <c r="M211" t="s">
        <v>5</v>
      </c>
      <c r="N211" t="s">
        <v>5</v>
      </c>
      <c r="O211" t="s">
        <v>5</v>
      </c>
      <c r="P211" t="s">
        <v>5</v>
      </c>
      <c r="Q211" t="s">
        <v>5</v>
      </c>
      <c r="R211" t="s">
        <v>5</v>
      </c>
      <c r="S211" t="s">
        <v>5</v>
      </c>
      <c r="T211" t="s">
        <v>5</v>
      </c>
      <c r="U211" t="s">
        <v>5</v>
      </c>
      <c r="V211" t="s">
        <v>5</v>
      </c>
      <c r="W211" t="s">
        <v>5</v>
      </c>
      <c r="X211" t="s">
        <v>5</v>
      </c>
      <c r="Y211" t="s">
        <v>5</v>
      </c>
      <c r="Z211" t="s">
        <v>5</v>
      </c>
      <c r="AA211" t="s">
        <v>5</v>
      </c>
      <c r="AB211" t="s">
        <v>5</v>
      </c>
      <c r="AC211" t="s">
        <v>5</v>
      </c>
      <c r="AD211" t="s">
        <v>5</v>
      </c>
      <c r="AE211" t="s">
        <v>5</v>
      </c>
      <c r="AG211" s="229" t="str">
        <f t="shared" si="15"/>
        <v>Nej</v>
      </c>
      <c r="AI211" s="1" t="str">
        <f t="shared" si="16"/>
        <v>Nej</v>
      </c>
      <c r="AJ211" s="1">
        <f t="shared" si="17"/>
        <v>0</v>
      </c>
      <c r="AK211" s="1" t="str">
        <f t="shared" si="18"/>
        <v>-</v>
      </c>
    </row>
    <row r="212" spans="1:37" ht="15" customHeight="1" x14ac:dyDescent="0.35">
      <c r="A212" t="s">
        <v>321</v>
      </c>
      <c r="B212" t="s">
        <v>322</v>
      </c>
      <c r="C212" t="s">
        <v>322</v>
      </c>
      <c r="D212">
        <v>2024</v>
      </c>
      <c r="E212">
        <v>0.95699999999999996</v>
      </c>
      <c r="F212" t="s">
        <v>6</v>
      </c>
      <c r="G212" t="s">
        <v>830</v>
      </c>
      <c r="H212">
        <v>1.1000000000000001</v>
      </c>
      <c r="I212">
        <v>0</v>
      </c>
      <c r="J212">
        <v>0</v>
      </c>
      <c r="K212">
        <v>0</v>
      </c>
      <c r="L212" t="s">
        <v>6</v>
      </c>
      <c r="M212" t="s">
        <v>5</v>
      </c>
      <c r="N212" t="s">
        <v>6</v>
      </c>
      <c r="O212" t="s">
        <v>6</v>
      </c>
      <c r="P212" t="s">
        <v>6</v>
      </c>
      <c r="Q212" t="s">
        <v>6</v>
      </c>
      <c r="R212" t="s">
        <v>6</v>
      </c>
      <c r="S212" t="s">
        <v>6</v>
      </c>
      <c r="T212" t="s">
        <v>6</v>
      </c>
      <c r="U212" t="s">
        <v>5</v>
      </c>
      <c r="V212" t="s">
        <v>6</v>
      </c>
      <c r="W212" t="s">
        <v>6</v>
      </c>
      <c r="X212" t="s">
        <v>6</v>
      </c>
      <c r="Y212" t="s">
        <v>6</v>
      </c>
      <c r="Z212" t="s">
        <v>6</v>
      </c>
      <c r="AA212" t="s">
        <v>6</v>
      </c>
      <c r="AB212" t="s">
        <v>6</v>
      </c>
      <c r="AC212" t="s">
        <v>6</v>
      </c>
      <c r="AD212" t="s">
        <v>6</v>
      </c>
      <c r="AE212" t="s">
        <v>5</v>
      </c>
      <c r="AG212" s="229" t="str">
        <f t="shared" si="15"/>
        <v>Ja</v>
      </c>
      <c r="AI212" s="1" t="str">
        <f t="shared" si="16"/>
        <v>Nej</v>
      </c>
      <c r="AJ212" s="1">
        <f t="shared" si="17"/>
        <v>0</v>
      </c>
      <c r="AK212" s="1" t="str">
        <f t="shared" si="18"/>
        <v>-</v>
      </c>
    </row>
    <row r="213" spans="1:37" ht="15" customHeight="1" x14ac:dyDescent="0.35">
      <c r="A213" t="s">
        <v>321</v>
      </c>
      <c r="B213" t="s">
        <v>323</v>
      </c>
      <c r="C213" t="s">
        <v>323</v>
      </c>
      <c r="D213">
        <v>2024</v>
      </c>
      <c r="E213">
        <v>5.45</v>
      </c>
      <c r="F213">
        <v>102.08</v>
      </c>
      <c r="G213" t="s">
        <v>831</v>
      </c>
      <c r="H213">
        <v>5.7999999999999996E-3</v>
      </c>
      <c r="I213">
        <v>5.36</v>
      </c>
      <c r="J213">
        <v>0</v>
      </c>
      <c r="K213">
        <v>0</v>
      </c>
      <c r="L213">
        <v>24.19</v>
      </c>
      <c r="M213" t="s">
        <v>5</v>
      </c>
      <c r="N213" t="s">
        <v>6</v>
      </c>
      <c r="O213" t="s">
        <v>6</v>
      </c>
      <c r="P213" t="s">
        <v>6</v>
      </c>
      <c r="Q213" t="s">
        <v>6</v>
      </c>
      <c r="R213" t="s">
        <v>6</v>
      </c>
      <c r="S213" t="s">
        <v>6</v>
      </c>
      <c r="T213" t="s">
        <v>6</v>
      </c>
      <c r="U213" t="s">
        <v>5</v>
      </c>
      <c r="V213" t="s">
        <v>6</v>
      </c>
      <c r="W213" t="s">
        <v>6</v>
      </c>
      <c r="X213" t="s">
        <v>6</v>
      </c>
      <c r="Y213" t="s">
        <v>6</v>
      </c>
      <c r="Z213" t="s">
        <v>6</v>
      </c>
      <c r="AA213" t="s">
        <v>6</v>
      </c>
      <c r="AB213" t="s">
        <v>6</v>
      </c>
      <c r="AC213" t="s">
        <v>6</v>
      </c>
      <c r="AD213" t="s">
        <v>6</v>
      </c>
      <c r="AE213" s="202" t="s">
        <v>1206</v>
      </c>
      <c r="AG213" s="229" t="str">
        <f t="shared" si="15"/>
        <v>Ja</v>
      </c>
      <c r="AI213" s="1" t="str">
        <f t="shared" si="16"/>
        <v>Nej</v>
      </c>
      <c r="AJ213" s="1">
        <f t="shared" si="17"/>
        <v>0</v>
      </c>
      <c r="AK213" s="1" t="str">
        <f t="shared" si="18"/>
        <v>-</v>
      </c>
    </row>
    <row r="214" spans="1:37" ht="15" customHeight="1" x14ac:dyDescent="0.35">
      <c r="A214" t="s">
        <v>321</v>
      </c>
      <c r="B214" t="s">
        <v>324</v>
      </c>
      <c r="C214" t="s">
        <v>325</v>
      </c>
      <c r="D214">
        <v>2024</v>
      </c>
      <c r="E214" t="s">
        <v>6</v>
      </c>
      <c r="F214" t="s">
        <v>6</v>
      </c>
      <c r="G214" t="s">
        <v>5</v>
      </c>
      <c r="H214">
        <v>2.1</v>
      </c>
      <c r="I214">
        <v>524.1</v>
      </c>
      <c r="J214">
        <v>0.78820000000000001</v>
      </c>
      <c r="K214">
        <v>0.14680000000000001</v>
      </c>
      <c r="L214" t="s">
        <v>6</v>
      </c>
      <c r="M214" t="s">
        <v>5</v>
      </c>
      <c r="N214" t="s">
        <v>6</v>
      </c>
      <c r="O214" t="s">
        <v>6</v>
      </c>
      <c r="P214" t="s">
        <v>6</v>
      </c>
      <c r="Q214" t="s">
        <v>6</v>
      </c>
      <c r="R214" t="s">
        <v>6</v>
      </c>
      <c r="S214" t="s">
        <v>6</v>
      </c>
      <c r="T214" t="s">
        <v>6</v>
      </c>
      <c r="U214" t="s">
        <v>5</v>
      </c>
      <c r="V214" t="s">
        <v>6</v>
      </c>
      <c r="W214" t="s">
        <v>6</v>
      </c>
      <c r="X214" t="s">
        <v>6</v>
      </c>
      <c r="Y214" t="s">
        <v>6</v>
      </c>
      <c r="Z214" t="s">
        <v>6</v>
      </c>
      <c r="AA214" t="s">
        <v>6</v>
      </c>
      <c r="AB214" t="s">
        <v>6</v>
      </c>
      <c r="AC214" t="s">
        <v>6</v>
      </c>
      <c r="AD214" t="s">
        <v>6</v>
      </c>
      <c r="AE214" t="s">
        <v>5</v>
      </c>
      <c r="AG214" s="229" t="str">
        <f t="shared" si="15"/>
        <v>Nej</v>
      </c>
      <c r="AI214" s="1" t="str">
        <f t="shared" si="16"/>
        <v>Nej</v>
      </c>
      <c r="AJ214" s="1">
        <f t="shared" si="17"/>
        <v>0</v>
      </c>
      <c r="AK214" s="1" t="str">
        <f t="shared" si="18"/>
        <v>-</v>
      </c>
    </row>
    <row r="215" spans="1:37" ht="15" customHeight="1" x14ac:dyDescent="0.35">
      <c r="A215" t="s">
        <v>321</v>
      </c>
      <c r="B215" t="s">
        <v>326</v>
      </c>
      <c r="C215" t="s">
        <v>327</v>
      </c>
      <c r="D215">
        <v>2024</v>
      </c>
      <c r="E215">
        <v>0.1855</v>
      </c>
      <c r="F215">
        <v>5.9480000000000004</v>
      </c>
      <c r="G215" t="s">
        <v>831</v>
      </c>
      <c r="H215">
        <v>5.7999999999999996E-3</v>
      </c>
      <c r="I215">
        <v>5.36</v>
      </c>
      <c r="J215">
        <v>0</v>
      </c>
      <c r="K215">
        <v>0</v>
      </c>
      <c r="L215">
        <v>24.19</v>
      </c>
      <c r="M215" t="s">
        <v>5</v>
      </c>
      <c r="N215" t="s">
        <v>6</v>
      </c>
      <c r="O215" t="s">
        <v>6</v>
      </c>
      <c r="P215" t="s">
        <v>6</v>
      </c>
      <c r="Q215" t="s">
        <v>6</v>
      </c>
      <c r="R215" t="s">
        <v>6</v>
      </c>
      <c r="S215" t="s">
        <v>6</v>
      </c>
      <c r="T215" t="s">
        <v>6</v>
      </c>
      <c r="U215" t="s">
        <v>5</v>
      </c>
      <c r="V215" t="s">
        <v>6</v>
      </c>
      <c r="W215" t="s">
        <v>6</v>
      </c>
      <c r="X215" t="s">
        <v>6</v>
      </c>
      <c r="Y215" t="s">
        <v>6</v>
      </c>
      <c r="Z215" t="s">
        <v>6</v>
      </c>
      <c r="AA215" t="s">
        <v>6</v>
      </c>
      <c r="AB215" t="s">
        <v>6</v>
      </c>
      <c r="AC215" t="s">
        <v>6</v>
      </c>
      <c r="AD215" t="s">
        <v>6</v>
      </c>
      <c r="AE215" s="202" t="s">
        <v>1206</v>
      </c>
      <c r="AG215" s="229" t="str">
        <f t="shared" si="15"/>
        <v>Ja</v>
      </c>
      <c r="AI215" s="1" t="str">
        <f t="shared" si="16"/>
        <v>Nej</v>
      </c>
      <c r="AJ215" s="1">
        <f t="shared" si="17"/>
        <v>0</v>
      </c>
      <c r="AK215" s="1" t="str">
        <f t="shared" si="18"/>
        <v>-</v>
      </c>
    </row>
    <row r="216" spans="1:37" ht="15" customHeight="1" x14ac:dyDescent="0.35">
      <c r="A216" t="s">
        <v>328</v>
      </c>
      <c r="B216" t="s">
        <v>329</v>
      </c>
      <c r="C216" t="s">
        <v>329</v>
      </c>
      <c r="D216">
        <v>2024</v>
      </c>
      <c r="E216">
        <v>4.6390000000000002</v>
      </c>
      <c r="F216">
        <v>10.27</v>
      </c>
      <c r="G216" t="s">
        <v>832</v>
      </c>
      <c r="H216">
        <v>2</v>
      </c>
      <c r="I216">
        <v>0</v>
      </c>
      <c r="J216">
        <v>0</v>
      </c>
      <c r="K216">
        <v>0</v>
      </c>
      <c r="L216">
        <v>100</v>
      </c>
      <c r="M216" t="s">
        <v>818</v>
      </c>
      <c r="N216">
        <v>63.052</v>
      </c>
      <c r="O216">
        <v>0.36</v>
      </c>
      <c r="P216">
        <v>22.9</v>
      </c>
      <c r="Q216">
        <v>0.75249999999999995</v>
      </c>
      <c r="R216">
        <v>0</v>
      </c>
      <c r="S216">
        <v>20.11</v>
      </c>
      <c r="T216">
        <v>15.66</v>
      </c>
      <c r="U216" t="s">
        <v>818</v>
      </c>
      <c r="V216">
        <v>100.6</v>
      </c>
      <c r="W216">
        <v>0</v>
      </c>
      <c r="X216">
        <v>0.12</v>
      </c>
      <c r="Y216">
        <v>3.25</v>
      </c>
      <c r="Z216">
        <v>5.69</v>
      </c>
      <c r="AA216">
        <v>0</v>
      </c>
      <c r="AB216">
        <v>0</v>
      </c>
      <c r="AC216">
        <v>0</v>
      </c>
      <c r="AD216" t="s">
        <v>6</v>
      </c>
      <c r="AE216" s="202" t="s">
        <v>1207</v>
      </c>
      <c r="AG216" s="229" t="str">
        <f t="shared" si="15"/>
        <v>Ja</v>
      </c>
      <c r="AI216" s="1" t="str">
        <f t="shared" si="16"/>
        <v>Ja</v>
      </c>
      <c r="AJ216" s="1">
        <f t="shared" si="17"/>
        <v>63.052</v>
      </c>
      <c r="AK216" s="1">
        <f t="shared" si="18"/>
        <v>0</v>
      </c>
    </row>
    <row r="217" spans="1:37" ht="15" customHeight="1" x14ac:dyDescent="0.35">
      <c r="A217" t="s">
        <v>328</v>
      </c>
      <c r="B217" t="s">
        <v>330</v>
      </c>
      <c r="C217" t="s">
        <v>329</v>
      </c>
      <c r="D217">
        <v>2024</v>
      </c>
      <c r="E217">
        <v>0</v>
      </c>
      <c r="F217">
        <v>3.6848999999999998</v>
      </c>
      <c r="G217" t="s">
        <v>833</v>
      </c>
      <c r="H217">
        <v>2</v>
      </c>
      <c r="I217">
        <v>0</v>
      </c>
      <c r="J217">
        <v>0</v>
      </c>
      <c r="K217">
        <v>0</v>
      </c>
      <c r="L217">
        <v>100</v>
      </c>
      <c r="M217" t="s">
        <v>5</v>
      </c>
      <c r="N217" t="s">
        <v>6</v>
      </c>
      <c r="O217" t="s">
        <v>6</v>
      </c>
      <c r="P217" t="s">
        <v>6</v>
      </c>
      <c r="Q217" t="s">
        <v>6</v>
      </c>
      <c r="R217" t="s">
        <v>6</v>
      </c>
      <c r="S217" t="s">
        <v>6</v>
      </c>
      <c r="T217" t="s">
        <v>6</v>
      </c>
      <c r="U217" t="s">
        <v>5</v>
      </c>
      <c r="V217" t="s">
        <v>6</v>
      </c>
      <c r="W217" t="s">
        <v>6</v>
      </c>
      <c r="X217" t="s">
        <v>6</v>
      </c>
      <c r="Y217" t="s">
        <v>6</v>
      </c>
      <c r="Z217" t="s">
        <v>6</v>
      </c>
      <c r="AA217" t="s">
        <v>6</v>
      </c>
      <c r="AB217" t="s">
        <v>6</v>
      </c>
      <c r="AC217" t="s">
        <v>6</v>
      </c>
      <c r="AD217" t="s">
        <v>6</v>
      </c>
      <c r="AE217" s="202" t="s">
        <v>1207</v>
      </c>
      <c r="AG217" s="229" t="str">
        <f t="shared" si="15"/>
        <v>Ja</v>
      </c>
      <c r="AI217" s="1" t="str">
        <f t="shared" si="16"/>
        <v>Nej</v>
      </c>
      <c r="AJ217" s="1">
        <f t="shared" si="17"/>
        <v>0</v>
      </c>
      <c r="AK217" s="1" t="str">
        <f t="shared" si="18"/>
        <v>-</v>
      </c>
    </row>
    <row r="218" spans="1:37" ht="15" customHeight="1" x14ac:dyDescent="0.35">
      <c r="A218" t="s">
        <v>331</v>
      </c>
      <c r="B218" t="s">
        <v>338</v>
      </c>
      <c r="C218" t="s">
        <v>333</v>
      </c>
      <c r="D218">
        <v>2024</v>
      </c>
      <c r="E218">
        <v>14.9</v>
      </c>
      <c r="F218">
        <v>73</v>
      </c>
      <c r="G218" t="s">
        <v>783</v>
      </c>
      <c r="H218">
        <v>7.0000000000000007E-2</v>
      </c>
      <c r="I218">
        <v>0</v>
      </c>
      <c r="J218">
        <v>0</v>
      </c>
      <c r="K218">
        <v>0</v>
      </c>
      <c r="L218">
        <v>100</v>
      </c>
      <c r="M218" t="s">
        <v>5</v>
      </c>
      <c r="N218" t="s">
        <v>6</v>
      </c>
      <c r="O218" t="s">
        <v>6</v>
      </c>
      <c r="P218" t="s">
        <v>6</v>
      </c>
      <c r="Q218" t="s">
        <v>6</v>
      </c>
      <c r="R218" t="s">
        <v>6</v>
      </c>
      <c r="S218" t="s">
        <v>6</v>
      </c>
      <c r="T218" t="s">
        <v>6</v>
      </c>
      <c r="U218" t="s">
        <v>5</v>
      </c>
      <c r="V218" t="s">
        <v>6</v>
      </c>
      <c r="W218" t="s">
        <v>6</v>
      </c>
      <c r="X218" t="s">
        <v>6</v>
      </c>
      <c r="Y218" t="s">
        <v>6</v>
      </c>
      <c r="Z218" t="s">
        <v>6</v>
      </c>
      <c r="AA218" t="s">
        <v>6</v>
      </c>
      <c r="AB218" t="s">
        <v>6</v>
      </c>
      <c r="AC218" t="s">
        <v>6</v>
      </c>
      <c r="AD218" t="s">
        <v>6</v>
      </c>
      <c r="AE218" s="202" t="s">
        <v>1195</v>
      </c>
      <c r="AG218" s="229" t="str">
        <f t="shared" si="15"/>
        <v>Ja</v>
      </c>
      <c r="AI218" s="1" t="str">
        <f t="shared" si="16"/>
        <v>Nej</v>
      </c>
      <c r="AJ218" s="1">
        <f t="shared" si="17"/>
        <v>0</v>
      </c>
      <c r="AK218" s="1" t="str">
        <f t="shared" si="18"/>
        <v>-</v>
      </c>
    </row>
    <row r="219" spans="1:37" ht="15" customHeight="1" x14ac:dyDescent="0.35">
      <c r="A219" t="s">
        <v>331</v>
      </c>
      <c r="B219" t="s">
        <v>339</v>
      </c>
      <c r="C219" t="s">
        <v>336</v>
      </c>
      <c r="D219">
        <v>2024</v>
      </c>
      <c r="E219">
        <v>50.2</v>
      </c>
      <c r="F219">
        <v>40.9</v>
      </c>
      <c r="G219" t="s">
        <v>834</v>
      </c>
      <c r="H219">
        <v>7.0000000000000007E-2</v>
      </c>
      <c r="I219">
        <v>0</v>
      </c>
      <c r="J219">
        <v>0</v>
      </c>
      <c r="K219">
        <v>0</v>
      </c>
      <c r="L219">
        <v>100</v>
      </c>
      <c r="M219" t="s">
        <v>5</v>
      </c>
      <c r="N219" t="s">
        <v>6</v>
      </c>
      <c r="O219" t="s">
        <v>6</v>
      </c>
      <c r="P219" t="s">
        <v>6</v>
      </c>
      <c r="Q219" t="s">
        <v>6</v>
      </c>
      <c r="R219" t="s">
        <v>6</v>
      </c>
      <c r="S219" t="s">
        <v>6</v>
      </c>
      <c r="T219" t="s">
        <v>6</v>
      </c>
      <c r="U219" t="s">
        <v>5</v>
      </c>
      <c r="V219" t="s">
        <v>6</v>
      </c>
      <c r="W219" t="s">
        <v>6</v>
      </c>
      <c r="X219" t="s">
        <v>6</v>
      </c>
      <c r="Y219" t="s">
        <v>6</v>
      </c>
      <c r="Z219" t="s">
        <v>6</v>
      </c>
      <c r="AA219" t="s">
        <v>6</v>
      </c>
      <c r="AB219" t="s">
        <v>6</v>
      </c>
      <c r="AC219" t="s">
        <v>6</v>
      </c>
      <c r="AD219" t="s">
        <v>6</v>
      </c>
      <c r="AE219" s="202" t="s">
        <v>1195</v>
      </c>
      <c r="AG219" s="229" t="str">
        <f t="shared" ref="AG219:AG250" si="19">IF(OR(AND(H219&lt;&gt;$AM$3,H219&lt;&gt;"-"),AND(I219&lt;&gt;$AM$4,I219&lt;&gt;"-"),AND(J219&lt;&gt;$AM$5,J219&lt;&gt;"-"),AND(K219&lt;&gt;$AM$6,K219&lt;&gt;"-")),"Ja","Nej")</f>
        <v>Ja</v>
      </c>
      <c r="AI219" s="1" t="str">
        <f t="shared" si="16"/>
        <v>Nej</v>
      </c>
      <c r="AJ219" s="1">
        <f t="shared" si="17"/>
        <v>0</v>
      </c>
      <c r="AK219" s="1" t="str">
        <f t="shared" si="18"/>
        <v>-</v>
      </c>
    </row>
    <row r="220" spans="1:37" ht="15" customHeight="1" x14ac:dyDescent="0.35">
      <c r="A220" t="s">
        <v>331</v>
      </c>
      <c r="B220" t="s">
        <v>332</v>
      </c>
      <c r="C220" t="s">
        <v>333</v>
      </c>
      <c r="D220">
        <v>2024</v>
      </c>
      <c r="E220">
        <v>14.9</v>
      </c>
      <c r="F220">
        <v>73</v>
      </c>
      <c r="G220" t="s">
        <v>783</v>
      </c>
      <c r="H220">
        <v>7.0000000000000007E-2</v>
      </c>
      <c r="I220">
        <v>0</v>
      </c>
      <c r="J220">
        <v>0</v>
      </c>
      <c r="K220">
        <v>0</v>
      </c>
      <c r="L220">
        <v>100</v>
      </c>
      <c r="M220" t="s">
        <v>5</v>
      </c>
      <c r="N220" t="s">
        <v>6</v>
      </c>
      <c r="O220" t="s">
        <v>6</v>
      </c>
      <c r="P220" t="s">
        <v>6</v>
      </c>
      <c r="Q220" t="s">
        <v>6</v>
      </c>
      <c r="R220" t="s">
        <v>6</v>
      </c>
      <c r="S220" t="s">
        <v>6</v>
      </c>
      <c r="T220" t="s">
        <v>6</v>
      </c>
      <c r="U220" t="s">
        <v>5</v>
      </c>
      <c r="V220" t="s">
        <v>6</v>
      </c>
      <c r="W220" t="s">
        <v>6</v>
      </c>
      <c r="X220" t="s">
        <v>6</v>
      </c>
      <c r="Y220" t="s">
        <v>6</v>
      </c>
      <c r="Z220" t="s">
        <v>6</v>
      </c>
      <c r="AA220" t="s">
        <v>6</v>
      </c>
      <c r="AB220" t="s">
        <v>6</v>
      </c>
      <c r="AC220" t="s">
        <v>6</v>
      </c>
      <c r="AD220" t="s">
        <v>6</v>
      </c>
      <c r="AE220" s="202" t="s">
        <v>1195</v>
      </c>
      <c r="AG220" s="229" t="str">
        <f t="shared" si="19"/>
        <v>Ja</v>
      </c>
      <c r="AI220" s="1" t="str">
        <f t="shared" si="16"/>
        <v>Nej</v>
      </c>
      <c r="AJ220" s="1">
        <f t="shared" si="17"/>
        <v>0</v>
      </c>
      <c r="AK220" s="1" t="str">
        <f t="shared" si="18"/>
        <v>-</v>
      </c>
    </row>
    <row r="221" spans="1:37" ht="15" customHeight="1" x14ac:dyDescent="0.35">
      <c r="A221" t="s">
        <v>331</v>
      </c>
      <c r="B221" t="s">
        <v>334</v>
      </c>
      <c r="C221" t="s">
        <v>333</v>
      </c>
      <c r="D221">
        <v>2024</v>
      </c>
      <c r="E221" t="s">
        <v>6</v>
      </c>
      <c r="F221" t="s">
        <v>6</v>
      </c>
      <c r="G221" t="s">
        <v>783</v>
      </c>
      <c r="H221">
        <v>7.0000000000000007E-2</v>
      </c>
      <c r="I221">
        <v>0</v>
      </c>
      <c r="J221">
        <v>0</v>
      </c>
      <c r="K221">
        <v>0</v>
      </c>
      <c r="L221">
        <v>100</v>
      </c>
      <c r="M221" t="s">
        <v>5</v>
      </c>
      <c r="N221" t="s">
        <v>6</v>
      </c>
      <c r="O221" t="s">
        <v>6</v>
      </c>
      <c r="P221" t="s">
        <v>6</v>
      </c>
      <c r="Q221" t="s">
        <v>6</v>
      </c>
      <c r="R221" t="s">
        <v>6</v>
      </c>
      <c r="S221" t="s">
        <v>6</v>
      </c>
      <c r="T221" t="s">
        <v>6</v>
      </c>
      <c r="U221" t="s">
        <v>5</v>
      </c>
      <c r="V221" t="s">
        <v>6</v>
      </c>
      <c r="W221" t="s">
        <v>6</v>
      </c>
      <c r="X221" t="s">
        <v>6</v>
      </c>
      <c r="Y221" t="s">
        <v>6</v>
      </c>
      <c r="Z221" t="s">
        <v>6</v>
      </c>
      <c r="AA221" t="s">
        <v>6</v>
      </c>
      <c r="AB221" t="s">
        <v>6</v>
      </c>
      <c r="AC221" t="s">
        <v>6</v>
      </c>
      <c r="AD221" t="s">
        <v>6</v>
      </c>
      <c r="AE221" s="202" t="s">
        <v>1195</v>
      </c>
      <c r="AG221" s="229" t="str">
        <f t="shared" si="19"/>
        <v>Ja</v>
      </c>
      <c r="AI221" s="1" t="str">
        <f t="shared" si="16"/>
        <v>Nej</v>
      </c>
      <c r="AJ221" s="1">
        <f t="shared" si="17"/>
        <v>0</v>
      </c>
      <c r="AK221" s="1" t="str">
        <f t="shared" si="18"/>
        <v>-</v>
      </c>
    </row>
    <row r="222" spans="1:37" ht="15" customHeight="1" x14ac:dyDescent="0.35">
      <c r="A222" t="s">
        <v>331</v>
      </c>
      <c r="B222" t="s">
        <v>335</v>
      </c>
      <c r="C222" t="s">
        <v>336</v>
      </c>
      <c r="D222">
        <v>2024</v>
      </c>
      <c r="E222">
        <v>42.3</v>
      </c>
      <c r="F222">
        <v>34.5</v>
      </c>
      <c r="G222" t="s">
        <v>834</v>
      </c>
      <c r="H222">
        <v>7.0000000000000007E-2</v>
      </c>
      <c r="I222">
        <v>0</v>
      </c>
      <c r="J222">
        <v>0</v>
      </c>
      <c r="K222">
        <v>0</v>
      </c>
      <c r="L222">
        <v>100</v>
      </c>
      <c r="M222" t="s">
        <v>5</v>
      </c>
      <c r="N222" t="s">
        <v>6</v>
      </c>
      <c r="O222" t="s">
        <v>6</v>
      </c>
      <c r="P222" t="s">
        <v>6</v>
      </c>
      <c r="Q222" t="s">
        <v>6</v>
      </c>
      <c r="R222" t="s">
        <v>6</v>
      </c>
      <c r="S222" t="s">
        <v>6</v>
      </c>
      <c r="T222" t="s">
        <v>6</v>
      </c>
      <c r="U222" t="s">
        <v>5</v>
      </c>
      <c r="V222" t="s">
        <v>6</v>
      </c>
      <c r="W222" t="s">
        <v>6</v>
      </c>
      <c r="X222" t="s">
        <v>6</v>
      </c>
      <c r="Y222" t="s">
        <v>6</v>
      </c>
      <c r="Z222" t="s">
        <v>6</v>
      </c>
      <c r="AA222" t="s">
        <v>6</v>
      </c>
      <c r="AB222" t="s">
        <v>6</v>
      </c>
      <c r="AC222" t="s">
        <v>6</v>
      </c>
      <c r="AD222" t="s">
        <v>6</v>
      </c>
      <c r="AE222" s="202" t="s">
        <v>1195</v>
      </c>
      <c r="AG222" s="229" t="str">
        <f t="shared" si="19"/>
        <v>Ja</v>
      </c>
      <c r="AI222" s="1" t="str">
        <f t="shared" si="16"/>
        <v>Nej</v>
      </c>
      <c r="AJ222" s="1">
        <f t="shared" si="17"/>
        <v>0</v>
      </c>
      <c r="AK222" s="1" t="str">
        <f t="shared" si="18"/>
        <v>-</v>
      </c>
    </row>
    <row r="223" spans="1:37" ht="15" customHeight="1" x14ac:dyDescent="0.35">
      <c r="A223" t="s">
        <v>331</v>
      </c>
      <c r="B223" t="s">
        <v>337</v>
      </c>
      <c r="C223" t="s">
        <v>336</v>
      </c>
      <c r="D223">
        <v>2024</v>
      </c>
      <c r="E223">
        <v>7.9</v>
      </c>
      <c r="F223">
        <v>6.4</v>
      </c>
      <c r="G223" t="s">
        <v>834</v>
      </c>
      <c r="H223">
        <v>7.0000000000000007E-2</v>
      </c>
      <c r="I223">
        <v>0</v>
      </c>
      <c r="J223">
        <v>0</v>
      </c>
      <c r="K223">
        <v>0</v>
      </c>
      <c r="L223">
        <v>100</v>
      </c>
      <c r="M223" t="s">
        <v>5</v>
      </c>
      <c r="N223" t="s">
        <v>6</v>
      </c>
      <c r="O223" t="s">
        <v>6</v>
      </c>
      <c r="P223" t="s">
        <v>6</v>
      </c>
      <c r="Q223" t="s">
        <v>6</v>
      </c>
      <c r="R223" t="s">
        <v>6</v>
      </c>
      <c r="S223" t="s">
        <v>6</v>
      </c>
      <c r="T223" t="s">
        <v>6</v>
      </c>
      <c r="U223" t="s">
        <v>5</v>
      </c>
      <c r="V223" t="s">
        <v>6</v>
      </c>
      <c r="W223" t="s">
        <v>6</v>
      </c>
      <c r="X223" t="s">
        <v>6</v>
      </c>
      <c r="Y223" t="s">
        <v>6</v>
      </c>
      <c r="Z223" t="s">
        <v>6</v>
      </c>
      <c r="AA223" t="s">
        <v>6</v>
      </c>
      <c r="AB223" t="s">
        <v>6</v>
      </c>
      <c r="AC223" t="s">
        <v>6</v>
      </c>
      <c r="AD223" t="s">
        <v>6</v>
      </c>
      <c r="AE223" s="202" t="s">
        <v>1195</v>
      </c>
      <c r="AG223" s="229" t="str">
        <f t="shared" si="19"/>
        <v>Ja</v>
      </c>
      <c r="AI223" s="1" t="str">
        <f t="shared" si="16"/>
        <v>Nej</v>
      </c>
      <c r="AJ223" s="1">
        <f t="shared" si="17"/>
        <v>0</v>
      </c>
      <c r="AK223" s="1" t="str">
        <f t="shared" si="18"/>
        <v>-</v>
      </c>
    </row>
    <row r="224" spans="1:37" ht="15" customHeight="1" x14ac:dyDescent="0.35">
      <c r="A224" t="s">
        <v>340</v>
      </c>
      <c r="B224" t="s">
        <v>341</v>
      </c>
      <c r="C224" t="s">
        <v>342</v>
      </c>
      <c r="D224">
        <v>2024</v>
      </c>
      <c r="E224">
        <v>1.518</v>
      </c>
      <c r="F224" t="s">
        <v>6</v>
      </c>
      <c r="G224" t="s">
        <v>835</v>
      </c>
      <c r="H224">
        <v>3.1</v>
      </c>
      <c r="I224">
        <v>0</v>
      </c>
      <c r="J224">
        <v>0</v>
      </c>
      <c r="K224">
        <v>1</v>
      </c>
      <c r="L224">
        <v>0</v>
      </c>
      <c r="M224" t="s">
        <v>5</v>
      </c>
      <c r="N224" t="s">
        <v>6</v>
      </c>
      <c r="O224" t="s">
        <v>6</v>
      </c>
      <c r="P224" t="s">
        <v>6</v>
      </c>
      <c r="Q224" t="s">
        <v>6</v>
      </c>
      <c r="R224" t="s">
        <v>6</v>
      </c>
      <c r="S224" t="s">
        <v>6</v>
      </c>
      <c r="T224" t="s">
        <v>6</v>
      </c>
      <c r="U224" t="s">
        <v>5</v>
      </c>
      <c r="V224" t="s">
        <v>6</v>
      </c>
      <c r="W224" t="s">
        <v>6</v>
      </c>
      <c r="X224" t="s">
        <v>6</v>
      </c>
      <c r="Y224" t="s">
        <v>6</v>
      </c>
      <c r="Z224" t="s">
        <v>6</v>
      </c>
      <c r="AA224" t="s">
        <v>6</v>
      </c>
      <c r="AB224" t="s">
        <v>6</v>
      </c>
      <c r="AC224" t="s">
        <v>6</v>
      </c>
      <c r="AD224" t="s">
        <v>6</v>
      </c>
      <c r="AE224" t="s">
        <v>5</v>
      </c>
      <c r="AG224" s="229" t="str">
        <f t="shared" si="19"/>
        <v>Ja</v>
      </c>
      <c r="AI224" s="1" t="str">
        <f t="shared" si="16"/>
        <v>Nej</v>
      </c>
      <c r="AJ224" s="1">
        <f t="shared" si="17"/>
        <v>0</v>
      </c>
      <c r="AK224" s="1" t="str">
        <f t="shared" si="18"/>
        <v>-</v>
      </c>
    </row>
    <row r="225" spans="1:37" ht="15" customHeight="1" x14ac:dyDescent="0.35">
      <c r="A225" t="s">
        <v>340</v>
      </c>
      <c r="B225" t="s">
        <v>343</v>
      </c>
      <c r="C225" t="s">
        <v>343</v>
      </c>
      <c r="D225">
        <v>2024</v>
      </c>
      <c r="E225">
        <v>0.67800000000000005</v>
      </c>
      <c r="F225" t="s">
        <v>6</v>
      </c>
      <c r="G225" t="s">
        <v>835</v>
      </c>
      <c r="H225">
        <v>3.1</v>
      </c>
      <c r="I225">
        <v>0</v>
      </c>
      <c r="J225">
        <v>0</v>
      </c>
      <c r="K225">
        <v>1</v>
      </c>
      <c r="L225">
        <v>0</v>
      </c>
      <c r="M225" t="s">
        <v>5</v>
      </c>
      <c r="N225" t="s">
        <v>6</v>
      </c>
      <c r="O225" t="s">
        <v>6</v>
      </c>
      <c r="P225" t="s">
        <v>6</v>
      </c>
      <c r="Q225" t="s">
        <v>6</v>
      </c>
      <c r="R225" t="s">
        <v>6</v>
      </c>
      <c r="S225" t="s">
        <v>6</v>
      </c>
      <c r="T225" t="s">
        <v>6</v>
      </c>
      <c r="U225" t="s">
        <v>5</v>
      </c>
      <c r="V225" t="s">
        <v>6</v>
      </c>
      <c r="W225" t="s">
        <v>6</v>
      </c>
      <c r="X225" t="s">
        <v>6</v>
      </c>
      <c r="Y225" t="s">
        <v>6</v>
      </c>
      <c r="Z225" t="s">
        <v>6</v>
      </c>
      <c r="AA225" t="s">
        <v>6</v>
      </c>
      <c r="AB225" t="s">
        <v>6</v>
      </c>
      <c r="AC225" t="s">
        <v>6</v>
      </c>
      <c r="AD225" t="s">
        <v>6</v>
      </c>
      <c r="AE225" t="s">
        <v>5</v>
      </c>
      <c r="AG225" s="229" t="str">
        <f t="shared" si="19"/>
        <v>Ja</v>
      </c>
      <c r="AI225" s="1" t="str">
        <f t="shared" si="16"/>
        <v>Nej</v>
      </c>
      <c r="AJ225" s="1">
        <f t="shared" si="17"/>
        <v>0</v>
      </c>
      <c r="AK225" s="1" t="str">
        <f t="shared" si="18"/>
        <v>-</v>
      </c>
    </row>
    <row r="226" spans="1:37" ht="15" customHeight="1" x14ac:dyDescent="0.35">
      <c r="A226" t="s">
        <v>340</v>
      </c>
      <c r="B226" t="s">
        <v>62</v>
      </c>
      <c r="C226" t="s">
        <v>62</v>
      </c>
      <c r="D226">
        <v>2024</v>
      </c>
      <c r="E226">
        <v>1.464</v>
      </c>
      <c r="F226">
        <v>0</v>
      </c>
      <c r="G226" t="s">
        <v>835</v>
      </c>
      <c r="H226">
        <v>3.1</v>
      </c>
      <c r="I226">
        <v>0</v>
      </c>
      <c r="J226">
        <v>0</v>
      </c>
      <c r="K226">
        <v>1</v>
      </c>
      <c r="L226">
        <v>0</v>
      </c>
      <c r="M226" t="s">
        <v>5</v>
      </c>
      <c r="N226" t="s">
        <v>6</v>
      </c>
      <c r="O226" t="s">
        <v>6</v>
      </c>
      <c r="P226" t="s">
        <v>6</v>
      </c>
      <c r="Q226" t="s">
        <v>6</v>
      </c>
      <c r="R226" t="s">
        <v>6</v>
      </c>
      <c r="S226" t="s">
        <v>6</v>
      </c>
      <c r="T226" t="s">
        <v>6</v>
      </c>
      <c r="U226" t="s">
        <v>5</v>
      </c>
      <c r="V226" t="s">
        <v>6</v>
      </c>
      <c r="W226" t="s">
        <v>6</v>
      </c>
      <c r="X226" t="s">
        <v>6</v>
      </c>
      <c r="Y226" t="s">
        <v>6</v>
      </c>
      <c r="Z226" t="s">
        <v>6</v>
      </c>
      <c r="AA226" t="s">
        <v>6</v>
      </c>
      <c r="AB226" t="s">
        <v>6</v>
      </c>
      <c r="AC226" t="s">
        <v>6</v>
      </c>
      <c r="AD226" t="s">
        <v>6</v>
      </c>
      <c r="AE226" t="s">
        <v>5</v>
      </c>
      <c r="AG226" s="229" t="str">
        <f t="shared" si="19"/>
        <v>Ja</v>
      </c>
      <c r="AI226" s="1" t="str">
        <f t="shared" si="16"/>
        <v>Nej</v>
      </c>
      <c r="AJ226" s="1">
        <f t="shared" si="17"/>
        <v>0</v>
      </c>
      <c r="AK226" s="1" t="str">
        <f t="shared" si="18"/>
        <v>-</v>
      </c>
    </row>
    <row r="227" spans="1:37" ht="15" customHeight="1" x14ac:dyDescent="0.35">
      <c r="A227" t="s">
        <v>340</v>
      </c>
      <c r="B227" t="s">
        <v>344</v>
      </c>
      <c r="C227" t="s">
        <v>344</v>
      </c>
      <c r="D227">
        <v>2024</v>
      </c>
      <c r="E227">
        <v>0.16800000000000001</v>
      </c>
      <c r="F227" t="s">
        <v>6</v>
      </c>
      <c r="G227" t="s">
        <v>835</v>
      </c>
      <c r="H227">
        <v>3.1</v>
      </c>
      <c r="I227">
        <v>0</v>
      </c>
      <c r="J227">
        <v>0</v>
      </c>
      <c r="K227">
        <v>1</v>
      </c>
      <c r="L227">
        <v>0</v>
      </c>
      <c r="M227" t="s">
        <v>5</v>
      </c>
      <c r="N227" t="s">
        <v>6</v>
      </c>
      <c r="O227" t="s">
        <v>6</v>
      </c>
      <c r="P227" t="s">
        <v>6</v>
      </c>
      <c r="Q227" t="s">
        <v>6</v>
      </c>
      <c r="R227" t="s">
        <v>6</v>
      </c>
      <c r="S227" t="s">
        <v>6</v>
      </c>
      <c r="T227" t="s">
        <v>6</v>
      </c>
      <c r="U227" t="s">
        <v>5</v>
      </c>
      <c r="V227" t="s">
        <v>6</v>
      </c>
      <c r="W227" t="s">
        <v>6</v>
      </c>
      <c r="X227" t="s">
        <v>6</v>
      </c>
      <c r="Y227" t="s">
        <v>6</v>
      </c>
      <c r="Z227" t="s">
        <v>6</v>
      </c>
      <c r="AA227" t="s">
        <v>6</v>
      </c>
      <c r="AB227" t="s">
        <v>6</v>
      </c>
      <c r="AC227" t="s">
        <v>6</v>
      </c>
      <c r="AD227" t="s">
        <v>6</v>
      </c>
      <c r="AE227" t="s">
        <v>5</v>
      </c>
      <c r="AG227" s="229" t="str">
        <f t="shared" si="19"/>
        <v>Ja</v>
      </c>
      <c r="AI227" s="1" t="str">
        <f t="shared" si="16"/>
        <v>Nej</v>
      </c>
      <c r="AJ227" s="1">
        <f t="shared" si="17"/>
        <v>0</v>
      </c>
      <c r="AK227" s="1" t="str">
        <f t="shared" si="18"/>
        <v>-</v>
      </c>
    </row>
    <row r="228" spans="1:37" ht="15" customHeight="1" x14ac:dyDescent="0.35">
      <c r="A228" t="s">
        <v>340</v>
      </c>
      <c r="B228" t="s">
        <v>345</v>
      </c>
      <c r="C228" t="s">
        <v>345</v>
      </c>
      <c r="D228">
        <v>2024</v>
      </c>
      <c r="E228">
        <v>0.86499999999999999</v>
      </c>
      <c r="F228" t="s">
        <v>6</v>
      </c>
      <c r="G228" t="s">
        <v>835</v>
      </c>
      <c r="H228">
        <v>3.1</v>
      </c>
      <c r="I228">
        <v>0</v>
      </c>
      <c r="J228">
        <v>0</v>
      </c>
      <c r="K228">
        <v>1</v>
      </c>
      <c r="L228">
        <v>0</v>
      </c>
      <c r="M228" t="s">
        <v>5</v>
      </c>
      <c r="N228" t="s">
        <v>6</v>
      </c>
      <c r="O228" t="s">
        <v>6</v>
      </c>
      <c r="P228" t="s">
        <v>6</v>
      </c>
      <c r="Q228" t="s">
        <v>6</v>
      </c>
      <c r="R228" t="s">
        <v>6</v>
      </c>
      <c r="S228" t="s">
        <v>6</v>
      </c>
      <c r="T228" t="s">
        <v>6</v>
      </c>
      <c r="U228" t="s">
        <v>5</v>
      </c>
      <c r="V228" t="s">
        <v>6</v>
      </c>
      <c r="W228" t="s">
        <v>6</v>
      </c>
      <c r="X228" t="s">
        <v>6</v>
      </c>
      <c r="Y228" t="s">
        <v>6</v>
      </c>
      <c r="Z228" t="s">
        <v>6</v>
      </c>
      <c r="AA228" t="s">
        <v>6</v>
      </c>
      <c r="AB228" t="s">
        <v>6</v>
      </c>
      <c r="AC228" t="s">
        <v>6</v>
      </c>
      <c r="AD228" t="s">
        <v>6</v>
      </c>
      <c r="AE228" t="s">
        <v>5</v>
      </c>
      <c r="AG228" s="229" t="str">
        <f t="shared" si="19"/>
        <v>Ja</v>
      </c>
      <c r="AI228" s="1" t="str">
        <f t="shared" si="16"/>
        <v>Nej</v>
      </c>
      <c r="AJ228" s="1">
        <f t="shared" si="17"/>
        <v>0</v>
      </c>
      <c r="AK228" s="1" t="str">
        <f t="shared" si="18"/>
        <v>-</v>
      </c>
    </row>
    <row r="229" spans="1:37" ht="15" customHeight="1" x14ac:dyDescent="0.35">
      <c r="A229" t="s">
        <v>340</v>
      </c>
      <c r="B229" t="s">
        <v>346</v>
      </c>
      <c r="C229" t="s">
        <v>346</v>
      </c>
      <c r="D229">
        <v>2024</v>
      </c>
      <c r="E229">
        <v>0.311</v>
      </c>
      <c r="F229" t="s">
        <v>6</v>
      </c>
      <c r="G229" t="s">
        <v>835</v>
      </c>
      <c r="H229">
        <v>3.1</v>
      </c>
      <c r="I229">
        <v>0</v>
      </c>
      <c r="J229">
        <v>0</v>
      </c>
      <c r="K229">
        <v>1</v>
      </c>
      <c r="L229">
        <v>0</v>
      </c>
      <c r="M229" t="s">
        <v>5</v>
      </c>
      <c r="N229" t="s">
        <v>6</v>
      </c>
      <c r="O229" t="s">
        <v>6</v>
      </c>
      <c r="P229" t="s">
        <v>6</v>
      </c>
      <c r="Q229" t="s">
        <v>6</v>
      </c>
      <c r="R229" t="s">
        <v>6</v>
      </c>
      <c r="S229" t="s">
        <v>6</v>
      </c>
      <c r="T229" t="s">
        <v>6</v>
      </c>
      <c r="U229" t="s">
        <v>5</v>
      </c>
      <c r="V229" t="s">
        <v>6</v>
      </c>
      <c r="W229" t="s">
        <v>6</v>
      </c>
      <c r="X229" t="s">
        <v>6</v>
      </c>
      <c r="Y229" t="s">
        <v>6</v>
      </c>
      <c r="Z229" t="s">
        <v>6</v>
      </c>
      <c r="AA229" t="s">
        <v>6</v>
      </c>
      <c r="AB229" t="s">
        <v>6</v>
      </c>
      <c r="AC229" t="s">
        <v>6</v>
      </c>
      <c r="AD229" t="s">
        <v>6</v>
      </c>
      <c r="AE229" t="s">
        <v>5</v>
      </c>
      <c r="AG229" s="229" t="str">
        <f t="shared" si="19"/>
        <v>Ja</v>
      </c>
      <c r="AI229" s="1" t="str">
        <f t="shared" si="16"/>
        <v>Nej</v>
      </c>
      <c r="AJ229" s="1">
        <f t="shared" si="17"/>
        <v>0</v>
      </c>
      <c r="AK229" s="1" t="str">
        <f t="shared" si="18"/>
        <v>-</v>
      </c>
    </row>
    <row r="230" spans="1:37" ht="15" customHeight="1" x14ac:dyDescent="0.35">
      <c r="A230" t="s">
        <v>340</v>
      </c>
      <c r="B230" t="s">
        <v>347</v>
      </c>
      <c r="C230" t="s">
        <v>347</v>
      </c>
      <c r="D230">
        <v>2024</v>
      </c>
      <c r="E230">
        <v>0.19800000000000001</v>
      </c>
      <c r="F230" t="s">
        <v>6</v>
      </c>
      <c r="G230" t="s">
        <v>835</v>
      </c>
      <c r="H230">
        <v>3.1</v>
      </c>
      <c r="I230">
        <v>0</v>
      </c>
      <c r="J230">
        <v>0</v>
      </c>
      <c r="K230">
        <v>1</v>
      </c>
      <c r="L230">
        <v>0</v>
      </c>
      <c r="M230" t="s">
        <v>5</v>
      </c>
      <c r="N230" t="s">
        <v>6</v>
      </c>
      <c r="O230" t="s">
        <v>6</v>
      </c>
      <c r="P230" t="s">
        <v>6</v>
      </c>
      <c r="Q230" t="s">
        <v>6</v>
      </c>
      <c r="R230" t="s">
        <v>6</v>
      </c>
      <c r="S230" t="s">
        <v>6</v>
      </c>
      <c r="T230" t="s">
        <v>6</v>
      </c>
      <c r="U230" t="s">
        <v>5</v>
      </c>
      <c r="V230" t="s">
        <v>6</v>
      </c>
      <c r="W230" t="s">
        <v>6</v>
      </c>
      <c r="X230" t="s">
        <v>6</v>
      </c>
      <c r="Y230" t="s">
        <v>6</v>
      </c>
      <c r="Z230" t="s">
        <v>6</v>
      </c>
      <c r="AA230" t="s">
        <v>6</v>
      </c>
      <c r="AB230" t="s">
        <v>6</v>
      </c>
      <c r="AC230" t="s">
        <v>6</v>
      </c>
      <c r="AD230" t="s">
        <v>6</v>
      </c>
      <c r="AE230" t="s">
        <v>5</v>
      </c>
      <c r="AG230" s="229" t="str">
        <f t="shared" si="19"/>
        <v>Ja</v>
      </c>
      <c r="AI230" s="1" t="str">
        <f t="shared" si="16"/>
        <v>Nej</v>
      </c>
      <c r="AJ230" s="1">
        <f t="shared" si="17"/>
        <v>0</v>
      </c>
      <c r="AK230" s="1" t="str">
        <f t="shared" si="18"/>
        <v>-</v>
      </c>
    </row>
    <row r="231" spans="1:37" ht="15" customHeight="1" x14ac:dyDescent="0.35">
      <c r="A231" t="s">
        <v>340</v>
      </c>
      <c r="B231" t="s">
        <v>348</v>
      </c>
      <c r="C231" t="s">
        <v>348</v>
      </c>
      <c r="D231">
        <v>2024</v>
      </c>
      <c r="E231">
        <v>0.129</v>
      </c>
      <c r="F231" t="s">
        <v>6</v>
      </c>
      <c r="G231" t="s">
        <v>835</v>
      </c>
      <c r="H231">
        <v>3.1</v>
      </c>
      <c r="I231">
        <v>0</v>
      </c>
      <c r="J231">
        <v>0</v>
      </c>
      <c r="K231">
        <v>1</v>
      </c>
      <c r="L231">
        <v>0</v>
      </c>
      <c r="M231" t="s">
        <v>5</v>
      </c>
      <c r="N231" t="s">
        <v>6</v>
      </c>
      <c r="O231" t="s">
        <v>6</v>
      </c>
      <c r="P231" t="s">
        <v>6</v>
      </c>
      <c r="Q231" t="s">
        <v>6</v>
      </c>
      <c r="R231" t="s">
        <v>6</v>
      </c>
      <c r="S231" t="s">
        <v>6</v>
      </c>
      <c r="T231" t="s">
        <v>6</v>
      </c>
      <c r="U231" t="s">
        <v>5</v>
      </c>
      <c r="V231" t="s">
        <v>6</v>
      </c>
      <c r="W231" t="s">
        <v>6</v>
      </c>
      <c r="X231" t="s">
        <v>6</v>
      </c>
      <c r="Y231" t="s">
        <v>6</v>
      </c>
      <c r="Z231" t="s">
        <v>6</v>
      </c>
      <c r="AA231" t="s">
        <v>6</v>
      </c>
      <c r="AB231" t="s">
        <v>6</v>
      </c>
      <c r="AC231" t="s">
        <v>6</v>
      </c>
      <c r="AD231" t="s">
        <v>6</v>
      </c>
      <c r="AE231" t="s">
        <v>5</v>
      </c>
      <c r="AG231" s="229" t="str">
        <f t="shared" si="19"/>
        <v>Ja</v>
      </c>
      <c r="AI231" s="1" t="str">
        <f t="shared" si="16"/>
        <v>Nej</v>
      </c>
      <c r="AJ231" s="1">
        <f t="shared" si="17"/>
        <v>0</v>
      </c>
      <c r="AK231" s="1" t="str">
        <f t="shared" si="18"/>
        <v>-</v>
      </c>
    </row>
    <row r="232" spans="1:37" ht="15" customHeight="1" x14ac:dyDescent="0.35">
      <c r="A232" t="s">
        <v>340</v>
      </c>
      <c r="B232" t="s">
        <v>349</v>
      </c>
      <c r="C232" t="s">
        <v>350</v>
      </c>
      <c r="D232">
        <v>2024</v>
      </c>
      <c r="E232" t="s">
        <v>5</v>
      </c>
      <c r="F232" t="s">
        <v>5</v>
      </c>
      <c r="G232" t="s">
        <v>5</v>
      </c>
      <c r="H232" t="s">
        <v>5</v>
      </c>
      <c r="I232" t="s">
        <v>5</v>
      </c>
      <c r="J232" t="s">
        <v>5</v>
      </c>
      <c r="K232" t="s">
        <v>5</v>
      </c>
      <c r="L232" t="s">
        <v>5</v>
      </c>
      <c r="M232" t="s">
        <v>5</v>
      </c>
      <c r="N232" t="s">
        <v>5</v>
      </c>
      <c r="O232" t="s">
        <v>5</v>
      </c>
      <c r="P232" t="s">
        <v>5</v>
      </c>
      <c r="Q232" t="s">
        <v>5</v>
      </c>
      <c r="R232" t="s">
        <v>5</v>
      </c>
      <c r="S232" t="s">
        <v>5</v>
      </c>
      <c r="T232" t="s">
        <v>5</v>
      </c>
      <c r="U232" t="s">
        <v>5</v>
      </c>
      <c r="V232" t="s">
        <v>5</v>
      </c>
      <c r="W232" t="s">
        <v>5</v>
      </c>
      <c r="X232" t="s">
        <v>5</v>
      </c>
      <c r="Y232" t="s">
        <v>5</v>
      </c>
      <c r="Z232" t="s">
        <v>5</v>
      </c>
      <c r="AA232" t="s">
        <v>5</v>
      </c>
      <c r="AB232" t="s">
        <v>5</v>
      </c>
      <c r="AC232" t="s">
        <v>5</v>
      </c>
      <c r="AD232" t="s">
        <v>5</v>
      </c>
      <c r="AE232" t="s">
        <v>5</v>
      </c>
      <c r="AG232" s="229" t="str">
        <f t="shared" si="19"/>
        <v>Nej</v>
      </c>
      <c r="AI232" s="1" t="str">
        <f t="shared" si="16"/>
        <v>Nej</v>
      </c>
      <c r="AJ232" s="1">
        <f t="shared" si="17"/>
        <v>0</v>
      </c>
      <c r="AK232" s="1" t="str">
        <f t="shared" si="18"/>
        <v>-</v>
      </c>
    </row>
    <row r="233" spans="1:37" ht="15" customHeight="1" x14ac:dyDescent="0.35">
      <c r="A233" t="s">
        <v>340</v>
      </c>
      <c r="B233" t="s">
        <v>351</v>
      </c>
      <c r="C233" t="s">
        <v>170</v>
      </c>
      <c r="D233">
        <v>2024</v>
      </c>
      <c r="E233">
        <v>0.115</v>
      </c>
      <c r="F233" t="s">
        <v>6</v>
      </c>
      <c r="G233" t="s">
        <v>836</v>
      </c>
      <c r="H233">
        <v>3.1</v>
      </c>
      <c r="I233">
        <v>3.1</v>
      </c>
      <c r="J233">
        <v>0</v>
      </c>
      <c r="K233">
        <v>1</v>
      </c>
      <c r="L233">
        <v>0</v>
      </c>
      <c r="M233" t="s">
        <v>5</v>
      </c>
      <c r="N233" t="s">
        <v>6</v>
      </c>
      <c r="O233" t="s">
        <v>6</v>
      </c>
      <c r="P233" t="s">
        <v>6</v>
      </c>
      <c r="Q233" t="s">
        <v>6</v>
      </c>
      <c r="R233" t="s">
        <v>6</v>
      </c>
      <c r="S233" t="s">
        <v>6</v>
      </c>
      <c r="T233" t="s">
        <v>6</v>
      </c>
      <c r="U233" t="s">
        <v>5</v>
      </c>
      <c r="V233" t="s">
        <v>6</v>
      </c>
      <c r="W233" t="s">
        <v>6</v>
      </c>
      <c r="X233" t="s">
        <v>6</v>
      </c>
      <c r="Y233" t="s">
        <v>6</v>
      </c>
      <c r="Z233" t="s">
        <v>6</v>
      </c>
      <c r="AA233" t="s">
        <v>6</v>
      </c>
      <c r="AB233" t="s">
        <v>6</v>
      </c>
      <c r="AC233" t="s">
        <v>6</v>
      </c>
      <c r="AD233" t="s">
        <v>6</v>
      </c>
      <c r="AE233" t="s">
        <v>5</v>
      </c>
      <c r="AG233" s="229" t="str">
        <f t="shared" si="19"/>
        <v>Ja</v>
      </c>
      <c r="AI233" s="1" t="str">
        <f t="shared" si="16"/>
        <v>Nej</v>
      </c>
      <c r="AJ233" s="1">
        <f t="shared" si="17"/>
        <v>0</v>
      </c>
      <c r="AK233" s="1" t="str">
        <f t="shared" si="18"/>
        <v>-</v>
      </c>
    </row>
    <row r="234" spans="1:37" ht="15" customHeight="1" x14ac:dyDescent="0.35">
      <c r="A234" t="s">
        <v>340</v>
      </c>
      <c r="B234" t="s">
        <v>352</v>
      </c>
      <c r="C234" t="s">
        <v>353</v>
      </c>
      <c r="D234">
        <v>2024</v>
      </c>
      <c r="E234">
        <v>5.1999999999999998E-2</v>
      </c>
      <c r="F234" t="s">
        <v>6</v>
      </c>
      <c r="G234" t="s">
        <v>835</v>
      </c>
      <c r="H234">
        <v>3.1</v>
      </c>
      <c r="I234">
        <v>0</v>
      </c>
      <c r="J234">
        <v>0</v>
      </c>
      <c r="K234">
        <v>1</v>
      </c>
      <c r="L234">
        <v>0</v>
      </c>
      <c r="M234" t="s">
        <v>5</v>
      </c>
      <c r="N234" t="s">
        <v>6</v>
      </c>
      <c r="O234" t="s">
        <v>6</v>
      </c>
      <c r="P234" t="s">
        <v>6</v>
      </c>
      <c r="Q234" t="s">
        <v>6</v>
      </c>
      <c r="R234" t="s">
        <v>6</v>
      </c>
      <c r="S234" t="s">
        <v>6</v>
      </c>
      <c r="T234" t="s">
        <v>6</v>
      </c>
      <c r="U234" t="s">
        <v>5</v>
      </c>
      <c r="V234" t="s">
        <v>6</v>
      </c>
      <c r="W234" t="s">
        <v>6</v>
      </c>
      <c r="X234" t="s">
        <v>6</v>
      </c>
      <c r="Y234" t="s">
        <v>6</v>
      </c>
      <c r="Z234" t="s">
        <v>6</v>
      </c>
      <c r="AA234" t="s">
        <v>6</v>
      </c>
      <c r="AB234" t="s">
        <v>6</v>
      </c>
      <c r="AC234" t="s">
        <v>6</v>
      </c>
      <c r="AD234" t="s">
        <v>6</v>
      </c>
      <c r="AE234" t="s">
        <v>5</v>
      </c>
      <c r="AG234" s="229" t="str">
        <f t="shared" si="19"/>
        <v>Ja</v>
      </c>
      <c r="AI234" s="1" t="str">
        <f t="shared" si="16"/>
        <v>Nej</v>
      </c>
      <c r="AJ234" s="1">
        <f t="shared" si="17"/>
        <v>0</v>
      </c>
      <c r="AK234" s="1" t="str">
        <f t="shared" si="18"/>
        <v>-</v>
      </c>
    </row>
    <row r="235" spans="1:37" ht="15" customHeight="1" x14ac:dyDescent="0.35">
      <c r="A235" t="s">
        <v>340</v>
      </c>
      <c r="B235" t="s">
        <v>354</v>
      </c>
      <c r="C235" t="s">
        <v>348</v>
      </c>
      <c r="D235">
        <v>2024</v>
      </c>
      <c r="E235">
        <v>0.27900000000000003</v>
      </c>
      <c r="F235" t="s">
        <v>6</v>
      </c>
      <c r="G235" t="s">
        <v>835</v>
      </c>
      <c r="H235">
        <v>3.1</v>
      </c>
      <c r="I235">
        <v>0</v>
      </c>
      <c r="J235">
        <v>0</v>
      </c>
      <c r="K235">
        <v>1</v>
      </c>
      <c r="L235">
        <v>0</v>
      </c>
      <c r="M235" t="s">
        <v>5</v>
      </c>
      <c r="N235" t="s">
        <v>6</v>
      </c>
      <c r="O235" t="s">
        <v>6</v>
      </c>
      <c r="P235" t="s">
        <v>6</v>
      </c>
      <c r="Q235" t="s">
        <v>6</v>
      </c>
      <c r="R235" t="s">
        <v>6</v>
      </c>
      <c r="S235" t="s">
        <v>6</v>
      </c>
      <c r="T235" t="s">
        <v>6</v>
      </c>
      <c r="U235" t="s">
        <v>5</v>
      </c>
      <c r="V235" t="s">
        <v>6</v>
      </c>
      <c r="W235" t="s">
        <v>6</v>
      </c>
      <c r="X235" t="s">
        <v>6</v>
      </c>
      <c r="Y235" t="s">
        <v>6</v>
      </c>
      <c r="Z235" t="s">
        <v>6</v>
      </c>
      <c r="AA235" t="s">
        <v>6</v>
      </c>
      <c r="AB235" t="s">
        <v>6</v>
      </c>
      <c r="AC235" t="s">
        <v>6</v>
      </c>
      <c r="AD235" t="s">
        <v>6</v>
      </c>
      <c r="AE235" t="s">
        <v>5</v>
      </c>
      <c r="AG235" s="229" t="str">
        <f t="shared" si="19"/>
        <v>Ja</v>
      </c>
      <c r="AI235" s="1" t="str">
        <f t="shared" si="16"/>
        <v>Nej</v>
      </c>
      <c r="AJ235" s="1">
        <f t="shared" si="17"/>
        <v>0</v>
      </c>
      <c r="AK235" s="1" t="str">
        <f t="shared" si="18"/>
        <v>-</v>
      </c>
    </row>
    <row r="236" spans="1:37" ht="15" customHeight="1" x14ac:dyDescent="0.35">
      <c r="A236" t="s">
        <v>340</v>
      </c>
      <c r="B236" t="s">
        <v>355</v>
      </c>
      <c r="C236" t="s">
        <v>348</v>
      </c>
      <c r="D236">
        <v>2024</v>
      </c>
      <c r="E236">
        <v>0.71299999999999997</v>
      </c>
      <c r="F236">
        <v>0</v>
      </c>
      <c r="G236" t="s">
        <v>835</v>
      </c>
      <c r="H236">
        <v>3.1</v>
      </c>
      <c r="I236">
        <v>0</v>
      </c>
      <c r="J236">
        <v>0</v>
      </c>
      <c r="K236">
        <v>1</v>
      </c>
      <c r="L236">
        <v>0</v>
      </c>
      <c r="M236" t="s">
        <v>5</v>
      </c>
      <c r="N236" t="s">
        <v>6</v>
      </c>
      <c r="O236" t="s">
        <v>6</v>
      </c>
      <c r="P236" t="s">
        <v>6</v>
      </c>
      <c r="Q236" t="s">
        <v>6</v>
      </c>
      <c r="R236" t="s">
        <v>6</v>
      </c>
      <c r="S236" t="s">
        <v>6</v>
      </c>
      <c r="T236" t="s">
        <v>6</v>
      </c>
      <c r="U236" t="s">
        <v>5</v>
      </c>
      <c r="V236" t="s">
        <v>6</v>
      </c>
      <c r="W236" t="s">
        <v>6</v>
      </c>
      <c r="X236" t="s">
        <v>6</v>
      </c>
      <c r="Y236" t="s">
        <v>6</v>
      </c>
      <c r="Z236" t="s">
        <v>6</v>
      </c>
      <c r="AA236" t="s">
        <v>6</v>
      </c>
      <c r="AB236" t="s">
        <v>6</v>
      </c>
      <c r="AC236" t="s">
        <v>6</v>
      </c>
      <c r="AD236" t="s">
        <v>6</v>
      </c>
      <c r="AE236" t="s">
        <v>5</v>
      </c>
      <c r="AG236" s="229" t="str">
        <f t="shared" si="19"/>
        <v>Ja</v>
      </c>
      <c r="AI236" s="1" t="str">
        <f t="shared" si="16"/>
        <v>Nej</v>
      </c>
      <c r="AJ236" s="1">
        <f t="shared" si="17"/>
        <v>0</v>
      </c>
      <c r="AK236" s="1" t="str">
        <f t="shared" si="18"/>
        <v>-</v>
      </c>
    </row>
    <row r="237" spans="1:37" ht="15" customHeight="1" x14ac:dyDescent="0.35">
      <c r="A237" t="s">
        <v>340</v>
      </c>
      <c r="B237" t="s">
        <v>356</v>
      </c>
      <c r="C237" t="s">
        <v>356</v>
      </c>
      <c r="D237">
        <v>2024</v>
      </c>
      <c r="E237">
        <v>0.28799999999999998</v>
      </c>
      <c r="F237" t="s">
        <v>6</v>
      </c>
      <c r="G237" t="s">
        <v>837</v>
      </c>
      <c r="H237">
        <v>3.1</v>
      </c>
      <c r="I237">
        <v>0</v>
      </c>
      <c r="J237">
        <v>0</v>
      </c>
      <c r="K237">
        <v>1</v>
      </c>
      <c r="L237">
        <v>0</v>
      </c>
      <c r="M237" t="s">
        <v>5</v>
      </c>
      <c r="N237" t="s">
        <v>6</v>
      </c>
      <c r="O237" t="s">
        <v>6</v>
      </c>
      <c r="P237" t="s">
        <v>6</v>
      </c>
      <c r="Q237" t="s">
        <v>6</v>
      </c>
      <c r="R237" t="s">
        <v>6</v>
      </c>
      <c r="S237" t="s">
        <v>6</v>
      </c>
      <c r="T237" t="s">
        <v>6</v>
      </c>
      <c r="U237" t="s">
        <v>5</v>
      </c>
      <c r="V237" t="s">
        <v>6</v>
      </c>
      <c r="W237" t="s">
        <v>6</v>
      </c>
      <c r="X237" t="s">
        <v>6</v>
      </c>
      <c r="Y237" t="s">
        <v>6</v>
      </c>
      <c r="Z237" t="s">
        <v>6</v>
      </c>
      <c r="AA237" t="s">
        <v>6</v>
      </c>
      <c r="AB237" t="s">
        <v>6</v>
      </c>
      <c r="AC237" t="s">
        <v>6</v>
      </c>
      <c r="AD237" t="s">
        <v>6</v>
      </c>
      <c r="AE237" t="s">
        <v>5</v>
      </c>
      <c r="AG237" s="229" t="str">
        <f t="shared" si="19"/>
        <v>Ja</v>
      </c>
      <c r="AI237" s="1" t="str">
        <f t="shared" si="16"/>
        <v>Nej</v>
      </c>
      <c r="AJ237" s="1">
        <f t="shared" si="17"/>
        <v>0</v>
      </c>
      <c r="AK237" s="1" t="str">
        <f t="shared" si="18"/>
        <v>-</v>
      </c>
    </row>
    <row r="238" spans="1:37" ht="15" customHeight="1" x14ac:dyDescent="0.35">
      <c r="A238" t="s">
        <v>340</v>
      </c>
      <c r="B238" t="s">
        <v>357</v>
      </c>
      <c r="C238" t="s">
        <v>358</v>
      </c>
      <c r="D238">
        <v>2024</v>
      </c>
      <c r="E238">
        <v>0.216</v>
      </c>
      <c r="F238" t="s">
        <v>6</v>
      </c>
      <c r="G238" t="s">
        <v>835</v>
      </c>
      <c r="H238">
        <v>3.1</v>
      </c>
      <c r="I238">
        <v>0</v>
      </c>
      <c r="J238">
        <v>0</v>
      </c>
      <c r="K238">
        <v>1</v>
      </c>
      <c r="L238">
        <v>0</v>
      </c>
      <c r="M238" t="s">
        <v>5</v>
      </c>
      <c r="N238" t="s">
        <v>6</v>
      </c>
      <c r="O238" t="s">
        <v>6</v>
      </c>
      <c r="P238" t="s">
        <v>6</v>
      </c>
      <c r="Q238" t="s">
        <v>6</v>
      </c>
      <c r="R238" t="s">
        <v>6</v>
      </c>
      <c r="S238" t="s">
        <v>6</v>
      </c>
      <c r="T238" t="s">
        <v>6</v>
      </c>
      <c r="U238" t="s">
        <v>5</v>
      </c>
      <c r="V238" t="s">
        <v>6</v>
      </c>
      <c r="W238" t="s">
        <v>6</v>
      </c>
      <c r="X238" t="s">
        <v>6</v>
      </c>
      <c r="Y238" t="s">
        <v>6</v>
      </c>
      <c r="Z238" t="s">
        <v>6</v>
      </c>
      <c r="AA238" t="s">
        <v>6</v>
      </c>
      <c r="AB238" t="s">
        <v>6</v>
      </c>
      <c r="AC238" t="s">
        <v>6</v>
      </c>
      <c r="AD238" t="s">
        <v>6</v>
      </c>
      <c r="AE238" t="s">
        <v>5</v>
      </c>
      <c r="AG238" s="229" t="str">
        <f t="shared" si="19"/>
        <v>Ja</v>
      </c>
      <c r="AI238" s="1" t="str">
        <f t="shared" si="16"/>
        <v>Nej</v>
      </c>
      <c r="AJ238" s="1">
        <f t="shared" si="17"/>
        <v>0</v>
      </c>
      <c r="AK238" s="1" t="str">
        <f t="shared" si="18"/>
        <v>-</v>
      </c>
    </row>
    <row r="239" spans="1:37" ht="15" customHeight="1" x14ac:dyDescent="0.35">
      <c r="A239" t="s">
        <v>340</v>
      </c>
      <c r="B239" t="s">
        <v>359</v>
      </c>
      <c r="C239" t="s">
        <v>358</v>
      </c>
      <c r="D239">
        <v>2024</v>
      </c>
      <c r="E239">
        <v>2.1000000000000001E-2</v>
      </c>
      <c r="F239" t="s">
        <v>6</v>
      </c>
      <c r="G239" t="s">
        <v>835</v>
      </c>
      <c r="H239">
        <v>3.1</v>
      </c>
      <c r="I239">
        <v>0</v>
      </c>
      <c r="J239">
        <v>0</v>
      </c>
      <c r="K239">
        <v>1</v>
      </c>
      <c r="L239">
        <v>0</v>
      </c>
      <c r="M239" t="s">
        <v>5</v>
      </c>
      <c r="N239" t="s">
        <v>6</v>
      </c>
      <c r="O239" t="s">
        <v>6</v>
      </c>
      <c r="P239" t="s">
        <v>6</v>
      </c>
      <c r="Q239" t="s">
        <v>6</v>
      </c>
      <c r="R239" t="s">
        <v>6</v>
      </c>
      <c r="S239" t="s">
        <v>6</v>
      </c>
      <c r="T239" t="s">
        <v>6</v>
      </c>
      <c r="U239" t="s">
        <v>5</v>
      </c>
      <c r="V239" t="s">
        <v>6</v>
      </c>
      <c r="W239" t="s">
        <v>6</v>
      </c>
      <c r="X239" t="s">
        <v>6</v>
      </c>
      <c r="Y239" t="s">
        <v>6</v>
      </c>
      <c r="Z239" t="s">
        <v>6</v>
      </c>
      <c r="AA239" t="s">
        <v>6</v>
      </c>
      <c r="AB239" t="s">
        <v>6</v>
      </c>
      <c r="AC239" t="s">
        <v>6</v>
      </c>
      <c r="AD239" t="s">
        <v>6</v>
      </c>
      <c r="AE239" t="s">
        <v>5</v>
      </c>
      <c r="AG239" s="229" t="str">
        <f t="shared" si="19"/>
        <v>Ja</v>
      </c>
      <c r="AI239" s="1" t="str">
        <f t="shared" si="16"/>
        <v>Nej</v>
      </c>
      <c r="AJ239" s="1">
        <f t="shared" si="17"/>
        <v>0</v>
      </c>
      <c r="AK239" s="1" t="str">
        <f t="shared" si="18"/>
        <v>-</v>
      </c>
    </row>
    <row r="240" spans="1:37" ht="15" customHeight="1" x14ac:dyDescent="0.35">
      <c r="A240" t="s">
        <v>340</v>
      </c>
      <c r="B240" t="s">
        <v>360</v>
      </c>
      <c r="C240" t="s">
        <v>361</v>
      </c>
      <c r="D240">
        <v>2024</v>
      </c>
      <c r="E240">
        <v>0.27700000000000002</v>
      </c>
      <c r="F240" t="s">
        <v>6</v>
      </c>
      <c r="G240" t="s">
        <v>835</v>
      </c>
      <c r="H240">
        <v>3.1</v>
      </c>
      <c r="I240">
        <v>0</v>
      </c>
      <c r="J240">
        <v>0</v>
      </c>
      <c r="K240">
        <v>1</v>
      </c>
      <c r="L240">
        <v>0</v>
      </c>
      <c r="M240" t="s">
        <v>5</v>
      </c>
      <c r="N240" t="s">
        <v>6</v>
      </c>
      <c r="O240" t="s">
        <v>6</v>
      </c>
      <c r="P240" t="s">
        <v>6</v>
      </c>
      <c r="Q240" t="s">
        <v>6</v>
      </c>
      <c r="R240" t="s">
        <v>6</v>
      </c>
      <c r="S240" t="s">
        <v>6</v>
      </c>
      <c r="T240" t="s">
        <v>6</v>
      </c>
      <c r="U240" t="s">
        <v>5</v>
      </c>
      <c r="V240" t="s">
        <v>6</v>
      </c>
      <c r="W240" t="s">
        <v>6</v>
      </c>
      <c r="X240" t="s">
        <v>6</v>
      </c>
      <c r="Y240" t="s">
        <v>6</v>
      </c>
      <c r="Z240" t="s">
        <v>6</v>
      </c>
      <c r="AA240" t="s">
        <v>6</v>
      </c>
      <c r="AB240" t="s">
        <v>6</v>
      </c>
      <c r="AC240" t="s">
        <v>6</v>
      </c>
      <c r="AD240" t="s">
        <v>6</v>
      </c>
      <c r="AE240" t="s">
        <v>5</v>
      </c>
      <c r="AG240" s="229" t="str">
        <f t="shared" si="19"/>
        <v>Ja</v>
      </c>
      <c r="AI240" s="1" t="str">
        <f t="shared" si="16"/>
        <v>Nej</v>
      </c>
      <c r="AJ240" s="1">
        <f t="shared" si="17"/>
        <v>0</v>
      </c>
      <c r="AK240" s="1" t="str">
        <f t="shared" si="18"/>
        <v>-</v>
      </c>
    </row>
    <row r="241" spans="1:37" ht="15" customHeight="1" x14ac:dyDescent="0.35">
      <c r="A241" t="s">
        <v>340</v>
      </c>
      <c r="B241" t="s">
        <v>362</v>
      </c>
      <c r="C241" t="s">
        <v>361</v>
      </c>
      <c r="D241">
        <v>2024</v>
      </c>
      <c r="E241">
        <v>5.8000000000000003E-2</v>
      </c>
      <c r="F241" t="s">
        <v>6</v>
      </c>
      <c r="G241" t="s">
        <v>837</v>
      </c>
      <c r="H241">
        <v>3.1</v>
      </c>
      <c r="I241">
        <v>0</v>
      </c>
      <c r="J241">
        <v>0</v>
      </c>
      <c r="K241">
        <v>1</v>
      </c>
      <c r="L241">
        <v>0</v>
      </c>
      <c r="M241" t="s">
        <v>5</v>
      </c>
      <c r="N241" t="s">
        <v>6</v>
      </c>
      <c r="O241" t="s">
        <v>6</v>
      </c>
      <c r="P241" t="s">
        <v>6</v>
      </c>
      <c r="Q241" t="s">
        <v>6</v>
      </c>
      <c r="R241" t="s">
        <v>6</v>
      </c>
      <c r="S241" t="s">
        <v>6</v>
      </c>
      <c r="T241" t="s">
        <v>6</v>
      </c>
      <c r="U241" t="s">
        <v>5</v>
      </c>
      <c r="V241" t="s">
        <v>6</v>
      </c>
      <c r="W241" t="s">
        <v>6</v>
      </c>
      <c r="X241" t="s">
        <v>6</v>
      </c>
      <c r="Y241" t="s">
        <v>6</v>
      </c>
      <c r="Z241" t="s">
        <v>6</v>
      </c>
      <c r="AA241" t="s">
        <v>6</v>
      </c>
      <c r="AB241" t="s">
        <v>6</v>
      </c>
      <c r="AC241" t="s">
        <v>6</v>
      </c>
      <c r="AD241" t="s">
        <v>6</v>
      </c>
      <c r="AE241" t="s">
        <v>5</v>
      </c>
      <c r="AG241" s="229" t="str">
        <f t="shared" si="19"/>
        <v>Ja</v>
      </c>
      <c r="AI241" s="1" t="str">
        <f t="shared" si="16"/>
        <v>Nej</v>
      </c>
      <c r="AJ241" s="1">
        <f t="shared" si="17"/>
        <v>0</v>
      </c>
      <c r="AK241" s="1" t="str">
        <f t="shared" si="18"/>
        <v>-</v>
      </c>
    </row>
    <row r="242" spans="1:37" ht="15" customHeight="1" x14ac:dyDescent="0.35">
      <c r="A242" t="s">
        <v>363</v>
      </c>
      <c r="B242" t="s">
        <v>364</v>
      </c>
      <c r="C242" t="s">
        <v>365</v>
      </c>
      <c r="D242">
        <v>2024</v>
      </c>
      <c r="E242" t="s">
        <v>6</v>
      </c>
      <c r="F242" t="s">
        <v>6</v>
      </c>
      <c r="G242" t="s">
        <v>5</v>
      </c>
      <c r="H242">
        <v>2.1</v>
      </c>
      <c r="I242">
        <v>524.1</v>
      </c>
      <c r="J242">
        <v>0.05</v>
      </c>
      <c r="K242">
        <v>0.14680000000000001</v>
      </c>
      <c r="L242" t="s">
        <v>6</v>
      </c>
      <c r="M242" t="s">
        <v>5</v>
      </c>
      <c r="N242" t="s">
        <v>6</v>
      </c>
      <c r="O242" t="s">
        <v>6</v>
      </c>
      <c r="P242" t="s">
        <v>6</v>
      </c>
      <c r="Q242" t="s">
        <v>6</v>
      </c>
      <c r="R242" t="s">
        <v>6</v>
      </c>
      <c r="S242" t="s">
        <v>6</v>
      </c>
      <c r="T242" t="s">
        <v>6</v>
      </c>
      <c r="U242" t="s">
        <v>78</v>
      </c>
      <c r="V242" t="s">
        <v>6</v>
      </c>
      <c r="W242" t="s">
        <v>6</v>
      </c>
      <c r="X242" t="s">
        <v>6</v>
      </c>
      <c r="Y242" t="s">
        <v>6</v>
      </c>
      <c r="Z242" t="s">
        <v>6</v>
      </c>
      <c r="AA242" t="s">
        <v>6</v>
      </c>
      <c r="AB242" t="s">
        <v>6</v>
      </c>
      <c r="AC242" t="s">
        <v>6</v>
      </c>
      <c r="AD242" t="s">
        <v>6</v>
      </c>
      <c r="AE242" t="s">
        <v>5</v>
      </c>
      <c r="AG242" s="229" t="str">
        <f t="shared" si="19"/>
        <v>Ja</v>
      </c>
      <c r="AI242" s="1" t="str">
        <f t="shared" si="16"/>
        <v>Nej</v>
      </c>
      <c r="AJ242" s="1">
        <f t="shared" si="17"/>
        <v>0</v>
      </c>
      <c r="AK242" s="1" t="str">
        <f t="shared" si="18"/>
        <v>-</v>
      </c>
    </row>
    <row r="243" spans="1:37" ht="15" customHeight="1" x14ac:dyDescent="0.35">
      <c r="A243" t="s">
        <v>363</v>
      </c>
      <c r="B243" t="s">
        <v>365</v>
      </c>
      <c r="C243" t="s">
        <v>365</v>
      </c>
      <c r="D243">
        <v>2024</v>
      </c>
      <c r="E243" t="s">
        <v>6</v>
      </c>
      <c r="F243">
        <v>0.53800000000000003</v>
      </c>
      <c r="G243" t="s">
        <v>838</v>
      </c>
      <c r="H243">
        <v>2.1</v>
      </c>
      <c r="I243">
        <v>0.03</v>
      </c>
      <c r="J243">
        <v>0</v>
      </c>
      <c r="K243">
        <v>0.22</v>
      </c>
      <c r="L243">
        <v>55.1</v>
      </c>
      <c r="M243" t="s">
        <v>5</v>
      </c>
      <c r="N243" t="s">
        <v>6</v>
      </c>
      <c r="O243" t="s">
        <v>6</v>
      </c>
      <c r="P243" t="s">
        <v>6</v>
      </c>
      <c r="Q243" t="s">
        <v>6</v>
      </c>
      <c r="R243" t="s">
        <v>6</v>
      </c>
      <c r="S243" t="s">
        <v>6</v>
      </c>
      <c r="T243" t="s">
        <v>6</v>
      </c>
      <c r="U243" t="s">
        <v>5</v>
      </c>
      <c r="V243" t="s">
        <v>6</v>
      </c>
      <c r="W243" t="s">
        <v>6</v>
      </c>
      <c r="X243" t="s">
        <v>6</v>
      </c>
      <c r="Y243" t="s">
        <v>6</v>
      </c>
      <c r="Z243" t="s">
        <v>6</v>
      </c>
      <c r="AA243" t="s">
        <v>6</v>
      </c>
      <c r="AB243" t="s">
        <v>6</v>
      </c>
      <c r="AC243" t="s">
        <v>6</v>
      </c>
      <c r="AD243" t="s">
        <v>6</v>
      </c>
      <c r="AE243" t="s">
        <v>5</v>
      </c>
      <c r="AG243" s="229" t="str">
        <f t="shared" si="19"/>
        <v>Ja</v>
      </c>
      <c r="AI243" s="1" t="str">
        <f t="shared" si="16"/>
        <v>Nej</v>
      </c>
      <c r="AJ243" s="1">
        <f t="shared" si="17"/>
        <v>0</v>
      </c>
      <c r="AK243" s="1" t="str">
        <f t="shared" si="18"/>
        <v>-</v>
      </c>
    </row>
    <row r="244" spans="1:37" ht="15" customHeight="1" x14ac:dyDescent="0.35">
      <c r="A244" t="s">
        <v>366</v>
      </c>
      <c r="B244" t="s">
        <v>367</v>
      </c>
      <c r="C244" t="s">
        <v>368</v>
      </c>
      <c r="D244">
        <v>2024</v>
      </c>
      <c r="E244" t="s">
        <v>6</v>
      </c>
      <c r="F244" t="s">
        <v>6</v>
      </c>
      <c r="G244" t="s">
        <v>839</v>
      </c>
      <c r="H244">
        <v>2</v>
      </c>
      <c r="I244">
        <v>0.03</v>
      </c>
      <c r="J244">
        <v>0</v>
      </c>
      <c r="K244">
        <v>0.14680000000000001</v>
      </c>
      <c r="L244">
        <v>0</v>
      </c>
      <c r="M244" t="s">
        <v>5</v>
      </c>
      <c r="N244" t="s">
        <v>6</v>
      </c>
      <c r="O244" t="s">
        <v>6</v>
      </c>
      <c r="P244" t="s">
        <v>6</v>
      </c>
      <c r="Q244" t="s">
        <v>6</v>
      </c>
      <c r="R244" t="s">
        <v>6</v>
      </c>
      <c r="S244" t="s">
        <v>6</v>
      </c>
      <c r="T244" t="s">
        <v>6</v>
      </c>
      <c r="U244" t="s">
        <v>5</v>
      </c>
      <c r="V244" t="s">
        <v>6</v>
      </c>
      <c r="W244" t="s">
        <v>6</v>
      </c>
      <c r="X244" t="s">
        <v>6</v>
      </c>
      <c r="Y244" t="s">
        <v>6</v>
      </c>
      <c r="Z244" t="s">
        <v>6</v>
      </c>
      <c r="AA244" t="s">
        <v>6</v>
      </c>
      <c r="AB244" t="s">
        <v>6</v>
      </c>
      <c r="AC244" t="s">
        <v>6</v>
      </c>
      <c r="AD244" t="s">
        <v>6</v>
      </c>
      <c r="AE244" t="s">
        <v>5</v>
      </c>
      <c r="AG244" s="229" t="str">
        <f t="shared" si="19"/>
        <v>Ja</v>
      </c>
      <c r="AI244" s="1" t="str">
        <f t="shared" si="16"/>
        <v>Nej</v>
      </c>
      <c r="AJ244" s="1">
        <f t="shared" si="17"/>
        <v>0</v>
      </c>
      <c r="AK244" s="1" t="str">
        <f t="shared" si="18"/>
        <v>-</v>
      </c>
    </row>
    <row r="245" spans="1:37" ht="15" customHeight="1" x14ac:dyDescent="0.35">
      <c r="A245" t="s">
        <v>366</v>
      </c>
      <c r="B245" t="s">
        <v>368</v>
      </c>
      <c r="C245" t="s">
        <v>368</v>
      </c>
      <c r="D245">
        <v>2024</v>
      </c>
      <c r="E245" t="s">
        <v>6</v>
      </c>
      <c r="F245">
        <v>4.2839999999999998</v>
      </c>
      <c r="G245" t="s">
        <v>838</v>
      </c>
      <c r="H245">
        <v>2</v>
      </c>
      <c r="I245">
        <v>0.03</v>
      </c>
      <c r="J245">
        <v>0</v>
      </c>
      <c r="K245">
        <v>0.14000000000000001</v>
      </c>
      <c r="L245">
        <v>72.5</v>
      </c>
      <c r="M245" t="s">
        <v>5</v>
      </c>
      <c r="N245" t="s">
        <v>6</v>
      </c>
      <c r="O245" t="s">
        <v>6</v>
      </c>
      <c r="P245" t="s">
        <v>6</v>
      </c>
      <c r="Q245" t="s">
        <v>6</v>
      </c>
      <c r="R245" t="s">
        <v>6</v>
      </c>
      <c r="S245" t="s">
        <v>6</v>
      </c>
      <c r="T245" t="s">
        <v>6</v>
      </c>
      <c r="U245" t="s">
        <v>5</v>
      </c>
      <c r="V245" t="s">
        <v>6</v>
      </c>
      <c r="W245" t="s">
        <v>6</v>
      </c>
      <c r="X245" t="s">
        <v>6</v>
      </c>
      <c r="Y245" t="s">
        <v>6</v>
      </c>
      <c r="Z245" t="s">
        <v>6</v>
      </c>
      <c r="AA245" t="s">
        <v>6</v>
      </c>
      <c r="AB245" t="s">
        <v>6</v>
      </c>
      <c r="AC245" t="s">
        <v>6</v>
      </c>
      <c r="AD245" t="s">
        <v>6</v>
      </c>
      <c r="AE245" t="s">
        <v>5</v>
      </c>
      <c r="AG245" s="229" t="str">
        <f t="shared" si="19"/>
        <v>Ja</v>
      </c>
      <c r="AI245" s="1" t="str">
        <f t="shared" si="16"/>
        <v>Nej</v>
      </c>
      <c r="AJ245" s="1">
        <f t="shared" si="17"/>
        <v>0</v>
      </c>
      <c r="AK245" s="1" t="str">
        <f t="shared" si="18"/>
        <v>-</v>
      </c>
    </row>
    <row r="246" spans="1:37" ht="15" customHeight="1" x14ac:dyDescent="0.35">
      <c r="A246" t="s">
        <v>369</v>
      </c>
      <c r="B246" t="s">
        <v>370</v>
      </c>
      <c r="C246" t="s">
        <v>370</v>
      </c>
      <c r="D246">
        <v>2024</v>
      </c>
      <c r="E246" t="s">
        <v>5</v>
      </c>
      <c r="F246" t="s">
        <v>5</v>
      </c>
      <c r="G246" t="s">
        <v>5</v>
      </c>
      <c r="H246" t="s">
        <v>5</v>
      </c>
      <c r="I246" t="s">
        <v>5</v>
      </c>
      <c r="J246" t="s">
        <v>5</v>
      </c>
      <c r="K246" t="s">
        <v>5</v>
      </c>
      <c r="L246" t="s">
        <v>5</v>
      </c>
      <c r="M246" t="s">
        <v>5</v>
      </c>
      <c r="N246" t="s">
        <v>5</v>
      </c>
      <c r="O246" t="s">
        <v>5</v>
      </c>
      <c r="P246" t="s">
        <v>5</v>
      </c>
      <c r="Q246" t="s">
        <v>5</v>
      </c>
      <c r="R246" t="s">
        <v>5</v>
      </c>
      <c r="S246" t="s">
        <v>5</v>
      </c>
      <c r="T246" t="s">
        <v>5</v>
      </c>
      <c r="U246" t="s">
        <v>5</v>
      </c>
      <c r="V246" t="s">
        <v>5</v>
      </c>
      <c r="W246" t="s">
        <v>5</v>
      </c>
      <c r="X246" t="s">
        <v>5</v>
      </c>
      <c r="Y246" t="s">
        <v>5</v>
      </c>
      <c r="Z246" t="s">
        <v>5</v>
      </c>
      <c r="AA246" t="s">
        <v>5</v>
      </c>
      <c r="AB246" t="s">
        <v>5</v>
      </c>
      <c r="AC246" t="s">
        <v>5</v>
      </c>
      <c r="AD246" t="s">
        <v>5</v>
      </c>
      <c r="AE246" t="s">
        <v>5</v>
      </c>
      <c r="AG246" s="229" t="str">
        <f t="shared" si="19"/>
        <v>Nej</v>
      </c>
      <c r="AI246" s="1" t="str">
        <f t="shared" si="16"/>
        <v>Nej</v>
      </c>
      <c r="AJ246" s="1">
        <f t="shared" si="17"/>
        <v>0</v>
      </c>
      <c r="AK246" s="1" t="str">
        <f t="shared" si="18"/>
        <v>-</v>
      </c>
    </row>
    <row r="247" spans="1:37" ht="15" customHeight="1" x14ac:dyDescent="0.35">
      <c r="A247" t="s">
        <v>371</v>
      </c>
      <c r="B247" t="s">
        <v>372</v>
      </c>
      <c r="C247" t="s">
        <v>373</v>
      </c>
      <c r="D247">
        <v>2024</v>
      </c>
      <c r="E247">
        <v>13.084</v>
      </c>
      <c r="F247" t="s">
        <v>6</v>
      </c>
      <c r="G247" t="s">
        <v>840</v>
      </c>
      <c r="H247">
        <v>1.1000000000000001</v>
      </c>
      <c r="I247">
        <v>0</v>
      </c>
      <c r="J247">
        <v>0</v>
      </c>
      <c r="K247">
        <v>0</v>
      </c>
      <c r="L247">
        <v>0</v>
      </c>
      <c r="M247" t="s">
        <v>730</v>
      </c>
      <c r="N247">
        <v>302</v>
      </c>
      <c r="O247">
        <v>0.32</v>
      </c>
      <c r="P247">
        <v>0</v>
      </c>
      <c r="Q247">
        <v>0</v>
      </c>
      <c r="R247">
        <v>0</v>
      </c>
      <c r="S247">
        <v>217.7</v>
      </c>
      <c r="T247" t="s">
        <v>6</v>
      </c>
      <c r="U247" t="s">
        <v>768</v>
      </c>
      <c r="V247">
        <v>3.9369999999999998</v>
      </c>
      <c r="W247">
        <v>3.9369999999999998</v>
      </c>
      <c r="X247">
        <v>0.38</v>
      </c>
      <c r="Y247">
        <v>0</v>
      </c>
      <c r="Z247">
        <v>0</v>
      </c>
      <c r="AA247">
        <v>0</v>
      </c>
      <c r="AB247">
        <v>2.6440000000000001</v>
      </c>
      <c r="AC247" t="s">
        <v>6</v>
      </c>
      <c r="AD247" t="s">
        <v>6</v>
      </c>
      <c r="AE247" s="202" t="s">
        <v>1208</v>
      </c>
      <c r="AG247" s="229" t="str">
        <f t="shared" si="19"/>
        <v>Ja</v>
      </c>
      <c r="AI247" s="1" t="str">
        <f t="shared" si="16"/>
        <v>Ja</v>
      </c>
      <c r="AJ247" s="1">
        <f t="shared" si="17"/>
        <v>302</v>
      </c>
      <c r="AK247" s="1">
        <f t="shared" si="18"/>
        <v>0</v>
      </c>
    </row>
    <row r="248" spans="1:37" ht="15" customHeight="1" x14ac:dyDescent="0.35">
      <c r="A248" t="s">
        <v>374</v>
      </c>
      <c r="B248" t="s">
        <v>375</v>
      </c>
      <c r="C248" t="s">
        <v>376</v>
      </c>
      <c r="D248">
        <v>2024</v>
      </c>
      <c r="E248">
        <v>0.25</v>
      </c>
      <c r="F248" t="s">
        <v>6</v>
      </c>
      <c r="G248" t="s">
        <v>841</v>
      </c>
      <c r="H248">
        <v>1.1000000000000001</v>
      </c>
      <c r="I248">
        <v>0</v>
      </c>
      <c r="J248">
        <v>0</v>
      </c>
      <c r="K248">
        <v>0</v>
      </c>
      <c r="L248">
        <v>0</v>
      </c>
      <c r="M248" t="s">
        <v>5</v>
      </c>
      <c r="N248" t="s">
        <v>6</v>
      </c>
      <c r="O248" t="s">
        <v>6</v>
      </c>
      <c r="P248" t="s">
        <v>6</v>
      </c>
      <c r="Q248" t="s">
        <v>6</v>
      </c>
      <c r="R248" t="s">
        <v>6</v>
      </c>
      <c r="S248" t="s">
        <v>6</v>
      </c>
      <c r="T248" t="s">
        <v>6</v>
      </c>
      <c r="U248" t="s">
        <v>5</v>
      </c>
      <c r="V248" t="s">
        <v>6</v>
      </c>
      <c r="W248" t="s">
        <v>6</v>
      </c>
      <c r="X248" t="s">
        <v>6</v>
      </c>
      <c r="Y248" t="s">
        <v>6</v>
      </c>
      <c r="Z248" t="s">
        <v>6</v>
      </c>
      <c r="AA248" t="s">
        <v>6</v>
      </c>
      <c r="AB248" t="s">
        <v>6</v>
      </c>
      <c r="AC248" t="s">
        <v>6</v>
      </c>
      <c r="AD248" t="s">
        <v>6</v>
      </c>
      <c r="AE248" t="s">
        <v>5</v>
      </c>
      <c r="AG248" s="229" t="str">
        <f t="shared" si="19"/>
        <v>Ja</v>
      </c>
      <c r="AI248" s="1" t="str">
        <f t="shared" si="16"/>
        <v>Nej</v>
      </c>
      <c r="AJ248" s="1">
        <f t="shared" si="17"/>
        <v>0</v>
      </c>
      <c r="AK248" s="1" t="str">
        <f t="shared" si="18"/>
        <v>-</v>
      </c>
    </row>
    <row r="249" spans="1:37" ht="15" customHeight="1" x14ac:dyDescent="0.35">
      <c r="A249" t="s">
        <v>374</v>
      </c>
      <c r="B249" t="s">
        <v>376</v>
      </c>
      <c r="C249" t="s">
        <v>376</v>
      </c>
      <c r="D249">
        <v>2024</v>
      </c>
      <c r="E249">
        <v>1.27</v>
      </c>
      <c r="F249">
        <v>3.09</v>
      </c>
      <c r="G249" t="s">
        <v>842</v>
      </c>
      <c r="H249">
        <v>1.1000000000000001</v>
      </c>
      <c r="I249">
        <v>0</v>
      </c>
      <c r="J249">
        <v>0</v>
      </c>
      <c r="K249">
        <v>0</v>
      </c>
      <c r="L249">
        <v>0</v>
      </c>
      <c r="M249" t="s">
        <v>5</v>
      </c>
      <c r="N249" t="s">
        <v>6</v>
      </c>
      <c r="O249" t="s">
        <v>6</v>
      </c>
      <c r="P249" t="s">
        <v>6</v>
      </c>
      <c r="Q249" t="s">
        <v>6</v>
      </c>
      <c r="R249" t="s">
        <v>6</v>
      </c>
      <c r="S249" t="s">
        <v>6</v>
      </c>
      <c r="T249" t="s">
        <v>6</v>
      </c>
      <c r="U249" t="s">
        <v>5</v>
      </c>
      <c r="V249" t="s">
        <v>6</v>
      </c>
      <c r="W249" t="s">
        <v>6</v>
      </c>
      <c r="X249" t="s">
        <v>6</v>
      </c>
      <c r="Y249" t="s">
        <v>6</v>
      </c>
      <c r="Z249" t="s">
        <v>6</v>
      </c>
      <c r="AA249" t="s">
        <v>6</v>
      </c>
      <c r="AB249" t="s">
        <v>6</v>
      </c>
      <c r="AC249" t="s">
        <v>6</v>
      </c>
      <c r="AD249" t="s">
        <v>6</v>
      </c>
      <c r="AE249" t="s">
        <v>5</v>
      </c>
      <c r="AG249" s="229" t="str">
        <f t="shared" si="19"/>
        <v>Ja</v>
      </c>
      <c r="AI249" s="1" t="str">
        <f t="shared" si="16"/>
        <v>Nej</v>
      </c>
      <c r="AJ249" s="1">
        <f t="shared" si="17"/>
        <v>0</v>
      </c>
      <c r="AK249" s="1" t="str">
        <f t="shared" si="18"/>
        <v>-</v>
      </c>
    </row>
    <row r="250" spans="1:37" ht="15" customHeight="1" x14ac:dyDescent="0.35">
      <c r="A250" t="s">
        <v>374</v>
      </c>
      <c r="B250" t="s">
        <v>377</v>
      </c>
      <c r="C250" t="s">
        <v>376</v>
      </c>
      <c r="D250">
        <v>2024</v>
      </c>
      <c r="E250">
        <v>0.52200000000000002</v>
      </c>
      <c r="F250" t="s">
        <v>6</v>
      </c>
      <c r="G250" t="s">
        <v>842</v>
      </c>
      <c r="H250">
        <v>1.1000000000000001</v>
      </c>
      <c r="I250">
        <v>0</v>
      </c>
      <c r="J250">
        <v>0</v>
      </c>
      <c r="K250">
        <v>0</v>
      </c>
      <c r="L250">
        <v>0</v>
      </c>
      <c r="M250" t="s">
        <v>5</v>
      </c>
      <c r="N250" t="s">
        <v>6</v>
      </c>
      <c r="O250" t="s">
        <v>6</v>
      </c>
      <c r="P250" t="s">
        <v>6</v>
      </c>
      <c r="Q250" t="s">
        <v>6</v>
      </c>
      <c r="R250" t="s">
        <v>6</v>
      </c>
      <c r="S250" t="s">
        <v>6</v>
      </c>
      <c r="T250" t="s">
        <v>6</v>
      </c>
      <c r="U250" t="s">
        <v>5</v>
      </c>
      <c r="V250" t="s">
        <v>6</v>
      </c>
      <c r="W250" t="s">
        <v>6</v>
      </c>
      <c r="X250" t="s">
        <v>6</v>
      </c>
      <c r="Y250" t="s">
        <v>6</v>
      </c>
      <c r="Z250" t="s">
        <v>6</v>
      </c>
      <c r="AA250" t="s">
        <v>6</v>
      </c>
      <c r="AB250" t="s">
        <v>6</v>
      </c>
      <c r="AC250" t="s">
        <v>6</v>
      </c>
      <c r="AD250" t="s">
        <v>6</v>
      </c>
      <c r="AE250" t="s">
        <v>5</v>
      </c>
      <c r="AG250" s="229" t="str">
        <f t="shared" si="19"/>
        <v>Ja</v>
      </c>
      <c r="AI250" s="1" t="str">
        <f t="shared" si="16"/>
        <v>Nej</v>
      </c>
      <c r="AJ250" s="1">
        <f t="shared" si="17"/>
        <v>0</v>
      </c>
      <c r="AK250" s="1" t="str">
        <f t="shared" si="18"/>
        <v>-</v>
      </c>
    </row>
    <row r="251" spans="1:37" ht="15" customHeight="1" x14ac:dyDescent="0.35">
      <c r="A251" t="s">
        <v>378</v>
      </c>
      <c r="B251" t="s">
        <v>379</v>
      </c>
      <c r="C251" t="s">
        <v>380</v>
      </c>
      <c r="D251">
        <v>2024</v>
      </c>
      <c r="E251">
        <v>0.62</v>
      </c>
      <c r="F251">
        <v>8.1</v>
      </c>
      <c r="G251" t="s">
        <v>790</v>
      </c>
      <c r="H251">
        <v>1.1000000000000001</v>
      </c>
      <c r="I251">
        <v>0</v>
      </c>
      <c r="J251">
        <v>0</v>
      </c>
      <c r="K251">
        <v>0</v>
      </c>
      <c r="L251" t="s">
        <v>6</v>
      </c>
      <c r="M251" t="s">
        <v>5</v>
      </c>
      <c r="N251" t="s">
        <v>6</v>
      </c>
      <c r="O251" t="s">
        <v>6</v>
      </c>
      <c r="P251" t="s">
        <v>6</v>
      </c>
      <c r="Q251" t="s">
        <v>6</v>
      </c>
      <c r="R251" t="s">
        <v>6</v>
      </c>
      <c r="S251" t="s">
        <v>6</v>
      </c>
      <c r="T251" t="s">
        <v>6</v>
      </c>
      <c r="U251" t="s">
        <v>5</v>
      </c>
      <c r="V251" t="s">
        <v>6</v>
      </c>
      <c r="W251" t="s">
        <v>6</v>
      </c>
      <c r="X251" t="s">
        <v>6</v>
      </c>
      <c r="Y251" t="s">
        <v>6</v>
      </c>
      <c r="Z251" t="s">
        <v>6</v>
      </c>
      <c r="AA251" t="s">
        <v>6</v>
      </c>
      <c r="AB251" t="s">
        <v>6</v>
      </c>
      <c r="AC251" t="s">
        <v>6</v>
      </c>
      <c r="AD251" t="s">
        <v>6</v>
      </c>
      <c r="AE251" t="s">
        <v>5</v>
      </c>
      <c r="AG251" s="229" t="str">
        <f t="shared" ref="AG251:AG272" si="20">IF(OR(AND(H251&lt;&gt;$AM$3,H251&lt;&gt;"-"),AND(I251&lt;&gt;$AM$4,I251&lt;&gt;"-"),AND(J251&lt;&gt;$AM$5,J251&lt;&gt;"-"),AND(K251&lt;&gt;$AM$6,K251&lt;&gt;"-")),"Ja","Nej")</f>
        <v>Ja</v>
      </c>
      <c r="AI251" s="1" t="str">
        <f t="shared" si="16"/>
        <v>Nej</v>
      </c>
      <c r="AJ251" s="1">
        <f t="shared" si="17"/>
        <v>0</v>
      </c>
      <c r="AK251" s="1" t="str">
        <f t="shared" si="18"/>
        <v>-</v>
      </c>
    </row>
    <row r="252" spans="1:37" ht="15" customHeight="1" x14ac:dyDescent="0.35">
      <c r="A252" t="s">
        <v>381</v>
      </c>
      <c r="B252" t="s">
        <v>382</v>
      </c>
      <c r="C252" t="s">
        <v>383</v>
      </c>
      <c r="D252">
        <v>2024</v>
      </c>
      <c r="E252">
        <v>3.1800000000000002E-2</v>
      </c>
      <c r="F252" t="s">
        <v>6</v>
      </c>
      <c r="G252" t="s">
        <v>843</v>
      </c>
      <c r="H252">
        <v>1.1000000000000001</v>
      </c>
      <c r="I252">
        <v>0</v>
      </c>
      <c r="J252">
        <v>0</v>
      </c>
      <c r="K252">
        <v>0</v>
      </c>
      <c r="L252">
        <v>0</v>
      </c>
      <c r="M252" t="s">
        <v>5</v>
      </c>
      <c r="N252" t="s">
        <v>6</v>
      </c>
      <c r="O252" t="s">
        <v>6</v>
      </c>
      <c r="P252" t="s">
        <v>6</v>
      </c>
      <c r="Q252" t="s">
        <v>6</v>
      </c>
      <c r="R252" t="s">
        <v>6</v>
      </c>
      <c r="S252" t="s">
        <v>6</v>
      </c>
      <c r="T252" t="s">
        <v>6</v>
      </c>
      <c r="U252" t="s">
        <v>5</v>
      </c>
      <c r="V252" t="s">
        <v>6</v>
      </c>
      <c r="W252" t="s">
        <v>6</v>
      </c>
      <c r="X252" t="s">
        <v>6</v>
      </c>
      <c r="Y252" t="s">
        <v>6</v>
      </c>
      <c r="Z252" t="s">
        <v>6</v>
      </c>
      <c r="AA252" t="s">
        <v>6</v>
      </c>
      <c r="AB252" t="s">
        <v>6</v>
      </c>
      <c r="AC252" t="s">
        <v>6</v>
      </c>
      <c r="AD252" t="s">
        <v>6</v>
      </c>
      <c r="AE252" s="202" t="s">
        <v>1209</v>
      </c>
      <c r="AG252" s="229" t="str">
        <f t="shared" si="20"/>
        <v>Ja</v>
      </c>
      <c r="AI252" s="1" t="str">
        <f t="shared" si="16"/>
        <v>Nej</v>
      </c>
      <c r="AJ252" s="1">
        <f t="shared" si="17"/>
        <v>0</v>
      </c>
      <c r="AK252" s="1" t="str">
        <f t="shared" si="18"/>
        <v>-</v>
      </c>
    </row>
    <row r="253" spans="1:37" ht="15" customHeight="1" x14ac:dyDescent="0.35">
      <c r="A253" t="s">
        <v>381</v>
      </c>
      <c r="B253" t="s">
        <v>384</v>
      </c>
      <c r="C253" t="s">
        <v>383</v>
      </c>
      <c r="D253">
        <v>2024</v>
      </c>
      <c r="E253">
        <v>0.30499999999999999</v>
      </c>
      <c r="F253" t="s">
        <v>6</v>
      </c>
      <c r="G253" t="s">
        <v>843</v>
      </c>
      <c r="H253">
        <v>1.1000000000000001</v>
      </c>
      <c r="I253">
        <v>0</v>
      </c>
      <c r="J253">
        <v>0</v>
      </c>
      <c r="K253">
        <v>0</v>
      </c>
      <c r="L253">
        <v>0</v>
      </c>
      <c r="M253" t="s">
        <v>5</v>
      </c>
      <c r="N253" t="s">
        <v>6</v>
      </c>
      <c r="O253" t="s">
        <v>6</v>
      </c>
      <c r="P253" t="s">
        <v>6</v>
      </c>
      <c r="Q253" t="s">
        <v>6</v>
      </c>
      <c r="R253" t="s">
        <v>6</v>
      </c>
      <c r="S253" t="s">
        <v>6</v>
      </c>
      <c r="T253" t="s">
        <v>6</v>
      </c>
      <c r="U253" t="s">
        <v>5</v>
      </c>
      <c r="V253" t="s">
        <v>6</v>
      </c>
      <c r="W253" t="s">
        <v>6</v>
      </c>
      <c r="X253" t="s">
        <v>6</v>
      </c>
      <c r="Y253" t="s">
        <v>6</v>
      </c>
      <c r="Z253" t="s">
        <v>6</v>
      </c>
      <c r="AA253" t="s">
        <v>6</v>
      </c>
      <c r="AB253" t="s">
        <v>6</v>
      </c>
      <c r="AC253" t="s">
        <v>6</v>
      </c>
      <c r="AD253" t="s">
        <v>6</v>
      </c>
      <c r="AE253" s="202" t="s">
        <v>1209</v>
      </c>
      <c r="AG253" s="229" t="str">
        <f t="shared" si="20"/>
        <v>Ja</v>
      </c>
      <c r="AI253" s="1" t="str">
        <f t="shared" si="16"/>
        <v>Nej</v>
      </c>
      <c r="AJ253" s="1">
        <f t="shared" si="17"/>
        <v>0</v>
      </c>
      <c r="AK253" s="1" t="str">
        <f t="shared" si="18"/>
        <v>-</v>
      </c>
    </row>
    <row r="254" spans="1:37" ht="15" customHeight="1" x14ac:dyDescent="0.35">
      <c r="A254" t="s">
        <v>381</v>
      </c>
      <c r="B254" t="s">
        <v>383</v>
      </c>
      <c r="C254" t="s">
        <v>383</v>
      </c>
      <c r="D254">
        <v>2024</v>
      </c>
      <c r="E254">
        <v>1.3440000000000001</v>
      </c>
      <c r="F254">
        <v>4.8040000000000003</v>
      </c>
      <c r="G254" t="s">
        <v>843</v>
      </c>
      <c r="H254">
        <v>1.1000000000000001</v>
      </c>
      <c r="I254">
        <v>0</v>
      </c>
      <c r="J254">
        <v>0</v>
      </c>
      <c r="K254">
        <v>0</v>
      </c>
      <c r="L254">
        <v>0</v>
      </c>
      <c r="M254" t="s">
        <v>5</v>
      </c>
      <c r="N254" t="s">
        <v>6</v>
      </c>
      <c r="O254" t="s">
        <v>6</v>
      </c>
      <c r="P254" t="s">
        <v>6</v>
      </c>
      <c r="Q254" t="s">
        <v>6</v>
      </c>
      <c r="R254" t="s">
        <v>6</v>
      </c>
      <c r="S254" t="s">
        <v>6</v>
      </c>
      <c r="T254" t="s">
        <v>6</v>
      </c>
      <c r="U254" t="s">
        <v>5</v>
      </c>
      <c r="V254" t="s">
        <v>6</v>
      </c>
      <c r="W254" t="s">
        <v>6</v>
      </c>
      <c r="X254" t="s">
        <v>6</v>
      </c>
      <c r="Y254" t="s">
        <v>6</v>
      </c>
      <c r="Z254" t="s">
        <v>6</v>
      </c>
      <c r="AA254" t="s">
        <v>6</v>
      </c>
      <c r="AB254" t="s">
        <v>6</v>
      </c>
      <c r="AC254" t="s">
        <v>6</v>
      </c>
      <c r="AD254" t="s">
        <v>6</v>
      </c>
      <c r="AE254" s="202" t="s">
        <v>1209</v>
      </c>
      <c r="AG254" s="229" t="str">
        <f t="shared" si="20"/>
        <v>Ja</v>
      </c>
      <c r="AI254" s="1" t="str">
        <f t="shared" si="16"/>
        <v>Nej</v>
      </c>
      <c r="AJ254" s="1">
        <f t="shared" si="17"/>
        <v>0</v>
      </c>
      <c r="AK254" s="1" t="str">
        <f t="shared" si="18"/>
        <v>-</v>
      </c>
    </row>
    <row r="255" spans="1:37" ht="15" customHeight="1" x14ac:dyDescent="0.35">
      <c r="A255" t="s">
        <v>385</v>
      </c>
      <c r="B255" t="s">
        <v>386</v>
      </c>
      <c r="C255" t="s">
        <v>386</v>
      </c>
      <c r="D255">
        <v>2024</v>
      </c>
      <c r="E255" t="s">
        <v>6</v>
      </c>
      <c r="F255" t="s">
        <v>6</v>
      </c>
      <c r="G255" t="s">
        <v>844</v>
      </c>
      <c r="H255">
        <v>1.1000000000000001</v>
      </c>
      <c r="I255">
        <v>0</v>
      </c>
      <c r="J255">
        <v>0</v>
      </c>
      <c r="K255">
        <v>0</v>
      </c>
      <c r="L255">
        <v>100</v>
      </c>
      <c r="M255" t="s">
        <v>5</v>
      </c>
      <c r="N255" t="s">
        <v>6</v>
      </c>
      <c r="O255" t="s">
        <v>6</v>
      </c>
      <c r="P255" t="s">
        <v>6</v>
      </c>
      <c r="Q255" t="s">
        <v>6</v>
      </c>
      <c r="R255" t="s">
        <v>6</v>
      </c>
      <c r="S255" t="s">
        <v>6</v>
      </c>
      <c r="T255" t="s">
        <v>6</v>
      </c>
      <c r="U255" t="s">
        <v>5</v>
      </c>
      <c r="V255" t="s">
        <v>6</v>
      </c>
      <c r="W255" t="s">
        <v>6</v>
      </c>
      <c r="X255" t="s">
        <v>6</v>
      </c>
      <c r="Y255" t="s">
        <v>6</v>
      </c>
      <c r="Z255" t="s">
        <v>6</v>
      </c>
      <c r="AA255" t="s">
        <v>6</v>
      </c>
      <c r="AB255" t="s">
        <v>6</v>
      </c>
      <c r="AC255" t="s">
        <v>6</v>
      </c>
      <c r="AD255" t="s">
        <v>6</v>
      </c>
      <c r="AE255" t="s">
        <v>5</v>
      </c>
      <c r="AG255" s="229" t="str">
        <f t="shared" si="20"/>
        <v>Ja</v>
      </c>
      <c r="AI255" s="1" t="str">
        <f t="shared" si="16"/>
        <v>Nej</v>
      </c>
      <c r="AJ255" s="1">
        <f t="shared" si="17"/>
        <v>0</v>
      </c>
      <c r="AK255" s="1" t="str">
        <f t="shared" si="18"/>
        <v>-</v>
      </c>
    </row>
    <row r="256" spans="1:37" ht="15" customHeight="1" x14ac:dyDescent="0.35">
      <c r="A256" t="s">
        <v>387</v>
      </c>
      <c r="B256" t="s">
        <v>388</v>
      </c>
      <c r="C256" t="s">
        <v>388</v>
      </c>
      <c r="D256">
        <v>2024</v>
      </c>
      <c r="E256">
        <v>1.23</v>
      </c>
      <c r="F256">
        <v>2.97</v>
      </c>
      <c r="G256" t="s">
        <v>845</v>
      </c>
      <c r="H256">
        <v>2.9</v>
      </c>
      <c r="I256">
        <v>2.5</v>
      </c>
      <c r="J256">
        <v>0</v>
      </c>
      <c r="K256">
        <v>1</v>
      </c>
      <c r="L256">
        <v>0</v>
      </c>
      <c r="M256" t="s">
        <v>5</v>
      </c>
      <c r="N256" t="s">
        <v>6</v>
      </c>
      <c r="O256" t="s">
        <v>6</v>
      </c>
      <c r="P256" t="s">
        <v>6</v>
      </c>
      <c r="Q256" t="s">
        <v>6</v>
      </c>
      <c r="R256" t="s">
        <v>6</v>
      </c>
      <c r="S256" t="s">
        <v>6</v>
      </c>
      <c r="T256" t="s">
        <v>6</v>
      </c>
      <c r="U256" t="s">
        <v>5</v>
      </c>
      <c r="V256" t="s">
        <v>6</v>
      </c>
      <c r="W256" t="s">
        <v>6</v>
      </c>
      <c r="X256" t="s">
        <v>6</v>
      </c>
      <c r="Y256" t="s">
        <v>6</v>
      </c>
      <c r="Z256" t="s">
        <v>6</v>
      </c>
      <c r="AA256" t="s">
        <v>6</v>
      </c>
      <c r="AB256" t="s">
        <v>6</v>
      </c>
      <c r="AC256" t="s">
        <v>6</v>
      </c>
      <c r="AD256" t="s">
        <v>6</v>
      </c>
      <c r="AE256" t="s">
        <v>5</v>
      </c>
      <c r="AG256" s="229" t="str">
        <f t="shared" si="20"/>
        <v>Ja</v>
      </c>
      <c r="AI256" s="1" t="str">
        <f t="shared" si="16"/>
        <v>Nej</v>
      </c>
      <c r="AJ256" s="1">
        <f t="shared" si="17"/>
        <v>0</v>
      </c>
      <c r="AK256" s="1" t="str">
        <f t="shared" si="18"/>
        <v>-</v>
      </c>
    </row>
    <row r="257" spans="1:37" ht="15" customHeight="1" x14ac:dyDescent="0.35">
      <c r="A257" t="s">
        <v>389</v>
      </c>
      <c r="B257" t="s">
        <v>390</v>
      </c>
      <c r="C257" t="s">
        <v>390</v>
      </c>
      <c r="D257">
        <v>2024</v>
      </c>
      <c r="E257" t="s">
        <v>6</v>
      </c>
      <c r="F257" t="s">
        <v>6</v>
      </c>
      <c r="G257" t="s">
        <v>5</v>
      </c>
      <c r="H257">
        <v>2.1</v>
      </c>
      <c r="I257">
        <v>524.1</v>
      </c>
      <c r="J257">
        <v>0.78820000000000001</v>
      </c>
      <c r="K257">
        <v>0.14680000000000001</v>
      </c>
      <c r="L257" t="s">
        <v>6</v>
      </c>
      <c r="M257" t="s">
        <v>5</v>
      </c>
      <c r="N257" t="s">
        <v>6</v>
      </c>
      <c r="O257" t="s">
        <v>6</v>
      </c>
      <c r="P257" t="s">
        <v>6</v>
      </c>
      <c r="Q257" t="s">
        <v>6</v>
      </c>
      <c r="R257" t="s">
        <v>6</v>
      </c>
      <c r="S257" t="s">
        <v>6</v>
      </c>
      <c r="T257" t="s">
        <v>6</v>
      </c>
      <c r="U257" t="s">
        <v>5</v>
      </c>
      <c r="V257" t="s">
        <v>6</v>
      </c>
      <c r="W257" t="s">
        <v>6</v>
      </c>
      <c r="X257" t="s">
        <v>6</v>
      </c>
      <c r="Y257" t="s">
        <v>6</v>
      </c>
      <c r="Z257" t="s">
        <v>6</v>
      </c>
      <c r="AA257" t="s">
        <v>6</v>
      </c>
      <c r="AB257" t="s">
        <v>6</v>
      </c>
      <c r="AC257" t="s">
        <v>6</v>
      </c>
      <c r="AD257" t="s">
        <v>6</v>
      </c>
      <c r="AE257" t="s">
        <v>5</v>
      </c>
      <c r="AG257" s="229" t="str">
        <f t="shared" si="20"/>
        <v>Nej</v>
      </c>
      <c r="AI257" s="1" t="str">
        <f t="shared" si="16"/>
        <v>Nej</v>
      </c>
      <c r="AJ257" s="1">
        <f t="shared" si="17"/>
        <v>0</v>
      </c>
      <c r="AK257" s="1" t="str">
        <f t="shared" si="18"/>
        <v>-</v>
      </c>
    </row>
    <row r="258" spans="1:37" ht="15" customHeight="1" x14ac:dyDescent="0.35">
      <c r="A258" t="s">
        <v>391</v>
      </c>
      <c r="B258" t="s">
        <v>392</v>
      </c>
      <c r="C258" t="s">
        <v>392</v>
      </c>
      <c r="D258">
        <v>2024</v>
      </c>
      <c r="E258" t="s">
        <v>5</v>
      </c>
      <c r="F258" t="s">
        <v>5</v>
      </c>
      <c r="G258" t="s">
        <v>5</v>
      </c>
      <c r="H258" t="s">
        <v>5</v>
      </c>
      <c r="I258" t="s">
        <v>5</v>
      </c>
      <c r="J258" t="s">
        <v>5</v>
      </c>
      <c r="K258" t="s">
        <v>5</v>
      </c>
      <c r="L258" t="s">
        <v>5</v>
      </c>
      <c r="M258" t="s">
        <v>5</v>
      </c>
      <c r="N258" t="s">
        <v>5</v>
      </c>
      <c r="O258" t="s">
        <v>5</v>
      </c>
      <c r="P258" t="s">
        <v>5</v>
      </c>
      <c r="Q258" t="s">
        <v>5</v>
      </c>
      <c r="R258" t="s">
        <v>5</v>
      </c>
      <c r="S258" t="s">
        <v>5</v>
      </c>
      <c r="T258" t="s">
        <v>5</v>
      </c>
      <c r="U258" t="s">
        <v>5</v>
      </c>
      <c r="V258" t="s">
        <v>5</v>
      </c>
      <c r="W258" t="s">
        <v>5</v>
      </c>
      <c r="X258" t="s">
        <v>5</v>
      </c>
      <c r="Y258" t="s">
        <v>5</v>
      </c>
      <c r="Z258" t="s">
        <v>5</v>
      </c>
      <c r="AA258" t="s">
        <v>5</v>
      </c>
      <c r="AB258" t="s">
        <v>5</v>
      </c>
      <c r="AC258" t="s">
        <v>5</v>
      </c>
      <c r="AD258" t="s">
        <v>5</v>
      </c>
      <c r="AE258" t="s">
        <v>5</v>
      </c>
      <c r="AG258" s="229" t="str">
        <f t="shared" si="20"/>
        <v>Nej</v>
      </c>
      <c r="AI258" s="1" t="str">
        <f t="shared" si="16"/>
        <v>Nej</v>
      </c>
      <c r="AJ258" s="1">
        <f t="shared" si="17"/>
        <v>0</v>
      </c>
      <c r="AK258" s="1" t="str">
        <f t="shared" si="18"/>
        <v>-</v>
      </c>
    </row>
    <row r="259" spans="1:37" ht="15" customHeight="1" x14ac:dyDescent="0.35">
      <c r="A259" t="s">
        <v>393</v>
      </c>
      <c r="B259" t="s">
        <v>394</v>
      </c>
      <c r="C259" t="s">
        <v>394</v>
      </c>
      <c r="D259">
        <v>2024</v>
      </c>
      <c r="E259">
        <v>1E-8</v>
      </c>
      <c r="F259" t="s">
        <v>6</v>
      </c>
      <c r="G259" t="s">
        <v>846</v>
      </c>
      <c r="H259">
        <v>3.1</v>
      </c>
      <c r="I259">
        <v>0</v>
      </c>
      <c r="J259">
        <v>0</v>
      </c>
      <c r="K259">
        <v>0.98370000000000002</v>
      </c>
      <c r="L259">
        <v>1.63</v>
      </c>
      <c r="M259" t="s">
        <v>818</v>
      </c>
      <c r="N259">
        <v>180</v>
      </c>
      <c r="O259">
        <v>0.30199999999999999</v>
      </c>
      <c r="P259">
        <v>40.97</v>
      </c>
      <c r="Q259">
        <v>6.56</v>
      </c>
      <c r="R259">
        <v>9.6</v>
      </c>
      <c r="S259">
        <v>64</v>
      </c>
      <c r="T259">
        <v>35</v>
      </c>
      <c r="U259" t="s">
        <v>78</v>
      </c>
      <c r="V259" t="s">
        <v>6</v>
      </c>
      <c r="W259" t="s">
        <v>6</v>
      </c>
      <c r="X259" t="s">
        <v>6</v>
      </c>
      <c r="Y259" t="s">
        <v>6</v>
      </c>
      <c r="Z259" t="s">
        <v>6</v>
      </c>
      <c r="AA259" t="s">
        <v>6</v>
      </c>
      <c r="AB259" t="s">
        <v>6</v>
      </c>
      <c r="AC259" t="s">
        <v>6</v>
      </c>
      <c r="AD259" t="s">
        <v>6</v>
      </c>
      <c r="AE259" s="202" t="s">
        <v>1210</v>
      </c>
      <c r="AG259" s="229" t="str">
        <f t="shared" si="20"/>
        <v>Ja</v>
      </c>
      <c r="AI259" s="1" t="str">
        <f t="shared" ref="AI259:AI322" si="21">IF(ISERROR(1/N259),"Nej","Ja")</f>
        <v>Ja</v>
      </c>
      <c r="AJ259" s="1">
        <f t="shared" ref="AJ259:AJ322" si="22">IF(AI259="Nej",0,N259)</f>
        <v>180</v>
      </c>
      <c r="AK259" s="1">
        <f t="shared" ref="AK259:AK322" si="23">IF(AI259="Nej","-",R259/100)</f>
        <v>9.6000000000000002E-2</v>
      </c>
    </row>
    <row r="260" spans="1:37" ht="15" customHeight="1" x14ac:dyDescent="0.35">
      <c r="A260" t="s">
        <v>393</v>
      </c>
      <c r="B260" t="s">
        <v>395</v>
      </c>
      <c r="C260" t="s">
        <v>394</v>
      </c>
      <c r="D260">
        <v>2024</v>
      </c>
      <c r="E260" t="s">
        <v>6</v>
      </c>
      <c r="F260" t="s">
        <v>6</v>
      </c>
      <c r="G260" t="s">
        <v>783</v>
      </c>
      <c r="H260">
        <v>2</v>
      </c>
      <c r="I260">
        <v>0</v>
      </c>
      <c r="J260">
        <v>0</v>
      </c>
      <c r="K260">
        <v>0</v>
      </c>
      <c r="L260">
        <v>100</v>
      </c>
      <c r="M260" t="s">
        <v>818</v>
      </c>
      <c r="N260">
        <v>5</v>
      </c>
      <c r="O260">
        <v>0.04</v>
      </c>
      <c r="P260">
        <v>2.46</v>
      </c>
      <c r="Q260">
        <v>4.2</v>
      </c>
      <c r="R260">
        <v>0</v>
      </c>
      <c r="S260">
        <v>0</v>
      </c>
      <c r="T260">
        <v>0</v>
      </c>
      <c r="U260" t="s">
        <v>78</v>
      </c>
      <c r="V260" t="s">
        <v>6</v>
      </c>
      <c r="W260" t="s">
        <v>6</v>
      </c>
      <c r="X260" t="s">
        <v>6</v>
      </c>
      <c r="Y260" t="s">
        <v>6</v>
      </c>
      <c r="Z260" t="s">
        <v>6</v>
      </c>
      <c r="AA260" t="s">
        <v>6</v>
      </c>
      <c r="AB260" t="s">
        <v>6</v>
      </c>
      <c r="AC260" t="s">
        <v>6</v>
      </c>
      <c r="AD260" t="s">
        <v>6</v>
      </c>
      <c r="AE260" s="202" t="s">
        <v>1210</v>
      </c>
      <c r="AG260" s="229" t="str">
        <f t="shared" si="20"/>
        <v>Ja</v>
      </c>
      <c r="AI260" s="1" t="str">
        <f t="shared" si="21"/>
        <v>Ja</v>
      </c>
      <c r="AJ260" s="1">
        <f t="shared" si="22"/>
        <v>5</v>
      </c>
      <c r="AK260" s="1">
        <f t="shared" si="23"/>
        <v>0</v>
      </c>
    </row>
    <row r="261" spans="1:37" ht="15" customHeight="1" x14ac:dyDescent="0.35">
      <c r="A261" t="s">
        <v>396</v>
      </c>
      <c r="B261" t="s">
        <v>397</v>
      </c>
      <c r="C261" t="s">
        <v>397</v>
      </c>
      <c r="D261">
        <v>2024</v>
      </c>
      <c r="E261">
        <v>0.312</v>
      </c>
      <c r="F261">
        <v>0.72799999999999998</v>
      </c>
      <c r="G261" t="s">
        <v>847</v>
      </c>
      <c r="H261">
        <v>1.74</v>
      </c>
      <c r="I261">
        <v>0</v>
      </c>
      <c r="J261">
        <v>0</v>
      </c>
      <c r="K261">
        <v>0</v>
      </c>
      <c r="L261">
        <v>0</v>
      </c>
      <c r="M261" t="s">
        <v>78</v>
      </c>
      <c r="N261" t="s">
        <v>6</v>
      </c>
      <c r="O261" t="s">
        <v>6</v>
      </c>
      <c r="P261" t="s">
        <v>6</v>
      </c>
      <c r="Q261" t="s">
        <v>6</v>
      </c>
      <c r="R261" t="s">
        <v>6</v>
      </c>
      <c r="S261" t="s">
        <v>6</v>
      </c>
      <c r="T261" t="s">
        <v>6</v>
      </c>
      <c r="U261" t="s">
        <v>5</v>
      </c>
      <c r="V261" t="s">
        <v>6</v>
      </c>
      <c r="W261" t="s">
        <v>6</v>
      </c>
      <c r="X261" t="s">
        <v>6</v>
      </c>
      <c r="Y261" t="s">
        <v>6</v>
      </c>
      <c r="Z261" t="s">
        <v>6</v>
      </c>
      <c r="AA261" t="s">
        <v>6</v>
      </c>
      <c r="AB261" t="s">
        <v>6</v>
      </c>
      <c r="AC261" t="s">
        <v>6</v>
      </c>
      <c r="AD261" t="s">
        <v>6</v>
      </c>
      <c r="AE261" t="s">
        <v>5</v>
      </c>
      <c r="AG261" s="229" t="str">
        <f t="shared" si="20"/>
        <v>Ja</v>
      </c>
      <c r="AI261" s="1" t="str">
        <f t="shared" si="21"/>
        <v>Nej</v>
      </c>
      <c r="AJ261" s="1">
        <f t="shared" si="22"/>
        <v>0</v>
      </c>
      <c r="AK261" s="1" t="str">
        <f t="shared" si="23"/>
        <v>-</v>
      </c>
    </row>
    <row r="262" spans="1:37" ht="15" customHeight="1" x14ac:dyDescent="0.35">
      <c r="A262" t="s">
        <v>398</v>
      </c>
      <c r="B262" t="s">
        <v>399</v>
      </c>
      <c r="C262" t="s">
        <v>400</v>
      </c>
      <c r="D262">
        <v>2024</v>
      </c>
      <c r="E262">
        <v>0.5</v>
      </c>
      <c r="F262" t="s">
        <v>6</v>
      </c>
      <c r="G262" t="s">
        <v>848</v>
      </c>
      <c r="H262">
        <v>1.1000000000000001</v>
      </c>
      <c r="I262">
        <v>0</v>
      </c>
      <c r="J262">
        <v>0</v>
      </c>
      <c r="K262">
        <v>0</v>
      </c>
      <c r="L262">
        <v>0</v>
      </c>
      <c r="M262" t="s">
        <v>5</v>
      </c>
      <c r="N262" t="s">
        <v>6</v>
      </c>
      <c r="O262" t="s">
        <v>6</v>
      </c>
      <c r="P262" t="s">
        <v>6</v>
      </c>
      <c r="Q262" t="s">
        <v>6</v>
      </c>
      <c r="R262" t="s">
        <v>6</v>
      </c>
      <c r="S262" t="s">
        <v>6</v>
      </c>
      <c r="T262" t="s">
        <v>6</v>
      </c>
      <c r="U262" t="s">
        <v>5</v>
      </c>
      <c r="V262" t="s">
        <v>6</v>
      </c>
      <c r="W262" t="s">
        <v>6</v>
      </c>
      <c r="X262" t="s">
        <v>6</v>
      </c>
      <c r="Y262" t="s">
        <v>6</v>
      </c>
      <c r="Z262" t="s">
        <v>6</v>
      </c>
      <c r="AA262" t="s">
        <v>6</v>
      </c>
      <c r="AB262" t="s">
        <v>6</v>
      </c>
      <c r="AC262" t="s">
        <v>6</v>
      </c>
      <c r="AD262" t="s">
        <v>6</v>
      </c>
      <c r="AE262" t="s">
        <v>5</v>
      </c>
      <c r="AG262" s="229" t="str">
        <f t="shared" si="20"/>
        <v>Ja</v>
      </c>
      <c r="AI262" s="1" t="str">
        <f t="shared" si="21"/>
        <v>Nej</v>
      </c>
      <c r="AJ262" s="1">
        <f t="shared" si="22"/>
        <v>0</v>
      </c>
      <c r="AK262" s="1" t="str">
        <f t="shared" si="23"/>
        <v>-</v>
      </c>
    </row>
    <row r="263" spans="1:37" ht="15" customHeight="1" x14ac:dyDescent="0.35">
      <c r="A263" t="s">
        <v>398</v>
      </c>
      <c r="B263" t="s">
        <v>400</v>
      </c>
      <c r="C263" t="s">
        <v>400</v>
      </c>
      <c r="D263">
        <v>2024</v>
      </c>
      <c r="E263">
        <v>1.95</v>
      </c>
      <c r="F263" t="s">
        <v>6</v>
      </c>
      <c r="G263" t="s">
        <v>848</v>
      </c>
      <c r="H263">
        <v>1.1000000000000001</v>
      </c>
      <c r="I263">
        <v>0</v>
      </c>
      <c r="J263">
        <v>0</v>
      </c>
      <c r="K263">
        <v>0</v>
      </c>
      <c r="L263">
        <v>0</v>
      </c>
      <c r="M263" t="s">
        <v>5</v>
      </c>
      <c r="N263" t="s">
        <v>6</v>
      </c>
      <c r="O263" t="s">
        <v>6</v>
      </c>
      <c r="P263" t="s">
        <v>6</v>
      </c>
      <c r="Q263" t="s">
        <v>6</v>
      </c>
      <c r="R263" t="s">
        <v>6</v>
      </c>
      <c r="S263" t="s">
        <v>6</v>
      </c>
      <c r="T263" t="s">
        <v>6</v>
      </c>
      <c r="U263" t="s">
        <v>5</v>
      </c>
      <c r="V263" t="s">
        <v>6</v>
      </c>
      <c r="W263" t="s">
        <v>6</v>
      </c>
      <c r="X263" t="s">
        <v>6</v>
      </c>
      <c r="Y263" t="s">
        <v>6</v>
      </c>
      <c r="Z263" t="s">
        <v>6</v>
      </c>
      <c r="AA263" t="s">
        <v>6</v>
      </c>
      <c r="AB263" t="s">
        <v>6</v>
      </c>
      <c r="AC263" t="s">
        <v>6</v>
      </c>
      <c r="AD263" t="s">
        <v>6</v>
      </c>
      <c r="AE263" t="s">
        <v>5</v>
      </c>
      <c r="AG263" s="229" t="str">
        <f t="shared" si="20"/>
        <v>Ja</v>
      </c>
      <c r="AI263" s="1" t="str">
        <f t="shared" si="21"/>
        <v>Nej</v>
      </c>
      <c r="AJ263" s="1">
        <f t="shared" si="22"/>
        <v>0</v>
      </c>
      <c r="AK263" s="1" t="str">
        <f t="shared" si="23"/>
        <v>-</v>
      </c>
    </row>
    <row r="264" spans="1:37" ht="15" customHeight="1" x14ac:dyDescent="0.35">
      <c r="A264" t="s">
        <v>398</v>
      </c>
      <c r="B264" t="s">
        <v>401</v>
      </c>
      <c r="C264" t="s">
        <v>400</v>
      </c>
      <c r="D264">
        <v>2024</v>
      </c>
      <c r="E264" t="s">
        <v>6</v>
      </c>
      <c r="F264" t="s">
        <v>6</v>
      </c>
      <c r="G264" t="s">
        <v>848</v>
      </c>
      <c r="H264">
        <v>1.1000000000000001</v>
      </c>
      <c r="I264">
        <v>0</v>
      </c>
      <c r="J264">
        <v>0</v>
      </c>
      <c r="K264">
        <v>0</v>
      </c>
      <c r="L264" t="s">
        <v>6</v>
      </c>
      <c r="M264" t="s">
        <v>5</v>
      </c>
      <c r="N264" t="s">
        <v>6</v>
      </c>
      <c r="O264" t="s">
        <v>6</v>
      </c>
      <c r="P264" t="s">
        <v>6</v>
      </c>
      <c r="Q264" t="s">
        <v>6</v>
      </c>
      <c r="R264" t="s">
        <v>6</v>
      </c>
      <c r="S264" t="s">
        <v>6</v>
      </c>
      <c r="T264" t="s">
        <v>6</v>
      </c>
      <c r="U264" t="s">
        <v>5</v>
      </c>
      <c r="V264" t="s">
        <v>6</v>
      </c>
      <c r="W264" t="s">
        <v>6</v>
      </c>
      <c r="X264" t="s">
        <v>6</v>
      </c>
      <c r="Y264" t="s">
        <v>6</v>
      </c>
      <c r="Z264" t="s">
        <v>6</v>
      </c>
      <c r="AA264" t="s">
        <v>6</v>
      </c>
      <c r="AB264" t="s">
        <v>6</v>
      </c>
      <c r="AC264" t="s">
        <v>6</v>
      </c>
      <c r="AD264" t="s">
        <v>6</v>
      </c>
      <c r="AE264" t="s">
        <v>5</v>
      </c>
      <c r="AG264" s="229" t="str">
        <f t="shared" si="20"/>
        <v>Ja</v>
      </c>
      <c r="AI264" s="1" t="str">
        <f t="shared" si="21"/>
        <v>Nej</v>
      </c>
      <c r="AJ264" s="1">
        <f t="shared" si="22"/>
        <v>0</v>
      </c>
      <c r="AK264" s="1" t="str">
        <f t="shared" si="23"/>
        <v>-</v>
      </c>
    </row>
    <row r="265" spans="1:37" ht="15" customHeight="1" x14ac:dyDescent="0.35">
      <c r="A265" t="s">
        <v>398</v>
      </c>
      <c r="B265" t="s">
        <v>402</v>
      </c>
      <c r="C265" t="s">
        <v>400</v>
      </c>
      <c r="D265">
        <v>2024</v>
      </c>
      <c r="E265">
        <v>0.3</v>
      </c>
      <c r="F265" t="s">
        <v>6</v>
      </c>
      <c r="G265" t="s">
        <v>848</v>
      </c>
      <c r="H265">
        <v>1.1000000000000001</v>
      </c>
      <c r="I265">
        <v>0</v>
      </c>
      <c r="J265">
        <v>0</v>
      </c>
      <c r="K265">
        <v>0</v>
      </c>
      <c r="L265" t="s">
        <v>6</v>
      </c>
      <c r="M265" t="s">
        <v>5</v>
      </c>
      <c r="N265" t="s">
        <v>6</v>
      </c>
      <c r="O265" t="s">
        <v>6</v>
      </c>
      <c r="P265" t="s">
        <v>6</v>
      </c>
      <c r="Q265" t="s">
        <v>6</v>
      </c>
      <c r="R265" t="s">
        <v>6</v>
      </c>
      <c r="S265" t="s">
        <v>6</v>
      </c>
      <c r="T265" t="s">
        <v>6</v>
      </c>
      <c r="U265" t="s">
        <v>5</v>
      </c>
      <c r="V265" t="s">
        <v>6</v>
      </c>
      <c r="W265" t="s">
        <v>6</v>
      </c>
      <c r="X265" t="s">
        <v>6</v>
      </c>
      <c r="Y265" t="s">
        <v>6</v>
      </c>
      <c r="Z265" t="s">
        <v>6</v>
      </c>
      <c r="AA265" t="s">
        <v>6</v>
      </c>
      <c r="AB265" t="s">
        <v>6</v>
      </c>
      <c r="AC265" t="s">
        <v>6</v>
      </c>
      <c r="AD265" t="s">
        <v>6</v>
      </c>
      <c r="AE265" t="s">
        <v>5</v>
      </c>
      <c r="AG265" s="229" t="str">
        <f t="shared" si="20"/>
        <v>Ja</v>
      </c>
      <c r="AI265" s="1" t="str">
        <f t="shared" si="21"/>
        <v>Nej</v>
      </c>
      <c r="AJ265" s="1">
        <f t="shared" si="22"/>
        <v>0</v>
      </c>
      <c r="AK265" s="1" t="str">
        <f t="shared" si="23"/>
        <v>-</v>
      </c>
    </row>
    <row r="266" spans="1:37" ht="15" customHeight="1" x14ac:dyDescent="0.35">
      <c r="A266" t="s">
        <v>403</v>
      </c>
      <c r="B266" t="s">
        <v>404</v>
      </c>
      <c r="C266" t="s">
        <v>405</v>
      </c>
      <c r="D266">
        <v>2024</v>
      </c>
      <c r="E266" t="s">
        <v>5</v>
      </c>
      <c r="F266" t="s">
        <v>5</v>
      </c>
      <c r="G266" t="s">
        <v>5</v>
      </c>
      <c r="H266" t="s">
        <v>5</v>
      </c>
      <c r="I266" t="s">
        <v>5</v>
      </c>
      <c r="J266" t="s">
        <v>5</v>
      </c>
      <c r="K266" t="s">
        <v>5</v>
      </c>
      <c r="L266" t="s">
        <v>5</v>
      </c>
      <c r="M266" t="s">
        <v>5</v>
      </c>
      <c r="N266" t="s">
        <v>5</v>
      </c>
      <c r="O266" t="s">
        <v>5</v>
      </c>
      <c r="P266" t="s">
        <v>5</v>
      </c>
      <c r="Q266" t="s">
        <v>5</v>
      </c>
      <c r="R266" t="s">
        <v>5</v>
      </c>
      <c r="S266" t="s">
        <v>5</v>
      </c>
      <c r="T266" t="s">
        <v>5</v>
      </c>
      <c r="U266" t="s">
        <v>5</v>
      </c>
      <c r="V266" t="s">
        <v>5</v>
      </c>
      <c r="W266" t="s">
        <v>5</v>
      </c>
      <c r="X266" t="s">
        <v>5</v>
      </c>
      <c r="Y266" t="s">
        <v>5</v>
      </c>
      <c r="Z266" t="s">
        <v>5</v>
      </c>
      <c r="AA266" t="s">
        <v>5</v>
      </c>
      <c r="AB266" t="s">
        <v>5</v>
      </c>
      <c r="AC266" t="s">
        <v>5</v>
      </c>
      <c r="AD266" t="s">
        <v>5</v>
      </c>
      <c r="AE266" t="s">
        <v>5</v>
      </c>
      <c r="AG266" s="229" t="str">
        <f t="shared" si="20"/>
        <v>Nej</v>
      </c>
      <c r="AI266" s="1" t="str">
        <f t="shared" si="21"/>
        <v>Nej</v>
      </c>
      <c r="AJ266" s="1">
        <f t="shared" si="22"/>
        <v>0</v>
      </c>
      <c r="AK266" s="1" t="str">
        <f t="shared" si="23"/>
        <v>-</v>
      </c>
    </row>
    <row r="267" spans="1:37" ht="15" customHeight="1" x14ac:dyDescent="0.35">
      <c r="A267" t="s">
        <v>406</v>
      </c>
      <c r="B267" t="s">
        <v>407</v>
      </c>
      <c r="C267" t="s">
        <v>408</v>
      </c>
      <c r="D267">
        <v>2024</v>
      </c>
      <c r="E267">
        <v>0.48</v>
      </c>
      <c r="F267" t="s">
        <v>6</v>
      </c>
      <c r="G267" t="s">
        <v>789</v>
      </c>
      <c r="H267">
        <v>1.1000000000000001</v>
      </c>
      <c r="I267">
        <v>1.3</v>
      </c>
      <c r="J267">
        <v>0.78820000000000001</v>
      </c>
      <c r="K267">
        <v>0.14680000000000001</v>
      </c>
      <c r="L267" t="s">
        <v>6</v>
      </c>
      <c r="M267" t="s">
        <v>5</v>
      </c>
      <c r="N267" t="s">
        <v>6</v>
      </c>
      <c r="O267" t="s">
        <v>6</v>
      </c>
      <c r="P267" t="s">
        <v>6</v>
      </c>
      <c r="Q267" t="s">
        <v>6</v>
      </c>
      <c r="R267" t="s">
        <v>6</v>
      </c>
      <c r="S267" t="s">
        <v>6</v>
      </c>
      <c r="T267" t="s">
        <v>6</v>
      </c>
      <c r="U267" t="s">
        <v>5</v>
      </c>
      <c r="V267" t="s">
        <v>6</v>
      </c>
      <c r="W267" t="s">
        <v>6</v>
      </c>
      <c r="X267" t="s">
        <v>6</v>
      </c>
      <c r="Y267" t="s">
        <v>6</v>
      </c>
      <c r="Z267" t="s">
        <v>6</v>
      </c>
      <c r="AA267" t="s">
        <v>6</v>
      </c>
      <c r="AB267" t="s">
        <v>6</v>
      </c>
      <c r="AC267" t="s">
        <v>6</v>
      </c>
      <c r="AD267" t="s">
        <v>6</v>
      </c>
      <c r="AE267" t="s">
        <v>5</v>
      </c>
      <c r="AG267" s="229" t="str">
        <f t="shared" si="20"/>
        <v>Ja</v>
      </c>
      <c r="AI267" s="1" t="str">
        <f t="shared" si="21"/>
        <v>Nej</v>
      </c>
      <c r="AJ267" s="1">
        <f t="shared" si="22"/>
        <v>0</v>
      </c>
      <c r="AK267" s="1" t="str">
        <f t="shared" si="23"/>
        <v>-</v>
      </c>
    </row>
    <row r="268" spans="1:37" ht="15" customHeight="1" x14ac:dyDescent="0.35">
      <c r="A268" t="s">
        <v>406</v>
      </c>
      <c r="B268" t="s">
        <v>409</v>
      </c>
      <c r="C268" t="s">
        <v>408</v>
      </c>
      <c r="D268">
        <v>2024</v>
      </c>
      <c r="E268">
        <v>2.38</v>
      </c>
      <c r="F268" t="s">
        <v>6</v>
      </c>
      <c r="G268" t="s">
        <v>789</v>
      </c>
      <c r="H268">
        <v>1.1000000000000001</v>
      </c>
      <c r="I268">
        <v>1.3</v>
      </c>
      <c r="J268">
        <v>0.78820000000000001</v>
      </c>
      <c r="K268">
        <v>0.14680000000000001</v>
      </c>
      <c r="L268" t="s">
        <v>6</v>
      </c>
      <c r="M268" t="s">
        <v>5</v>
      </c>
      <c r="N268" t="s">
        <v>6</v>
      </c>
      <c r="O268" t="s">
        <v>6</v>
      </c>
      <c r="P268" t="s">
        <v>6</v>
      </c>
      <c r="Q268" t="s">
        <v>6</v>
      </c>
      <c r="R268" t="s">
        <v>6</v>
      </c>
      <c r="S268" t="s">
        <v>6</v>
      </c>
      <c r="T268" t="s">
        <v>6</v>
      </c>
      <c r="U268" t="s">
        <v>5</v>
      </c>
      <c r="V268" t="s">
        <v>6</v>
      </c>
      <c r="W268" t="s">
        <v>6</v>
      </c>
      <c r="X268" t="s">
        <v>6</v>
      </c>
      <c r="Y268" t="s">
        <v>6</v>
      </c>
      <c r="Z268" t="s">
        <v>6</v>
      </c>
      <c r="AA268" t="s">
        <v>6</v>
      </c>
      <c r="AB268" t="s">
        <v>6</v>
      </c>
      <c r="AC268" t="s">
        <v>6</v>
      </c>
      <c r="AD268" t="s">
        <v>6</v>
      </c>
      <c r="AE268" t="s">
        <v>5</v>
      </c>
      <c r="AG268" s="229" t="str">
        <f t="shared" si="20"/>
        <v>Ja</v>
      </c>
      <c r="AI268" s="1" t="str">
        <f t="shared" si="21"/>
        <v>Nej</v>
      </c>
      <c r="AJ268" s="1">
        <f t="shared" si="22"/>
        <v>0</v>
      </c>
      <c r="AK268" s="1" t="str">
        <f t="shared" si="23"/>
        <v>-</v>
      </c>
    </row>
    <row r="269" spans="1:37" ht="15" customHeight="1" x14ac:dyDescent="0.35">
      <c r="A269" t="s">
        <v>410</v>
      </c>
      <c r="B269" t="s">
        <v>411</v>
      </c>
      <c r="C269" t="s">
        <v>412</v>
      </c>
      <c r="D269">
        <v>2024</v>
      </c>
      <c r="E269">
        <v>3.7780010000000002</v>
      </c>
      <c r="F269">
        <v>1.5943339999999999</v>
      </c>
      <c r="G269" t="s">
        <v>849</v>
      </c>
      <c r="H269">
        <v>0.9</v>
      </c>
      <c r="I269">
        <v>0</v>
      </c>
      <c r="J269">
        <v>0</v>
      </c>
      <c r="K269">
        <v>0</v>
      </c>
      <c r="L269">
        <v>4.3099999999999996</v>
      </c>
      <c r="M269" t="s">
        <v>5</v>
      </c>
      <c r="N269" t="s">
        <v>6</v>
      </c>
      <c r="O269" t="s">
        <v>6</v>
      </c>
      <c r="P269" t="s">
        <v>6</v>
      </c>
      <c r="Q269" t="s">
        <v>6</v>
      </c>
      <c r="R269" t="s">
        <v>6</v>
      </c>
      <c r="S269" t="s">
        <v>6</v>
      </c>
      <c r="T269" t="s">
        <v>6</v>
      </c>
      <c r="U269" t="s">
        <v>5</v>
      </c>
      <c r="V269" t="s">
        <v>6</v>
      </c>
      <c r="W269" t="s">
        <v>6</v>
      </c>
      <c r="X269" t="s">
        <v>6</v>
      </c>
      <c r="Y269" t="s">
        <v>6</v>
      </c>
      <c r="Z269" t="s">
        <v>6</v>
      </c>
      <c r="AA269" t="s">
        <v>6</v>
      </c>
      <c r="AB269" t="s">
        <v>6</v>
      </c>
      <c r="AC269" t="s">
        <v>6</v>
      </c>
      <c r="AD269" t="s">
        <v>6</v>
      </c>
      <c r="AE269" s="202" t="s">
        <v>1211</v>
      </c>
      <c r="AG269" s="229" t="str">
        <f t="shared" si="20"/>
        <v>Ja</v>
      </c>
      <c r="AI269" s="1" t="str">
        <f t="shared" si="21"/>
        <v>Nej</v>
      </c>
      <c r="AJ269" s="1">
        <f t="shared" si="22"/>
        <v>0</v>
      </c>
      <c r="AK269" s="1" t="str">
        <f t="shared" si="23"/>
        <v>-</v>
      </c>
    </row>
    <row r="270" spans="1:37" ht="15" customHeight="1" x14ac:dyDescent="0.35">
      <c r="A270" t="s">
        <v>410</v>
      </c>
      <c r="B270" t="s">
        <v>413</v>
      </c>
      <c r="C270" t="s">
        <v>414</v>
      </c>
      <c r="D270">
        <v>2024</v>
      </c>
      <c r="E270" t="s">
        <v>5</v>
      </c>
      <c r="F270" t="s">
        <v>5</v>
      </c>
      <c r="G270" t="s">
        <v>5</v>
      </c>
      <c r="H270" t="s">
        <v>5</v>
      </c>
      <c r="I270" t="s">
        <v>5</v>
      </c>
      <c r="J270" t="s">
        <v>5</v>
      </c>
      <c r="K270" t="s">
        <v>5</v>
      </c>
      <c r="L270" t="s">
        <v>5</v>
      </c>
      <c r="M270" t="s">
        <v>5</v>
      </c>
      <c r="N270" t="s">
        <v>5</v>
      </c>
      <c r="O270" t="s">
        <v>5</v>
      </c>
      <c r="P270" t="s">
        <v>5</v>
      </c>
      <c r="Q270" t="s">
        <v>5</v>
      </c>
      <c r="R270" t="s">
        <v>5</v>
      </c>
      <c r="S270" t="s">
        <v>5</v>
      </c>
      <c r="T270" t="s">
        <v>5</v>
      </c>
      <c r="U270" t="s">
        <v>5</v>
      </c>
      <c r="V270" t="s">
        <v>5</v>
      </c>
      <c r="W270" t="s">
        <v>5</v>
      </c>
      <c r="X270" t="s">
        <v>5</v>
      </c>
      <c r="Y270" t="s">
        <v>5</v>
      </c>
      <c r="Z270" t="s">
        <v>5</v>
      </c>
      <c r="AA270" t="s">
        <v>5</v>
      </c>
      <c r="AB270" t="s">
        <v>5</v>
      </c>
      <c r="AC270" t="s">
        <v>5</v>
      </c>
      <c r="AD270" t="s">
        <v>5</v>
      </c>
      <c r="AE270" t="s">
        <v>5</v>
      </c>
      <c r="AG270" s="229" t="str">
        <f t="shared" si="20"/>
        <v>Nej</v>
      </c>
      <c r="AI270" s="1" t="str">
        <f t="shared" si="21"/>
        <v>Nej</v>
      </c>
      <c r="AJ270" s="1">
        <f t="shared" si="22"/>
        <v>0</v>
      </c>
      <c r="AK270" s="1" t="str">
        <f t="shared" si="23"/>
        <v>-</v>
      </c>
    </row>
    <row r="271" spans="1:37" ht="15" customHeight="1" x14ac:dyDescent="0.35">
      <c r="A271" t="s">
        <v>410</v>
      </c>
      <c r="B271" t="s">
        <v>415</v>
      </c>
      <c r="C271" t="s">
        <v>412</v>
      </c>
      <c r="D271">
        <v>2024</v>
      </c>
      <c r="E271" t="s">
        <v>5</v>
      </c>
      <c r="F271" t="s">
        <v>5</v>
      </c>
      <c r="G271" t="s">
        <v>5</v>
      </c>
      <c r="H271" t="s">
        <v>5</v>
      </c>
      <c r="I271" t="s">
        <v>5</v>
      </c>
      <c r="J271" t="s">
        <v>5</v>
      </c>
      <c r="K271" t="s">
        <v>5</v>
      </c>
      <c r="L271" t="s">
        <v>5</v>
      </c>
      <c r="M271" t="s">
        <v>5</v>
      </c>
      <c r="N271" t="s">
        <v>5</v>
      </c>
      <c r="O271" t="s">
        <v>5</v>
      </c>
      <c r="P271" t="s">
        <v>5</v>
      </c>
      <c r="Q271" t="s">
        <v>5</v>
      </c>
      <c r="R271" t="s">
        <v>5</v>
      </c>
      <c r="S271" t="s">
        <v>5</v>
      </c>
      <c r="T271" t="s">
        <v>5</v>
      </c>
      <c r="U271" t="s">
        <v>5</v>
      </c>
      <c r="V271" t="s">
        <v>5</v>
      </c>
      <c r="W271" t="s">
        <v>5</v>
      </c>
      <c r="X271" t="s">
        <v>5</v>
      </c>
      <c r="Y271" t="s">
        <v>5</v>
      </c>
      <c r="Z271" t="s">
        <v>5</v>
      </c>
      <c r="AA271" t="s">
        <v>5</v>
      </c>
      <c r="AB271" t="s">
        <v>5</v>
      </c>
      <c r="AC271" t="s">
        <v>5</v>
      </c>
      <c r="AD271" t="s">
        <v>5</v>
      </c>
      <c r="AE271" t="s">
        <v>5</v>
      </c>
      <c r="AG271" s="229" t="str">
        <f t="shared" si="20"/>
        <v>Nej</v>
      </c>
      <c r="AI271" s="1" t="str">
        <f t="shared" si="21"/>
        <v>Nej</v>
      </c>
      <c r="AJ271" s="1">
        <f t="shared" si="22"/>
        <v>0</v>
      </c>
      <c r="AK271" s="1" t="str">
        <f t="shared" si="23"/>
        <v>-</v>
      </c>
    </row>
    <row r="272" spans="1:37" ht="15" customHeight="1" x14ac:dyDescent="0.35">
      <c r="A272" t="s">
        <v>416</v>
      </c>
      <c r="B272" t="s">
        <v>417</v>
      </c>
      <c r="C272" t="s">
        <v>417</v>
      </c>
      <c r="D272">
        <v>2024</v>
      </c>
      <c r="E272">
        <v>1.1020000000000001</v>
      </c>
      <c r="F272">
        <v>4.1980000000000004</v>
      </c>
      <c r="G272" t="s">
        <v>763</v>
      </c>
      <c r="H272">
        <v>2.1</v>
      </c>
      <c r="I272">
        <v>524.1</v>
      </c>
      <c r="J272">
        <v>0.78820000000000001</v>
      </c>
      <c r="K272">
        <v>0.14680000000000001</v>
      </c>
      <c r="L272" t="s">
        <v>6</v>
      </c>
      <c r="M272" t="s">
        <v>5</v>
      </c>
      <c r="N272" t="s">
        <v>6</v>
      </c>
      <c r="O272" t="s">
        <v>6</v>
      </c>
      <c r="P272" t="s">
        <v>6</v>
      </c>
      <c r="Q272" t="s">
        <v>6</v>
      </c>
      <c r="R272" t="s">
        <v>6</v>
      </c>
      <c r="S272" t="s">
        <v>6</v>
      </c>
      <c r="T272" t="s">
        <v>6</v>
      </c>
      <c r="U272" t="s">
        <v>5</v>
      </c>
      <c r="V272" t="s">
        <v>6</v>
      </c>
      <c r="W272" t="s">
        <v>6</v>
      </c>
      <c r="X272" t="s">
        <v>6</v>
      </c>
      <c r="Y272" t="s">
        <v>6</v>
      </c>
      <c r="Z272" t="s">
        <v>6</v>
      </c>
      <c r="AA272" t="s">
        <v>6</v>
      </c>
      <c r="AB272" t="s">
        <v>6</v>
      </c>
      <c r="AC272" t="s">
        <v>6</v>
      </c>
      <c r="AD272" t="s">
        <v>6</v>
      </c>
      <c r="AE272" t="s">
        <v>5</v>
      </c>
      <c r="AG272" s="229" t="str">
        <f t="shared" si="20"/>
        <v>Nej</v>
      </c>
      <c r="AI272" s="1" t="str">
        <f t="shared" si="21"/>
        <v>Nej</v>
      </c>
      <c r="AJ272" s="1">
        <f t="shared" si="22"/>
        <v>0</v>
      </c>
      <c r="AK272" s="1" t="str">
        <f t="shared" si="23"/>
        <v>-</v>
      </c>
    </row>
    <row r="273" spans="1:37" ht="15" customHeight="1" x14ac:dyDescent="0.35">
      <c r="A273" t="s">
        <v>418</v>
      </c>
      <c r="B273" t="s">
        <v>419</v>
      </c>
      <c r="C273" t="s">
        <v>419</v>
      </c>
      <c r="D273">
        <v>2024</v>
      </c>
      <c r="E273">
        <v>1.46</v>
      </c>
      <c r="F273" t="s">
        <v>6</v>
      </c>
      <c r="G273" t="s">
        <v>5</v>
      </c>
      <c r="H273">
        <v>2.1</v>
      </c>
      <c r="I273">
        <v>524.1</v>
      </c>
      <c r="J273">
        <v>0.79</v>
      </c>
      <c r="K273">
        <v>0.14680000000000001</v>
      </c>
      <c r="L273" t="s">
        <v>6</v>
      </c>
      <c r="M273" t="s">
        <v>5</v>
      </c>
      <c r="N273" t="s">
        <v>6</v>
      </c>
      <c r="O273" t="s">
        <v>6</v>
      </c>
      <c r="P273" t="s">
        <v>6</v>
      </c>
      <c r="Q273" t="s">
        <v>6</v>
      </c>
      <c r="R273" t="s">
        <v>6</v>
      </c>
      <c r="S273" t="s">
        <v>6</v>
      </c>
      <c r="T273" t="s">
        <v>6</v>
      </c>
      <c r="U273" t="s">
        <v>5</v>
      </c>
      <c r="V273" t="s">
        <v>6</v>
      </c>
      <c r="W273" t="s">
        <v>6</v>
      </c>
      <c r="X273" t="s">
        <v>6</v>
      </c>
      <c r="Y273" t="s">
        <v>6</v>
      </c>
      <c r="Z273" t="s">
        <v>6</v>
      </c>
      <c r="AA273" t="s">
        <v>6</v>
      </c>
      <c r="AB273" t="s">
        <v>6</v>
      </c>
      <c r="AC273" t="s">
        <v>6</v>
      </c>
      <c r="AD273" t="s">
        <v>6</v>
      </c>
      <c r="AE273" t="s">
        <v>5</v>
      </c>
      <c r="AG273" s="205" t="s">
        <v>9</v>
      </c>
      <c r="AI273" s="1" t="str">
        <f t="shared" si="21"/>
        <v>Nej</v>
      </c>
      <c r="AJ273" s="1">
        <f t="shared" si="22"/>
        <v>0</v>
      </c>
      <c r="AK273" s="1" t="str">
        <f t="shared" si="23"/>
        <v>-</v>
      </c>
    </row>
    <row r="274" spans="1:37" ht="15" customHeight="1" x14ac:dyDescent="0.35">
      <c r="A274" t="s">
        <v>420</v>
      </c>
      <c r="B274" t="s">
        <v>421</v>
      </c>
      <c r="C274" t="s">
        <v>422</v>
      </c>
      <c r="D274">
        <v>2024</v>
      </c>
      <c r="E274">
        <v>0.12529999999999999</v>
      </c>
      <c r="F274" t="s">
        <v>6</v>
      </c>
      <c r="G274" t="s">
        <v>850</v>
      </c>
      <c r="H274">
        <v>0.9</v>
      </c>
      <c r="I274">
        <v>0</v>
      </c>
      <c r="J274">
        <v>0</v>
      </c>
      <c r="K274">
        <v>0</v>
      </c>
      <c r="L274">
        <v>0</v>
      </c>
      <c r="M274" t="s">
        <v>5</v>
      </c>
      <c r="N274" t="s">
        <v>6</v>
      </c>
      <c r="O274" t="s">
        <v>6</v>
      </c>
      <c r="P274" t="s">
        <v>6</v>
      </c>
      <c r="Q274" t="s">
        <v>6</v>
      </c>
      <c r="R274" t="s">
        <v>6</v>
      </c>
      <c r="S274" t="s">
        <v>6</v>
      </c>
      <c r="T274" t="s">
        <v>6</v>
      </c>
      <c r="U274" t="s">
        <v>5</v>
      </c>
      <c r="V274" t="s">
        <v>6</v>
      </c>
      <c r="W274" t="s">
        <v>6</v>
      </c>
      <c r="X274" t="s">
        <v>6</v>
      </c>
      <c r="Y274" t="s">
        <v>6</v>
      </c>
      <c r="Z274" t="s">
        <v>6</v>
      </c>
      <c r="AA274" t="s">
        <v>6</v>
      </c>
      <c r="AB274" t="s">
        <v>6</v>
      </c>
      <c r="AC274" t="s">
        <v>6</v>
      </c>
      <c r="AD274" t="s">
        <v>6</v>
      </c>
      <c r="AE274" t="s">
        <v>5</v>
      </c>
      <c r="AG274" s="229" t="str">
        <f t="shared" ref="AG274:AG295" si="24">IF(OR(AND(H274&lt;&gt;$AM$3,H274&lt;&gt;"-"),AND(I274&lt;&gt;$AM$4,I274&lt;&gt;"-"),AND(J274&lt;&gt;$AM$5,J274&lt;&gt;"-"),AND(K274&lt;&gt;$AM$6,K274&lt;&gt;"-")),"Ja","Nej")</f>
        <v>Ja</v>
      </c>
      <c r="AI274" s="1" t="str">
        <f t="shared" si="21"/>
        <v>Nej</v>
      </c>
      <c r="AJ274" s="1">
        <f t="shared" si="22"/>
        <v>0</v>
      </c>
      <c r="AK274" s="1" t="str">
        <f t="shared" si="23"/>
        <v>-</v>
      </c>
    </row>
    <row r="275" spans="1:37" ht="15" customHeight="1" x14ac:dyDescent="0.35">
      <c r="A275" t="s">
        <v>420</v>
      </c>
      <c r="B275" t="s">
        <v>423</v>
      </c>
      <c r="C275" t="s">
        <v>422</v>
      </c>
      <c r="D275">
        <v>2024</v>
      </c>
      <c r="E275">
        <v>0.11219999999999999</v>
      </c>
      <c r="F275" t="s">
        <v>6</v>
      </c>
      <c r="G275" t="s">
        <v>850</v>
      </c>
      <c r="H275">
        <v>0.9</v>
      </c>
      <c r="I275">
        <v>0</v>
      </c>
      <c r="J275">
        <v>0</v>
      </c>
      <c r="K275">
        <v>0</v>
      </c>
      <c r="L275">
        <v>0</v>
      </c>
      <c r="M275" t="s">
        <v>5</v>
      </c>
      <c r="N275" t="s">
        <v>6</v>
      </c>
      <c r="O275" t="s">
        <v>6</v>
      </c>
      <c r="P275" t="s">
        <v>6</v>
      </c>
      <c r="Q275" t="s">
        <v>6</v>
      </c>
      <c r="R275" t="s">
        <v>6</v>
      </c>
      <c r="S275" t="s">
        <v>6</v>
      </c>
      <c r="T275" t="s">
        <v>6</v>
      </c>
      <c r="U275" t="s">
        <v>5</v>
      </c>
      <c r="V275" t="s">
        <v>6</v>
      </c>
      <c r="W275" t="s">
        <v>6</v>
      </c>
      <c r="X275" t="s">
        <v>6</v>
      </c>
      <c r="Y275" t="s">
        <v>6</v>
      </c>
      <c r="Z275" t="s">
        <v>6</v>
      </c>
      <c r="AA275" t="s">
        <v>6</v>
      </c>
      <c r="AB275" t="s">
        <v>6</v>
      </c>
      <c r="AC275" t="s">
        <v>6</v>
      </c>
      <c r="AD275" t="s">
        <v>6</v>
      </c>
      <c r="AE275" t="s">
        <v>5</v>
      </c>
      <c r="AG275" s="229" t="str">
        <f t="shared" si="24"/>
        <v>Ja</v>
      </c>
      <c r="AI275" s="1" t="str">
        <f t="shared" si="21"/>
        <v>Nej</v>
      </c>
      <c r="AJ275" s="1">
        <f t="shared" si="22"/>
        <v>0</v>
      </c>
      <c r="AK275" s="1" t="str">
        <f t="shared" si="23"/>
        <v>-</v>
      </c>
    </row>
    <row r="276" spans="1:37" ht="15" customHeight="1" x14ac:dyDescent="0.35">
      <c r="A276" t="s">
        <v>420</v>
      </c>
      <c r="B276" t="s">
        <v>424</v>
      </c>
      <c r="C276" t="s">
        <v>422</v>
      </c>
      <c r="D276">
        <v>2024</v>
      </c>
      <c r="E276">
        <v>0.32329999999999998</v>
      </c>
      <c r="F276" t="s">
        <v>6</v>
      </c>
      <c r="G276" t="s">
        <v>850</v>
      </c>
      <c r="H276">
        <v>0.9</v>
      </c>
      <c r="I276">
        <v>0</v>
      </c>
      <c r="J276">
        <v>0</v>
      </c>
      <c r="K276">
        <v>0</v>
      </c>
      <c r="L276">
        <v>0</v>
      </c>
      <c r="M276" t="s">
        <v>5</v>
      </c>
      <c r="N276" t="s">
        <v>6</v>
      </c>
      <c r="O276" t="s">
        <v>6</v>
      </c>
      <c r="P276" t="s">
        <v>6</v>
      </c>
      <c r="Q276" t="s">
        <v>6</v>
      </c>
      <c r="R276" t="s">
        <v>6</v>
      </c>
      <c r="S276" t="s">
        <v>6</v>
      </c>
      <c r="T276" t="s">
        <v>6</v>
      </c>
      <c r="U276" t="s">
        <v>5</v>
      </c>
      <c r="V276" t="s">
        <v>6</v>
      </c>
      <c r="W276" t="s">
        <v>6</v>
      </c>
      <c r="X276" t="s">
        <v>6</v>
      </c>
      <c r="Y276" t="s">
        <v>6</v>
      </c>
      <c r="Z276" t="s">
        <v>6</v>
      </c>
      <c r="AA276" t="s">
        <v>6</v>
      </c>
      <c r="AB276" t="s">
        <v>6</v>
      </c>
      <c r="AC276" t="s">
        <v>6</v>
      </c>
      <c r="AD276" t="s">
        <v>6</v>
      </c>
      <c r="AE276" t="s">
        <v>5</v>
      </c>
      <c r="AG276" s="229" t="str">
        <f t="shared" si="24"/>
        <v>Ja</v>
      </c>
      <c r="AI276" s="1" t="str">
        <f t="shared" si="21"/>
        <v>Nej</v>
      </c>
      <c r="AJ276" s="1">
        <f t="shared" si="22"/>
        <v>0</v>
      </c>
      <c r="AK276" s="1" t="str">
        <f t="shared" si="23"/>
        <v>-</v>
      </c>
    </row>
    <row r="277" spans="1:37" ht="15" customHeight="1" x14ac:dyDescent="0.35">
      <c r="A277" t="s">
        <v>420</v>
      </c>
      <c r="B277" t="s">
        <v>425</v>
      </c>
      <c r="C277" t="s">
        <v>422</v>
      </c>
      <c r="D277">
        <v>2024</v>
      </c>
      <c r="E277">
        <v>0.10150000000000001</v>
      </c>
      <c r="F277" t="s">
        <v>6</v>
      </c>
      <c r="G277" t="s">
        <v>850</v>
      </c>
      <c r="H277">
        <v>0.9</v>
      </c>
      <c r="I277">
        <v>0</v>
      </c>
      <c r="J277">
        <v>0</v>
      </c>
      <c r="K277">
        <v>0</v>
      </c>
      <c r="L277">
        <v>0</v>
      </c>
      <c r="M277" t="s">
        <v>5</v>
      </c>
      <c r="N277" t="s">
        <v>6</v>
      </c>
      <c r="O277" t="s">
        <v>6</v>
      </c>
      <c r="P277" t="s">
        <v>6</v>
      </c>
      <c r="Q277" t="s">
        <v>6</v>
      </c>
      <c r="R277" t="s">
        <v>6</v>
      </c>
      <c r="S277" t="s">
        <v>6</v>
      </c>
      <c r="T277" t="s">
        <v>6</v>
      </c>
      <c r="U277" t="s">
        <v>5</v>
      </c>
      <c r="V277" t="s">
        <v>6</v>
      </c>
      <c r="W277" t="s">
        <v>6</v>
      </c>
      <c r="X277" t="s">
        <v>6</v>
      </c>
      <c r="Y277" t="s">
        <v>6</v>
      </c>
      <c r="Z277" t="s">
        <v>6</v>
      </c>
      <c r="AA277" t="s">
        <v>6</v>
      </c>
      <c r="AB277" t="s">
        <v>6</v>
      </c>
      <c r="AC277" t="s">
        <v>6</v>
      </c>
      <c r="AD277" t="s">
        <v>6</v>
      </c>
      <c r="AE277" t="s">
        <v>5</v>
      </c>
      <c r="AG277" s="229" t="str">
        <f t="shared" si="24"/>
        <v>Ja</v>
      </c>
      <c r="AI277" s="1" t="str">
        <f t="shared" si="21"/>
        <v>Nej</v>
      </c>
      <c r="AJ277" s="1">
        <f t="shared" si="22"/>
        <v>0</v>
      </c>
      <c r="AK277" s="1" t="str">
        <f t="shared" si="23"/>
        <v>-</v>
      </c>
    </row>
    <row r="278" spans="1:37" ht="15" customHeight="1" x14ac:dyDescent="0.35">
      <c r="A278" t="s">
        <v>420</v>
      </c>
      <c r="B278" t="s">
        <v>426</v>
      </c>
      <c r="C278" t="s">
        <v>422</v>
      </c>
      <c r="D278">
        <v>2024</v>
      </c>
      <c r="E278">
        <v>0.11609999999999999</v>
      </c>
      <c r="F278" t="s">
        <v>6</v>
      </c>
      <c r="G278" t="s">
        <v>850</v>
      </c>
      <c r="H278">
        <v>0.9</v>
      </c>
      <c r="I278">
        <v>0</v>
      </c>
      <c r="J278">
        <v>0</v>
      </c>
      <c r="K278">
        <v>0</v>
      </c>
      <c r="L278">
        <v>0</v>
      </c>
      <c r="M278" t="s">
        <v>5</v>
      </c>
      <c r="N278" t="s">
        <v>6</v>
      </c>
      <c r="O278" t="s">
        <v>6</v>
      </c>
      <c r="P278" t="s">
        <v>6</v>
      </c>
      <c r="Q278" t="s">
        <v>6</v>
      </c>
      <c r="R278" t="s">
        <v>6</v>
      </c>
      <c r="S278" t="s">
        <v>6</v>
      </c>
      <c r="T278" t="s">
        <v>6</v>
      </c>
      <c r="U278" t="s">
        <v>5</v>
      </c>
      <c r="V278" t="s">
        <v>6</v>
      </c>
      <c r="W278" t="s">
        <v>6</v>
      </c>
      <c r="X278" t="s">
        <v>6</v>
      </c>
      <c r="Y278" t="s">
        <v>6</v>
      </c>
      <c r="Z278" t="s">
        <v>6</v>
      </c>
      <c r="AA278" t="s">
        <v>6</v>
      </c>
      <c r="AB278" t="s">
        <v>6</v>
      </c>
      <c r="AC278" t="s">
        <v>6</v>
      </c>
      <c r="AD278" t="s">
        <v>6</v>
      </c>
      <c r="AE278" t="s">
        <v>5</v>
      </c>
      <c r="AG278" s="229" t="str">
        <f t="shared" si="24"/>
        <v>Ja</v>
      </c>
      <c r="AI278" s="1" t="str">
        <f t="shared" si="21"/>
        <v>Nej</v>
      </c>
      <c r="AJ278" s="1">
        <f t="shared" si="22"/>
        <v>0</v>
      </c>
      <c r="AK278" s="1" t="str">
        <f t="shared" si="23"/>
        <v>-</v>
      </c>
    </row>
    <row r="279" spans="1:37" ht="15" customHeight="1" x14ac:dyDescent="0.35">
      <c r="A279" t="s">
        <v>420</v>
      </c>
      <c r="B279" t="s">
        <v>427</v>
      </c>
      <c r="C279" t="s">
        <v>422</v>
      </c>
      <c r="D279">
        <v>2024</v>
      </c>
      <c r="E279">
        <v>4.7399999999999998E-2</v>
      </c>
      <c r="F279" t="s">
        <v>6</v>
      </c>
      <c r="G279" t="s">
        <v>850</v>
      </c>
      <c r="H279">
        <v>0.9</v>
      </c>
      <c r="I279">
        <v>0</v>
      </c>
      <c r="J279">
        <v>0</v>
      </c>
      <c r="K279">
        <v>0</v>
      </c>
      <c r="L279">
        <v>0</v>
      </c>
      <c r="M279" t="s">
        <v>5</v>
      </c>
      <c r="N279" t="s">
        <v>6</v>
      </c>
      <c r="O279" t="s">
        <v>6</v>
      </c>
      <c r="P279" t="s">
        <v>6</v>
      </c>
      <c r="Q279" t="s">
        <v>6</v>
      </c>
      <c r="R279" t="s">
        <v>6</v>
      </c>
      <c r="S279" t="s">
        <v>6</v>
      </c>
      <c r="T279" t="s">
        <v>6</v>
      </c>
      <c r="U279" t="s">
        <v>5</v>
      </c>
      <c r="V279" t="s">
        <v>6</v>
      </c>
      <c r="W279" t="s">
        <v>6</v>
      </c>
      <c r="X279" t="s">
        <v>6</v>
      </c>
      <c r="Y279" t="s">
        <v>6</v>
      </c>
      <c r="Z279" t="s">
        <v>6</v>
      </c>
      <c r="AA279" t="s">
        <v>6</v>
      </c>
      <c r="AB279" t="s">
        <v>6</v>
      </c>
      <c r="AC279" t="s">
        <v>6</v>
      </c>
      <c r="AD279" t="s">
        <v>6</v>
      </c>
      <c r="AE279" t="s">
        <v>5</v>
      </c>
      <c r="AG279" s="229" t="str">
        <f t="shared" si="24"/>
        <v>Ja</v>
      </c>
      <c r="AI279" s="1" t="str">
        <f t="shared" si="21"/>
        <v>Nej</v>
      </c>
      <c r="AJ279" s="1">
        <f t="shared" si="22"/>
        <v>0</v>
      </c>
      <c r="AK279" s="1" t="str">
        <f t="shared" si="23"/>
        <v>-</v>
      </c>
    </row>
    <row r="280" spans="1:37" ht="15" customHeight="1" x14ac:dyDescent="0.35">
      <c r="A280" t="s">
        <v>420</v>
      </c>
      <c r="B280" t="s">
        <v>428</v>
      </c>
      <c r="C280" t="s">
        <v>429</v>
      </c>
      <c r="D280">
        <v>2024</v>
      </c>
      <c r="E280">
        <v>4.5699999999999998E-2</v>
      </c>
      <c r="F280" t="s">
        <v>6</v>
      </c>
      <c r="G280" t="s">
        <v>850</v>
      </c>
      <c r="H280">
        <v>0.9</v>
      </c>
      <c r="I280">
        <v>0</v>
      </c>
      <c r="J280">
        <v>0</v>
      </c>
      <c r="K280">
        <v>0</v>
      </c>
      <c r="L280">
        <v>0</v>
      </c>
      <c r="M280" t="s">
        <v>5</v>
      </c>
      <c r="N280" t="s">
        <v>6</v>
      </c>
      <c r="O280" t="s">
        <v>6</v>
      </c>
      <c r="P280" t="s">
        <v>6</v>
      </c>
      <c r="Q280" t="s">
        <v>6</v>
      </c>
      <c r="R280" t="s">
        <v>6</v>
      </c>
      <c r="S280" t="s">
        <v>6</v>
      </c>
      <c r="T280" t="s">
        <v>6</v>
      </c>
      <c r="U280" t="s">
        <v>5</v>
      </c>
      <c r="V280" t="s">
        <v>6</v>
      </c>
      <c r="W280" t="s">
        <v>6</v>
      </c>
      <c r="X280" t="s">
        <v>6</v>
      </c>
      <c r="Y280" t="s">
        <v>6</v>
      </c>
      <c r="Z280" t="s">
        <v>6</v>
      </c>
      <c r="AA280" t="s">
        <v>6</v>
      </c>
      <c r="AB280" t="s">
        <v>6</v>
      </c>
      <c r="AC280" t="s">
        <v>6</v>
      </c>
      <c r="AD280" t="s">
        <v>6</v>
      </c>
      <c r="AE280" t="s">
        <v>5</v>
      </c>
      <c r="AG280" s="229" t="str">
        <f t="shared" si="24"/>
        <v>Ja</v>
      </c>
      <c r="AI280" s="1" t="str">
        <f t="shared" si="21"/>
        <v>Nej</v>
      </c>
      <c r="AJ280" s="1">
        <f t="shared" si="22"/>
        <v>0</v>
      </c>
      <c r="AK280" s="1" t="str">
        <f t="shared" si="23"/>
        <v>-</v>
      </c>
    </row>
    <row r="281" spans="1:37" ht="15" customHeight="1" x14ac:dyDescent="0.35">
      <c r="A281" t="s">
        <v>420</v>
      </c>
      <c r="B281" t="s">
        <v>430</v>
      </c>
      <c r="C281" t="s">
        <v>430</v>
      </c>
      <c r="D281">
        <v>2024</v>
      </c>
      <c r="E281">
        <v>11.057</v>
      </c>
      <c r="F281">
        <v>5.0880000000000001</v>
      </c>
      <c r="G281" t="s">
        <v>850</v>
      </c>
      <c r="H281">
        <v>1.25</v>
      </c>
      <c r="I281">
        <v>0</v>
      </c>
      <c r="J281">
        <v>0</v>
      </c>
      <c r="K281">
        <v>0</v>
      </c>
      <c r="L281">
        <v>31.5</v>
      </c>
      <c r="M281" t="s">
        <v>5</v>
      </c>
      <c r="N281" t="s">
        <v>6</v>
      </c>
      <c r="O281" t="s">
        <v>6</v>
      </c>
      <c r="P281" t="s">
        <v>6</v>
      </c>
      <c r="Q281" t="s">
        <v>6</v>
      </c>
      <c r="R281" t="s">
        <v>6</v>
      </c>
      <c r="S281" t="s">
        <v>6</v>
      </c>
      <c r="T281" t="s">
        <v>6</v>
      </c>
      <c r="U281" t="s">
        <v>768</v>
      </c>
      <c r="V281">
        <v>1.0137</v>
      </c>
      <c r="W281">
        <v>1.0137</v>
      </c>
      <c r="X281">
        <v>0.34</v>
      </c>
      <c r="Y281">
        <v>4</v>
      </c>
      <c r="Z281">
        <v>7.3</v>
      </c>
      <c r="AA281">
        <v>0</v>
      </c>
      <c r="AB281" t="s">
        <v>6</v>
      </c>
      <c r="AC281" t="s">
        <v>6</v>
      </c>
      <c r="AD281" t="s">
        <v>6</v>
      </c>
      <c r="AE281" s="202" t="s">
        <v>1212</v>
      </c>
      <c r="AG281" s="229" t="str">
        <f t="shared" si="24"/>
        <v>Ja</v>
      </c>
      <c r="AI281" s="1" t="str">
        <f t="shared" si="21"/>
        <v>Nej</v>
      </c>
      <c r="AJ281" s="1">
        <f t="shared" si="22"/>
        <v>0</v>
      </c>
      <c r="AK281" s="1" t="str">
        <f t="shared" si="23"/>
        <v>-</v>
      </c>
    </row>
    <row r="282" spans="1:37" ht="15" customHeight="1" x14ac:dyDescent="0.35">
      <c r="A282" t="s">
        <v>420</v>
      </c>
      <c r="B282" t="s">
        <v>431</v>
      </c>
      <c r="C282" t="s">
        <v>422</v>
      </c>
      <c r="D282">
        <v>2024</v>
      </c>
      <c r="E282">
        <v>6.0499999999999998E-2</v>
      </c>
      <c r="F282" t="s">
        <v>6</v>
      </c>
      <c r="G282" t="s">
        <v>850</v>
      </c>
      <c r="H282">
        <v>0.9</v>
      </c>
      <c r="I282">
        <v>0</v>
      </c>
      <c r="J282">
        <v>0</v>
      </c>
      <c r="K282">
        <v>0</v>
      </c>
      <c r="L282">
        <v>0</v>
      </c>
      <c r="M282" t="s">
        <v>5</v>
      </c>
      <c r="N282" t="s">
        <v>6</v>
      </c>
      <c r="O282" t="s">
        <v>6</v>
      </c>
      <c r="P282" t="s">
        <v>6</v>
      </c>
      <c r="Q282" t="s">
        <v>6</v>
      </c>
      <c r="R282" t="s">
        <v>6</v>
      </c>
      <c r="S282" t="s">
        <v>6</v>
      </c>
      <c r="T282" t="s">
        <v>6</v>
      </c>
      <c r="U282" t="s">
        <v>5</v>
      </c>
      <c r="V282" t="s">
        <v>6</v>
      </c>
      <c r="W282" t="s">
        <v>6</v>
      </c>
      <c r="X282" t="s">
        <v>6</v>
      </c>
      <c r="Y282" t="s">
        <v>6</v>
      </c>
      <c r="Z282" t="s">
        <v>6</v>
      </c>
      <c r="AA282" t="s">
        <v>6</v>
      </c>
      <c r="AB282" t="s">
        <v>6</v>
      </c>
      <c r="AC282" t="s">
        <v>6</v>
      </c>
      <c r="AD282" t="s">
        <v>6</v>
      </c>
      <c r="AE282" t="s">
        <v>5</v>
      </c>
      <c r="AG282" s="229" t="str">
        <f t="shared" si="24"/>
        <v>Ja</v>
      </c>
      <c r="AI282" s="1" t="str">
        <f t="shared" si="21"/>
        <v>Nej</v>
      </c>
      <c r="AJ282" s="1">
        <f t="shared" si="22"/>
        <v>0</v>
      </c>
      <c r="AK282" s="1" t="str">
        <f t="shared" si="23"/>
        <v>-</v>
      </c>
    </row>
    <row r="283" spans="1:37" ht="15" customHeight="1" x14ac:dyDescent="0.35">
      <c r="A283" t="s">
        <v>420</v>
      </c>
      <c r="B283" t="s">
        <v>432</v>
      </c>
      <c r="C283" t="s">
        <v>432</v>
      </c>
      <c r="D283">
        <v>2024</v>
      </c>
      <c r="E283">
        <v>0.9617</v>
      </c>
      <c r="F283">
        <v>1.4556</v>
      </c>
      <c r="G283" t="s">
        <v>850</v>
      </c>
      <c r="H283">
        <v>1.56</v>
      </c>
      <c r="I283">
        <v>0</v>
      </c>
      <c r="J283">
        <v>0</v>
      </c>
      <c r="K283">
        <v>0</v>
      </c>
      <c r="L283">
        <v>60.2</v>
      </c>
      <c r="M283" t="s">
        <v>5</v>
      </c>
      <c r="N283" t="s">
        <v>6</v>
      </c>
      <c r="O283" t="s">
        <v>6</v>
      </c>
      <c r="P283" t="s">
        <v>6</v>
      </c>
      <c r="Q283" t="s">
        <v>6</v>
      </c>
      <c r="R283" t="s">
        <v>6</v>
      </c>
      <c r="S283" t="s">
        <v>6</v>
      </c>
      <c r="T283" t="s">
        <v>6</v>
      </c>
      <c r="U283" t="s">
        <v>5</v>
      </c>
      <c r="V283" t="s">
        <v>6</v>
      </c>
      <c r="W283" t="s">
        <v>6</v>
      </c>
      <c r="X283" t="s">
        <v>6</v>
      </c>
      <c r="Y283" t="s">
        <v>6</v>
      </c>
      <c r="Z283" t="s">
        <v>6</v>
      </c>
      <c r="AA283" t="s">
        <v>6</v>
      </c>
      <c r="AB283" t="s">
        <v>6</v>
      </c>
      <c r="AC283" t="s">
        <v>6</v>
      </c>
      <c r="AD283" t="s">
        <v>6</v>
      </c>
      <c r="AE283" t="s">
        <v>5</v>
      </c>
      <c r="AG283" s="229" t="str">
        <f t="shared" si="24"/>
        <v>Ja</v>
      </c>
      <c r="AI283" s="1" t="str">
        <f t="shared" si="21"/>
        <v>Nej</v>
      </c>
      <c r="AJ283" s="1">
        <f t="shared" si="22"/>
        <v>0</v>
      </c>
      <c r="AK283" s="1" t="str">
        <f t="shared" si="23"/>
        <v>-</v>
      </c>
    </row>
    <row r="284" spans="1:37" ht="15" customHeight="1" x14ac:dyDescent="0.35">
      <c r="A284" t="s">
        <v>420</v>
      </c>
      <c r="B284" t="s">
        <v>433</v>
      </c>
      <c r="C284" t="s">
        <v>433</v>
      </c>
      <c r="D284">
        <v>2024</v>
      </c>
      <c r="E284">
        <v>0.13519999999999999</v>
      </c>
      <c r="F284" t="s">
        <v>6</v>
      </c>
      <c r="G284" t="s">
        <v>850</v>
      </c>
      <c r="H284">
        <v>0.9</v>
      </c>
      <c r="I284">
        <v>0</v>
      </c>
      <c r="J284">
        <v>0</v>
      </c>
      <c r="K284">
        <v>0</v>
      </c>
      <c r="L284">
        <v>0</v>
      </c>
      <c r="M284" t="s">
        <v>5</v>
      </c>
      <c r="N284" t="s">
        <v>6</v>
      </c>
      <c r="O284" t="s">
        <v>6</v>
      </c>
      <c r="P284" t="s">
        <v>6</v>
      </c>
      <c r="Q284" t="s">
        <v>6</v>
      </c>
      <c r="R284" t="s">
        <v>6</v>
      </c>
      <c r="S284" t="s">
        <v>6</v>
      </c>
      <c r="T284" t="s">
        <v>6</v>
      </c>
      <c r="U284" t="s">
        <v>5</v>
      </c>
      <c r="V284" t="s">
        <v>6</v>
      </c>
      <c r="W284" t="s">
        <v>6</v>
      </c>
      <c r="X284" t="s">
        <v>6</v>
      </c>
      <c r="Y284" t="s">
        <v>6</v>
      </c>
      <c r="Z284" t="s">
        <v>6</v>
      </c>
      <c r="AA284" t="s">
        <v>6</v>
      </c>
      <c r="AB284" t="s">
        <v>6</v>
      </c>
      <c r="AC284" t="s">
        <v>6</v>
      </c>
      <c r="AD284" t="s">
        <v>6</v>
      </c>
      <c r="AE284" t="s">
        <v>5</v>
      </c>
      <c r="AG284" s="229" t="str">
        <f t="shared" si="24"/>
        <v>Ja</v>
      </c>
      <c r="AI284" s="1" t="str">
        <f t="shared" si="21"/>
        <v>Nej</v>
      </c>
      <c r="AJ284" s="1">
        <f t="shared" si="22"/>
        <v>0</v>
      </c>
      <c r="AK284" s="1" t="str">
        <f t="shared" si="23"/>
        <v>-</v>
      </c>
    </row>
    <row r="285" spans="1:37" ht="15" customHeight="1" x14ac:dyDescent="0.35">
      <c r="A285" t="s">
        <v>420</v>
      </c>
      <c r="B285" t="s">
        <v>434</v>
      </c>
      <c r="C285" t="s">
        <v>434</v>
      </c>
      <c r="D285">
        <v>2024</v>
      </c>
      <c r="E285">
        <v>0.1391</v>
      </c>
      <c r="F285" t="s">
        <v>6</v>
      </c>
      <c r="G285" t="s">
        <v>850</v>
      </c>
      <c r="H285">
        <v>0.9</v>
      </c>
      <c r="I285">
        <v>0</v>
      </c>
      <c r="J285">
        <v>0</v>
      </c>
      <c r="K285">
        <v>0</v>
      </c>
      <c r="L285">
        <v>0</v>
      </c>
      <c r="M285" t="s">
        <v>5</v>
      </c>
      <c r="N285" t="s">
        <v>6</v>
      </c>
      <c r="O285" t="s">
        <v>6</v>
      </c>
      <c r="P285" t="s">
        <v>6</v>
      </c>
      <c r="Q285" t="s">
        <v>6</v>
      </c>
      <c r="R285" t="s">
        <v>6</v>
      </c>
      <c r="S285" t="s">
        <v>6</v>
      </c>
      <c r="T285" t="s">
        <v>6</v>
      </c>
      <c r="U285" t="s">
        <v>5</v>
      </c>
      <c r="V285" t="s">
        <v>6</v>
      </c>
      <c r="W285" t="s">
        <v>6</v>
      </c>
      <c r="X285" t="s">
        <v>6</v>
      </c>
      <c r="Y285" t="s">
        <v>6</v>
      </c>
      <c r="Z285" t="s">
        <v>6</v>
      </c>
      <c r="AA285" t="s">
        <v>6</v>
      </c>
      <c r="AB285" t="s">
        <v>6</v>
      </c>
      <c r="AC285" t="s">
        <v>6</v>
      </c>
      <c r="AD285" t="s">
        <v>6</v>
      </c>
      <c r="AE285" t="s">
        <v>5</v>
      </c>
      <c r="AG285" s="229" t="str">
        <f t="shared" si="24"/>
        <v>Ja</v>
      </c>
      <c r="AI285" s="1" t="str">
        <f t="shared" si="21"/>
        <v>Nej</v>
      </c>
      <c r="AJ285" s="1">
        <f t="shared" si="22"/>
        <v>0</v>
      </c>
      <c r="AK285" s="1" t="str">
        <f t="shared" si="23"/>
        <v>-</v>
      </c>
    </row>
    <row r="286" spans="1:37" ht="15" customHeight="1" x14ac:dyDescent="0.35">
      <c r="A286" t="s">
        <v>420</v>
      </c>
      <c r="B286" t="s">
        <v>422</v>
      </c>
      <c r="C286" t="s">
        <v>422</v>
      </c>
      <c r="D286">
        <v>2024</v>
      </c>
      <c r="E286">
        <v>7.4542999999999999</v>
      </c>
      <c r="F286">
        <v>16.337</v>
      </c>
      <c r="G286" t="s">
        <v>850</v>
      </c>
      <c r="H286">
        <v>1.79</v>
      </c>
      <c r="I286">
        <v>0</v>
      </c>
      <c r="J286">
        <v>0</v>
      </c>
      <c r="K286">
        <v>0</v>
      </c>
      <c r="L286">
        <v>80.709999999999994</v>
      </c>
      <c r="M286" t="s">
        <v>5</v>
      </c>
      <c r="N286" t="s">
        <v>6</v>
      </c>
      <c r="O286" t="s">
        <v>6</v>
      </c>
      <c r="P286" t="s">
        <v>6</v>
      </c>
      <c r="Q286" t="s">
        <v>6</v>
      </c>
      <c r="R286" t="s">
        <v>6</v>
      </c>
      <c r="S286" t="s">
        <v>6</v>
      </c>
      <c r="T286" t="s">
        <v>6</v>
      </c>
      <c r="U286" t="s">
        <v>5</v>
      </c>
      <c r="V286" t="s">
        <v>6</v>
      </c>
      <c r="W286" t="s">
        <v>6</v>
      </c>
      <c r="X286" t="s">
        <v>6</v>
      </c>
      <c r="Y286" t="s">
        <v>6</v>
      </c>
      <c r="Z286" t="s">
        <v>6</v>
      </c>
      <c r="AA286" t="s">
        <v>6</v>
      </c>
      <c r="AB286" t="s">
        <v>6</v>
      </c>
      <c r="AC286" t="s">
        <v>6</v>
      </c>
      <c r="AD286" t="s">
        <v>6</v>
      </c>
      <c r="AE286" t="s">
        <v>5</v>
      </c>
      <c r="AG286" s="229" t="str">
        <f t="shared" si="24"/>
        <v>Ja</v>
      </c>
      <c r="AI286" s="1" t="str">
        <f t="shared" si="21"/>
        <v>Nej</v>
      </c>
      <c r="AJ286" s="1">
        <f t="shared" si="22"/>
        <v>0</v>
      </c>
      <c r="AK286" s="1" t="str">
        <f t="shared" si="23"/>
        <v>-</v>
      </c>
    </row>
    <row r="287" spans="1:37" ht="15" customHeight="1" x14ac:dyDescent="0.35">
      <c r="A287" t="s">
        <v>420</v>
      </c>
      <c r="B287" t="s">
        <v>435</v>
      </c>
      <c r="C287" t="s">
        <v>435</v>
      </c>
      <c r="D287">
        <v>2024</v>
      </c>
      <c r="E287">
        <v>0.72199999999999998</v>
      </c>
      <c r="F287" t="s">
        <v>6</v>
      </c>
      <c r="G287" t="s">
        <v>850</v>
      </c>
      <c r="H287">
        <v>0.9</v>
      </c>
      <c r="I287">
        <v>0</v>
      </c>
      <c r="J287">
        <v>0</v>
      </c>
      <c r="K287">
        <v>0</v>
      </c>
      <c r="L287">
        <v>0</v>
      </c>
      <c r="M287" t="s">
        <v>5</v>
      </c>
      <c r="N287" t="s">
        <v>6</v>
      </c>
      <c r="O287" t="s">
        <v>6</v>
      </c>
      <c r="P287" t="s">
        <v>6</v>
      </c>
      <c r="Q287" t="s">
        <v>6</v>
      </c>
      <c r="R287" t="s">
        <v>6</v>
      </c>
      <c r="S287" t="s">
        <v>6</v>
      </c>
      <c r="T287" t="s">
        <v>6</v>
      </c>
      <c r="U287" t="s">
        <v>5</v>
      </c>
      <c r="V287" t="s">
        <v>6</v>
      </c>
      <c r="W287" t="s">
        <v>6</v>
      </c>
      <c r="X287" t="s">
        <v>6</v>
      </c>
      <c r="Y287" t="s">
        <v>6</v>
      </c>
      <c r="Z287" t="s">
        <v>6</v>
      </c>
      <c r="AA287" t="s">
        <v>6</v>
      </c>
      <c r="AB287" t="s">
        <v>6</v>
      </c>
      <c r="AC287" t="s">
        <v>6</v>
      </c>
      <c r="AD287" t="s">
        <v>6</v>
      </c>
      <c r="AE287" t="s">
        <v>5</v>
      </c>
      <c r="AG287" s="229" t="str">
        <f t="shared" si="24"/>
        <v>Ja</v>
      </c>
      <c r="AI287" s="1" t="str">
        <f t="shared" si="21"/>
        <v>Nej</v>
      </c>
      <c r="AJ287" s="1">
        <f t="shared" si="22"/>
        <v>0</v>
      </c>
      <c r="AK287" s="1" t="str">
        <f t="shared" si="23"/>
        <v>-</v>
      </c>
    </row>
    <row r="288" spans="1:37" ht="15" customHeight="1" x14ac:dyDescent="0.35">
      <c r="A288" t="s">
        <v>420</v>
      </c>
      <c r="B288" t="s">
        <v>436</v>
      </c>
      <c r="C288" t="s">
        <v>422</v>
      </c>
      <c r="D288">
        <v>2024</v>
      </c>
      <c r="E288" t="s">
        <v>6</v>
      </c>
      <c r="F288" t="s">
        <v>6</v>
      </c>
      <c r="G288" t="s">
        <v>850</v>
      </c>
      <c r="H288">
        <v>0.9</v>
      </c>
      <c r="I288">
        <v>0</v>
      </c>
      <c r="J288">
        <v>0</v>
      </c>
      <c r="K288">
        <v>0</v>
      </c>
      <c r="L288">
        <v>0</v>
      </c>
      <c r="M288" t="s">
        <v>5</v>
      </c>
      <c r="N288" t="s">
        <v>6</v>
      </c>
      <c r="O288" t="s">
        <v>6</v>
      </c>
      <c r="P288" t="s">
        <v>6</v>
      </c>
      <c r="Q288" t="s">
        <v>6</v>
      </c>
      <c r="R288" t="s">
        <v>6</v>
      </c>
      <c r="S288" t="s">
        <v>6</v>
      </c>
      <c r="T288" t="s">
        <v>6</v>
      </c>
      <c r="U288" t="s">
        <v>5</v>
      </c>
      <c r="V288" t="s">
        <v>6</v>
      </c>
      <c r="W288" t="s">
        <v>6</v>
      </c>
      <c r="X288" t="s">
        <v>6</v>
      </c>
      <c r="Y288" t="s">
        <v>6</v>
      </c>
      <c r="Z288" t="s">
        <v>6</v>
      </c>
      <c r="AA288" t="s">
        <v>6</v>
      </c>
      <c r="AB288" t="s">
        <v>6</v>
      </c>
      <c r="AC288" t="s">
        <v>6</v>
      </c>
      <c r="AD288" t="s">
        <v>6</v>
      </c>
      <c r="AE288" t="s">
        <v>5</v>
      </c>
      <c r="AG288" s="229" t="str">
        <f t="shared" si="24"/>
        <v>Ja</v>
      </c>
      <c r="AI288" s="1" t="str">
        <f t="shared" si="21"/>
        <v>Nej</v>
      </c>
      <c r="AJ288" s="1">
        <f t="shared" si="22"/>
        <v>0</v>
      </c>
      <c r="AK288" s="1" t="str">
        <f t="shared" si="23"/>
        <v>-</v>
      </c>
    </row>
    <row r="289" spans="1:37" ht="15" customHeight="1" x14ac:dyDescent="0.35">
      <c r="A289" t="s">
        <v>420</v>
      </c>
      <c r="B289" t="s">
        <v>429</v>
      </c>
      <c r="C289" t="s">
        <v>429</v>
      </c>
      <c r="D289">
        <v>2024</v>
      </c>
      <c r="E289">
        <v>0.2147</v>
      </c>
      <c r="F289" t="s">
        <v>6</v>
      </c>
      <c r="G289" t="s">
        <v>850</v>
      </c>
      <c r="H289">
        <v>0.9</v>
      </c>
      <c r="I289">
        <v>0</v>
      </c>
      <c r="J289">
        <v>0</v>
      </c>
      <c r="K289">
        <v>0</v>
      </c>
      <c r="L289">
        <v>0</v>
      </c>
      <c r="M289" t="s">
        <v>5</v>
      </c>
      <c r="N289" t="s">
        <v>6</v>
      </c>
      <c r="O289" t="s">
        <v>6</v>
      </c>
      <c r="P289" t="s">
        <v>6</v>
      </c>
      <c r="Q289" t="s">
        <v>6</v>
      </c>
      <c r="R289" t="s">
        <v>6</v>
      </c>
      <c r="S289" t="s">
        <v>6</v>
      </c>
      <c r="T289" t="s">
        <v>6</v>
      </c>
      <c r="U289" t="s">
        <v>5</v>
      </c>
      <c r="V289" t="s">
        <v>6</v>
      </c>
      <c r="W289" t="s">
        <v>6</v>
      </c>
      <c r="X289" t="s">
        <v>6</v>
      </c>
      <c r="Y289" t="s">
        <v>6</v>
      </c>
      <c r="Z289" t="s">
        <v>6</v>
      </c>
      <c r="AA289" t="s">
        <v>6</v>
      </c>
      <c r="AB289" t="s">
        <v>6</v>
      </c>
      <c r="AC289" t="s">
        <v>6</v>
      </c>
      <c r="AD289" t="s">
        <v>6</v>
      </c>
      <c r="AE289" t="s">
        <v>5</v>
      </c>
      <c r="AG289" s="229" t="str">
        <f t="shared" si="24"/>
        <v>Ja</v>
      </c>
      <c r="AI289" s="1" t="str">
        <f t="shared" si="21"/>
        <v>Nej</v>
      </c>
      <c r="AJ289" s="1">
        <f t="shared" si="22"/>
        <v>0</v>
      </c>
      <c r="AK289" s="1" t="str">
        <f t="shared" si="23"/>
        <v>-</v>
      </c>
    </row>
    <row r="290" spans="1:37" ht="15" customHeight="1" x14ac:dyDescent="0.35">
      <c r="A290" t="s">
        <v>420</v>
      </c>
      <c r="B290" t="s">
        <v>437</v>
      </c>
      <c r="C290" t="s">
        <v>434</v>
      </c>
      <c r="D290">
        <v>2024</v>
      </c>
      <c r="E290">
        <v>5.3199999999999997E-2</v>
      </c>
      <c r="F290" t="s">
        <v>6</v>
      </c>
      <c r="G290" t="s">
        <v>850</v>
      </c>
      <c r="H290">
        <v>0.9</v>
      </c>
      <c r="I290">
        <v>0</v>
      </c>
      <c r="J290">
        <v>0</v>
      </c>
      <c r="K290">
        <v>0</v>
      </c>
      <c r="L290">
        <v>0</v>
      </c>
      <c r="M290" t="s">
        <v>5</v>
      </c>
      <c r="N290" t="s">
        <v>6</v>
      </c>
      <c r="O290" t="s">
        <v>6</v>
      </c>
      <c r="P290" t="s">
        <v>6</v>
      </c>
      <c r="Q290" t="s">
        <v>6</v>
      </c>
      <c r="R290" t="s">
        <v>6</v>
      </c>
      <c r="S290" t="s">
        <v>6</v>
      </c>
      <c r="T290" t="s">
        <v>6</v>
      </c>
      <c r="U290" t="s">
        <v>5</v>
      </c>
      <c r="V290" t="s">
        <v>6</v>
      </c>
      <c r="W290" t="s">
        <v>6</v>
      </c>
      <c r="X290" t="s">
        <v>6</v>
      </c>
      <c r="Y290" t="s">
        <v>6</v>
      </c>
      <c r="Z290" t="s">
        <v>6</v>
      </c>
      <c r="AA290" t="s">
        <v>6</v>
      </c>
      <c r="AB290" t="s">
        <v>6</v>
      </c>
      <c r="AC290" t="s">
        <v>6</v>
      </c>
      <c r="AD290" t="s">
        <v>6</v>
      </c>
      <c r="AE290" t="s">
        <v>5</v>
      </c>
      <c r="AG290" s="229" t="str">
        <f t="shared" si="24"/>
        <v>Ja</v>
      </c>
      <c r="AI290" s="1" t="str">
        <f t="shared" si="21"/>
        <v>Nej</v>
      </c>
      <c r="AJ290" s="1">
        <f t="shared" si="22"/>
        <v>0</v>
      </c>
      <c r="AK290" s="1" t="str">
        <f t="shared" si="23"/>
        <v>-</v>
      </c>
    </row>
    <row r="291" spans="1:37" ht="15" customHeight="1" x14ac:dyDescent="0.35">
      <c r="A291" t="s">
        <v>438</v>
      </c>
      <c r="B291" t="s">
        <v>439</v>
      </c>
      <c r="C291" t="s">
        <v>440</v>
      </c>
      <c r="D291">
        <v>2024</v>
      </c>
      <c r="E291">
        <v>0.11</v>
      </c>
      <c r="F291" t="s">
        <v>6</v>
      </c>
      <c r="G291" t="s">
        <v>851</v>
      </c>
      <c r="H291">
        <v>0.9</v>
      </c>
      <c r="I291">
        <v>0</v>
      </c>
      <c r="J291">
        <v>0</v>
      </c>
      <c r="K291">
        <v>0</v>
      </c>
      <c r="L291">
        <v>0</v>
      </c>
      <c r="M291" t="s">
        <v>5</v>
      </c>
      <c r="N291" t="s">
        <v>6</v>
      </c>
      <c r="O291" t="s">
        <v>6</v>
      </c>
      <c r="P291" t="s">
        <v>6</v>
      </c>
      <c r="Q291" t="s">
        <v>6</v>
      </c>
      <c r="R291" t="s">
        <v>6</v>
      </c>
      <c r="S291" t="s">
        <v>6</v>
      </c>
      <c r="T291" t="s">
        <v>6</v>
      </c>
      <c r="U291" t="s">
        <v>5</v>
      </c>
      <c r="V291" t="s">
        <v>6</v>
      </c>
      <c r="W291" t="s">
        <v>6</v>
      </c>
      <c r="X291" t="s">
        <v>6</v>
      </c>
      <c r="Y291" t="s">
        <v>6</v>
      </c>
      <c r="Z291" t="s">
        <v>6</v>
      </c>
      <c r="AA291" t="s">
        <v>6</v>
      </c>
      <c r="AB291" t="s">
        <v>6</v>
      </c>
      <c r="AC291" t="s">
        <v>6</v>
      </c>
      <c r="AD291" t="s">
        <v>6</v>
      </c>
      <c r="AE291" t="s">
        <v>5</v>
      </c>
      <c r="AG291" s="229" t="str">
        <f t="shared" si="24"/>
        <v>Ja</v>
      </c>
      <c r="AI291" s="1" t="str">
        <f t="shared" si="21"/>
        <v>Nej</v>
      </c>
      <c r="AJ291" s="1">
        <f t="shared" si="22"/>
        <v>0</v>
      </c>
      <c r="AK291" s="1" t="str">
        <f t="shared" si="23"/>
        <v>-</v>
      </c>
    </row>
    <row r="292" spans="1:37" ht="15" customHeight="1" x14ac:dyDescent="0.35">
      <c r="A292" t="s">
        <v>438</v>
      </c>
      <c r="B292" t="s">
        <v>440</v>
      </c>
      <c r="C292" t="s">
        <v>440</v>
      </c>
      <c r="D292">
        <v>2024</v>
      </c>
      <c r="E292">
        <v>4.57</v>
      </c>
      <c r="F292">
        <v>12.17</v>
      </c>
      <c r="G292" t="s">
        <v>852</v>
      </c>
      <c r="H292">
        <v>0.4</v>
      </c>
      <c r="I292">
        <v>99</v>
      </c>
      <c r="J292">
        <v>0</v>
      </c>
      <c r="K292">
        <v>0</v>
      </c>
      <c r="L292">
        <v>0</v>
      </c>
      <c r="M292" t="s">
        <v>5</v>
      </c>
      <c r="N292" t="s">
        <v>6</v>
      </c>
      <c r="O292" t="s">
        <v>6</v>
      </c>
      <c r="P292" t="s">
        <v>6</v>
      </c>
      <c r="Q292" t="s">
        <v>6</v>
      </c>
      <c r="R292" t="s">
        <v>6</v>
      </c>
      <c r="S292" t="s">
        <v>6</v>
      </c>
      <c r="T292" t="s">
        <v>6</v>
      </c>
      <c r="U292" t="s">
        <v>853</v>
      </c>
      <c r="V292">
        <v>1</v>
      </c>
      <c r="W292">
        <v>1</v>
      </c>
      <c r="X292">
        <v>1.27</v>
      </c>
      <c r="Y292">
        <v>11</v>
      </c>
      <c r="Z292">
        <v>86</v>
      </c>
      <c r="AA292">
        <v>0</v>
      </c>
      <c r="AB292">
        <v>0</v>
      </c>
      <c r="AC292">
        <v>0</v>
      </c>
      <c r="AD292" t="s">
        <v>6</v>
      </c>
      <c r="AE292" s="202" t="s">
        <v>1213</v>
      </c>
      <c r="AG292" s="229" t="str">
        <f t="shared" si="24"/>
        <v>Ja</v>
      </c>
      <c r="AI292" s="1" t="str">
        <f t="shared" si="21"/>
        <v>Nej</v>
      </c>
      <c r="AJ292" s="1">
        <f t="shared" si="22"/>
        <v>0</v>
      </c>
      <c r="AK292" s="1" t="str">
        <f t="shared" si="23"/>
        <v>-</v>
      </c>
    </row>
    <row r="293" spans="1:37" ht="15" customHeight="1" x14ac:dyDescent="0.35">
      <c r="A293" t="s">
        <v>438</v>
      </c>
      <c r="B293" t="s">
        <v>441</v>
      </c>
      <c r="C293" t="s">
        <v>440</v>
      </c>
      <c r="D293">
        <v>2024</v>
      </c>
      <c r="E293">
        <v>2.8299999999999999E-2</v>
      </c>
      <c r="F293" t="s">
        <v>6</v>
      </c>
      <c r="G293" t="s">
        <v>851</v>
      </c>
      <c r="H293">
        <v>0.9</v>
      </c>
      <c r="I293">
        <v>0</v>
      </c>
      <c r="J293">
        <v>0</v>
      </c>
      <c r="K293">
        <v>0</v>
      </c>
      <c r="L293">
        <v>0</v>
      </c>
      <c r="M293" t="s">
        <v>5</v>
      </c>
      <c r="N293" t="s">
        <v>6</v>
      </c>
      <c r="O293" t="s">
        <v>6</v>
      </c>
      <c r="P293" t="s">
        <v>6</v>
      </c>
      <c r="Q293" t="s">
        <v>6</v>
      </c>
      <c r="R293" t="s">
        <v>6</v>
      </c>
      <c r="S293" t="s">
        <v>6</v>
      </c>
      <c r="T293" t="s">
        <v>6</v>
      </c>
      <c r="U293" t="s">
        <v>150</v>
      </c>
      <c r="V293" t="s">
        <v>6</v>
      </c>
      <c r="W293" t="s">
        <v>6</v>
      </c>
      <c r="X293" t="s">
        <v>6</v>
      </c>
      <c r="Y293" t="s">
        <v>6</v>
      </c>
      <c r="Z293" t="s">
        <v>6</v>
      </c>
      <c r="AA293" t="s">
        <v>6</v>
      </c>
      <c r="AB293" t="s">
        <v>6</v>
      </c>
      <c r="AC293" t="s">
        <v>6</v>
      </c>
      <c r="AD293" t="s">
        <v>6</v>
      </c>
      <c r="AE293" t="s">
        <v>5</v>
      </c>
      <c r="AG293" s="229" t="str">
        <f t="shared" si="24"/>
        <v>Ja</v>
      </c>
      <c r="AI293" s="1" t="str">
        <f t="shared" si="21"/>
        <v>Nej</v>
      </c>
      <c r="AJ293" s="1">
        <f t="shared" si="22"/>
        <v>0</v>
      </c>
      <c r="AK293" s="1" t="str">
        <f t="shared" si="23"/>
        <v>-</v>
      </c>
    </row>
    <row r="294" spans="1:37" ht="15" customHeight="1" x14ac:dyDescent="0.35">
      <c r="A294" t="s">
        <v>438</v>
      </c>
      <c r="B294" t="s">
        <v>442</v>
      </c>
      <c r="C294" t="s">
        <v>440</v>
      </c>
      <c r="D294">
        <v>2024</v>
      </c>
      <c r="E294">
        <v>0.10100000000000001</v>
      </c>
      <c r="F294" t="s">
        <v>6</v>
      </c>
      <c r="G294" t="s">
        <v>854</v>
      </c>
      <c r="H294">
        <v>0.9</v>
      </c>
      <c r="I294">
        <v>0</v>
      </c>
      <c r="J294">
        <v>0</v>
      </c>
      <c r="K294">
        <v>0</v>
      </c>
      <c r="L294">
        <v>0</v>
      </c>
      <c r="M294" t="s">
        <v>5</v>
      </c>
      <c r="N294" t="s">
        <v>6</v>
      </c>
      <c r="O294" t="s">
        <v>6</v>
      </c>
      <c r="P294" t="s">
        <v>6</v>
      </c>
      <c r="Q294" t="s">
        <v>6</v>
      </c>
      <c r="R294" t="s">
        <v>6</v>
      </c>
      <c r="S294" t="s">
        <v>6</v>
      </c>
      <c r="T294" t="s">
        <v>6</v>
      </c>
      <c r="U294" t="s">
        <v>5</v>
      </c>
      <c r="V294" t="s">
        <v>6</v>
      </c>
      <c r="W294" t="s">
        <v>6</v>
      </c>
      <c r="X294" t="s">
        <v>6</v>
      </c>
      <c r="Y294" t="s">
        <v>6</v>
      </c>
      <c r="Z294" t="s">
        <v>6</v>
      </c>
      <c r="AA294" t="s">
        <v>6</v>
      </c>
      <c r="AB294" t="s">
        <v>6</v>
      </c>
      <c r="AC294" t="s">
        <v>6</v>
      </c>
      <c r="AD294" t="s">
        <v>6</v>
      </c>
      <c r="AE294" t="s">
        <v>5</v>
      </c>
      <c r="AG294" s="229" t="str">
        <f t="shared" si="24"/>
        <v>Ja</v>
      </c>
      <c r="AI294" s="1" t="str">
        <f t="shared" si="21"/>
        <v>Nej</v>
      </c>
      <c r="AJ294" s="1">
        <f t="shared" si="22"/>
        <v>0</v>
      </c>
      <c r="AK294" s="1" t="str">
        <f t="shared" si="23"/>
        <v>-</v>
      </c>
    </row>
    <row r="295" spans="1:37" ht="15" customHeight="1" x14ac:dyDescent="0.35">
      <c r="A295" t="s">
        <v>438</v>
      </c>
      <c r="B295" t="s">
        <v>443</v>
      </c>
      <c r="C295" t="s">
        <v>440</v>
      </c>
      <c r="D295">
        <v>2024</v>
      </c>
      <c r="E295">
        <v>2.41E-2</v>
      </c>
      <c r="F295" t="s">
        <v>6</v>
      </c>
      <c r="G295" t="s">
        <v>851</v>
      </c>
      <c r="H295">
        <v>0.9</v>
      </c>
      <c r="I295">
        <v>0</v>
      </c>
      <c r="J295">
        <v>0</v>
      </c>
      <c r="K295">
        <v>0</v>
      </c>
      <c r="L295">
        <v>0</v>
      </c>
      <c r="M295" t="s">
        <v>5</v>
      </c>
      <c r="N295" t="s">
        <v>6</v>
      </c>
      <c r="O295" t="s">
        <v>6</v>
      </c>
      <c r="P295" t="s">
        <v>6</v>
      </c>
      <c r="Q295" t="s">
        <v>6</v>
      </c>
      <c r="R295" t="s">
        <v>6</v>
      </c>
      <c r="S295" t="s">
        <v>6</v>
      </c>
      <c r="T295" t="s">
        <v>6</v>
      </c>
      <c r="U295" t="s">
        <v>5</v>
      </c>
      <c r="V295" t="s">
        <v>6</v>
      </c>
      <c r="W295" t="s">
        <v>6</v>
      </c>
      <c r="X295" t="s">
        <v>6</v>
      </c>
      <c r="Y295" t="s">
        <v>6</v>
      </c>
      <c r="Z295" t="s">
        <v>6</v>
      </c>
      <c r="AA295" t="s">
        <v>6</v>
      </c>
      <c r="AB295" t="s">
        <v>6</v>
      </c>
      <c r="AC295" t="s">
        <v>6</v>
      </c>
      <c r="AD295" t="s">
        <v>6</v>
      </c>
      <c r="AE295" t="s">
        <v>5</v>
      </c>
      <c r="AG295" s="229" t="str">
        <f t="shared" si="24"/>
        <v>Ja</v>
      </c>
      <c r="AI295" s="1" t="str">
        <f t="shared" si="21"/>
        <v>Nej</v>
      </c>
      <c r="AJ295" s="1">
        <f t="shared" si="22"/>
        <v>0</v>
      </c>
      <c r="AK295" s="1" t="str">
        <f t="shared" si="23"/>
        <v>-</v>
      </c>
    </row>
    <row r="296" spans="1:37" ht="15" customHeight="1" x14ac:dyDescent="0.35">
      <c r="A296" t="s">
        <v>444</v>
      </c>
      <c r="B296" t="s">
        <v>445</v>
      </c>
      <c r="C296" t="s">
        <v>445</v>
      </c>
      <c r="D296">
        <v>2024</v>
      </c>
      <c r="E296">
        <v>0.9</v>
      </c>
      <c r="F296" t="s">
        <v>6</v>
      </c>
      <c r="G296" t="s">
        <v>5</v>
      </c>
      <c r="H296">
        <v>2.1</v>
      </c>
      <c r="I296">
        <v>524.1</v>
      </c>
      <c r="J296">
        <v>0.79</v>
      </c>
      <c r="K296">
        <v>0.14680000000000001</v>
      </c>
      <c r="L296" t="s">
        <v>6</v>
      </c>
      <c r="M296" t="s">
        <v>5</v>
      </c>
      <c r="N296" t="s">
        <v>6</v>
      </c>
      <c r="O296" t="s">
        <v>6</v>
      </c>
      <c r="P296" t="s">
        <v>6</v>
      </c>
      <c r="Q296" t="s">
        <v>6</v>
      </c>
      <c r="R296" t="s">
        <v>6</v>
      </c>
      <c r="S296" t="s">
        <v>6</v>
      </c>
      <c r="T296" t="s">
        <v>6</v>
      </c>
      <c r="U296" t="s">
        <v>5</v>
      </c>
      <c r="V296" t="s">
        <v>6</v>
      </c>
      <c r="W296" t="s">
        <v>6</v>
      </c>
      <c r="X296" t="s">
        <v>6</v>
      </c>
      <c r="Y296" t="s">
        <v>6</v>
      </c>
      <c r="Z296" t="s">
        <v>6</v>
      </c>
      <c r="AA296" t="s">
        <v>6</v>
      </c>
      <c r="AB296" t="s">
        <v>6</v>
      </c>
      <c r="AC296" t="s">
        <v>6</v>
      </c>
      <c r="AD296" t="s">
        <v>6</v>
      </c>
      <c r="AE296" t="s">
        <v>5</v>
      </c>
      <c r="AG296" s="205" t="s">
        <v>9</v>
      </c>
      <c r="AI296" s="1" t="str">
        <f t="shared" si="21"/>
        <v>Nej</v>
      </c>
      <c r="AJ296" s="1">
        <f t="shared" si="22"/>
        <v>0</v>
      </c>
      <c r="AK296" s="1" t="str">
        <f t="shared" si="23"/>
        <v>-</v>
      </c>
    </row>
    <row r="297" spans="1:37" ht="15" customHeight="1" x14ac:dyDescent="0.35">
      <c r="A297" t="s">
        <v>444</v>
      </c>
      <c r="B297" t="s">
        <v>446</v>
      </c>
      <c r="C297" t="s">
        <v>445</v>
      </c>
      <c r="D297">
        <v>2024</v>
      </c>
      <c r="E297">
        <v>0.1</v>
      </c>
      <c r="F297" t="s">
        <v>6</v>
      </c>
      <c r="G297" t="s">
        <v>5</v>
      </c>
      <c r="H297">
        <v>2.1</v>
      </c>
      <c r="I297">
        <v>524.1</v>
      </c>
      <c r="J297">
        <v>0.79</v>
      </c>
      <c r="K297">
        <v>0.14680000000000001</v>
      </c>
      <c r="L297" t="s">
        <v>6</v>
      </c>
      <c r="M297" t="s">
        <v>5</v>
      </c>
      <c r="N297" t="s">
        <v>6</v>
      </c>
      <c r="O297" t="s">
        <v>6</v>
      </c>
      <c r="P297" t="s">
        <v>6</v>
      </c>
      <c r="Q297" t="s">
        <v>6</v>
      </c>
      <c r="R297" t="s">
        <v>6</v>
      </c>
      <c r="S297" t="s">
        <v>6</v>
      </c>
      <c r="T297" t="s">
        <v>6</v>
      </c>
      <c r="U297" t="s">
        <v>5</v>
      </c>
      <c r="V297" t="s">
        <v>6</v>
      </c>
      <c r="W297" t="s">
        <v>6</v>
      </c>
      <c r="X297" t="s">
        <v>6</v>
      </c>
      <c r="Y297" t="s">
        <v>6</v>
      </c>
      <c r="Z297" t="s">
        <v>6</v>
      </c>
      <c r="AA297" t="s">
        <v>6</v>
      </c>
      <c r="AB297" t="s">
        <v>6</v>
      </c>
      <c r="AC297" t="s">
        <v>6</v>
      </c>
      <c r="AD297" t="s">
        <v>6</v>
      </c>
      <c r="AE297" t="s">
        <v>5</v>
      </c>
      <c r="AG297" s="205" t="s">
        <v>9</v>
      </c>
      <c r="AI297" s="1" t="str">
        <f t="shared" si="21"/>
        <v>Nej</v>
      </c>
      <c r="AJ297" s="1">
        <f t="shared" si="22"/>
        <v>0</v>
      </c>
      <c r="AK297" s="1" t="str">
        <f t="shared" si="23"/>
        <v>-</v>
      </c>
    </row>
    <row r="298" spans="1:37" ht="15" customHeight="1" x14ac:dyDescent="0.35">
      <c r="A298" t="s">
        <v>444</v>
      </c>
      <c r="B298" t="s">
        <v>447</v>
      </c>
      <c r="C298" t="s">
        <v>445</v>
      </c>
      <c r="D298">
        <v>2024</v>
      </c>
      <c r="E298" t="s">
        <v>6</v>
      </c>
      <c r="F298" t="s">
        <v>6</v>
      </c>
      <c r="G298" t="s">
        <v>5</v>
      </c>
      <c r="H298">
        <v>2.1</v>
      </c>
      <c r="I298">
        <v>524.1</v>
      </c>
      <c r="J298">
        <v>0.79</v>
      </c>
      <c r="K298">
        <v>0.14680000000000001</v>
      </c>
      <c r="L298" t="s">
        <v>6</v>
      </c>
      <c r="M298" t="s">
        <v>5</v>
      </c>
      <c r="N298" t="s">
        <v>6</v>
      </c>
      <c r="O298" t="s">
        <v>6</v>
      </c>
      <c r="P298" t="s">
        <v>6</v>
      </c>
      <c r="Q298" t="s">
        <v>6</v>
      </c>
      <c r="R298" t="s">
        <v>6</v>
      </c>
      <c r="S298" t="s">
        <v>6</v>
      </c>
      <c r="T298" t="s">
        <v>6</v>
      </c>
      <c r="U298" t="s">
        <v>5</v>
      </c>
      <c r="V298" t="s">
        <v>6</v>
      </c>
      <c r="W298" t="s">
        <v>6</v>
      </c>
      <c r="X298" t="s">
        <v>6</v>
      </c>
      <c r="Y298" t="s">
        <v>6</v>
      </c>
      <c r="Z298" t="s">
        <v>6</v>
      </c>
      <c r="AA298" t="s">
        <v>6</v>
      </c>
      <c r="AB298" t="s">
        <v>6</v>
      </c>
      <c r="AC298" t="s">
        <v>6</v>
      </c>
      <c r="AD298" t="s">
        <v>6</v>
      </c>
      <c r="AE298" t="s">
        <v>5</v>
      </c>
      <c r="AG298" s="205" t="s">
        <v>9</v>
      </c>
      <c r="AI298" s="1" t="str">
        <f t="shared" si="21"/>
        <v>Nej</v>
      </c>
      <c r="AJ298" s="1">
        <f t="shared" si="22"/>
        <v>0</v>
      </c>
      <c r="AK298" s="1" t="str">
        <f t="shared" si="23"/>
        <v>-</v>
      </c>
    </row>
    <row r="299" spans="1:37" ht="15" customHeight="1" x14ac:dyDescent="0.35">
      <c r="A299" t="s">
        <v>448</v>
      </c>
      <c r="B299" t="s">
        <v>449</v>
      </c>
      <c r="C299" t="s">
        <v>449</v>
      </c>
      <c r="D299">
        <v>2024</v>
      </c>
      <c r="E299">
        <v>0.4</v>
      </c>
      <c r="F299" t="s">
        <v>5</v>
      </c>
      <c r="G299" t="s">
        <v>855</v>
      </c>
      <c r="H299">
        <v>1</v>
      </c>
      <c r="I299">
        <v>0</v>
      </c>
      <c r="J299">
        <v>0</v>
      </c>
      <c r="K299">
        <v>0</v>
      </c>
      <c r="L299">
        <v>0</v>
      </c>
      <c r="M299" t="s">
        <v>730</v>
      </c>
      <c r="N299">
        <v>330.45</v>
      </c>
      <c r="O299">
        <v>0.27</v>
      </c>
      <c r="P299">
        <v>54.2</v>
      </c>
      <c r="Q299">
        <v>3.6</v>
      </c>
      <c r="R299">
        <v>0.4</v>
      </c>
      <c r="S299" t="s">
        <v>6</v>
      </c>
      <c r="T299">
        <v>115.90900000000001</v>
      </c>
      <c r="U299" t="s">
        <v>5</v>
      </c>
      <c r="V299" t="s">
        <v>5</v>
      </c>
      <c r="W299" t="s">
        <v>6</v>
      </c>
      <c r="X299" t="s">
        <v>5</v>
      </c>
      <c r="Y299" t="s">
        <v>5</v>
      </c>
      <c r="Z299" t="s">
        <v>5</v>
      </c>
      <c r="AA299" t="s">
        <v>5</v>
      </c>
      <c r="AB299" t="s">
        <v>6</v>
      </c>
      <c r="AC299" t="s">
        <v>6</v>
      </c>
      <c r="AD299" t="s">
        <v>5</v>
      </c>
      <c r="AE299" t="s">
        <v>5</v>
      </c>
      <c r="AG299" s="229" t="str">
        <f t="shared" ref="AG299:AG330" si="25">IF(OR(AND(H299&lt;&gt;$AM$3,H299&lt;&gt;"-"),AND(I299&lt;&gt;$AM$4,I299&lt;&gt;"-"),AND(J299&lt;&gt;$AM$5,J299&lt;&gt;"-"),AND(K299&lt;&gt;$AM$6,K299&lt;&gt;"-")),"Ja","Nej")</f>
        <v>Ja</v>
      </c>
      <c r="AI299" s="1" t="str">
        <f t="shared" si="21"/>
        <v>Ja</v>
      </c>
      <c r="AJ299" s="1">
        <f t="shared" si="22"/>
        <v>330.45</v>
      </c>
      <c r="AK299" s="1">
        <f t="shared" si="23"/>
        <v>4.0000000000000001E-3</v>
      </c>
    </row>
    <row r="300" spans="1:37" ht="15" customHeight="1" x14ac:dyDescent="0.35">
      <c r="A300" t="s">
        <v>450</v>
      </c>
      <c r="B300" t="s">
        <v>451</v>
      </c>
      <c r="C300" t="s">
        <v>32</v>
      </c>
      <c r="D300">
        <v>2024</v>
      </c>
      <c r="E300">
        <v>0.13</v>
      </c>
      <c r="F300" t="s">
        <v>6</v>
      </c>
      <c r="G300" t="s">
        <v>790</v>
      </c>
      <c r="H300">
        <v>0.9</v>
      </c>
      <c r="I300">
        <v>0</v>
      </c>
      <c r="J300">
        <v>0</v>
      </c>
      <c r="K300">
        <v>0</v>
      </c>
      <c r="L300">
        <v>0</v>
      </c>
      <c r="M300" t="s">
        <v>5</v>
      </c>
      <c r="N300" t="s">
        <v>6</v>
      </c>
      <c r="O300" t="s">
        <v>6</v>
      </c>
      <c r="P300" t="s">
        <v>6</v>
      </c>
      <c r="Q300" t="s">
        <v>6</v>
      </c>
      <c r="R300" t="s">
        <v>6</v>
      </c>
      <c r="S300" t="s">
        <v>6</v>
      </c>
      <c r="T300" t="s">
        <v>6</v>
      </c>
      <c r="U300" t="s">
        <v>5</v>
      </c>
      <c r="V300" t="s">
        <v>6</v>
      </c>
      <c r="W300" t="s">
        <v>6</v>
      </c>
      <c r="X300" t="s">
        <v>6</v>
      </c>
      <c r="Y300" t="s">
        <v>6</v>
      </c>
      <c r="Z300" t="s">
        <v>6</v>
      </c>
      <c r="AA300" t="s">
        <v>6</v>
      </c>
      <c r="AB300" t="s">
        <v>6</v>
      </c>
      <c r="AC300" t="s">
        <v>6</v>
      </c>
      <c r="AD300" t="s">
        <v>6</v>
      </c>
      <c r="AE300" t="s">
        <v>5</v>
      </c>
      <c r="AG300" s="229" t="str">
        <f t="shared" si="25"/>
        <v>Ja</v>
      </c>
      <c r="AI300" s="1" t="str">
        <f t="shared" si="21"/>
        <v>Nej</v>
      </c>
      <c r="AJ300" s="1">
        <f t="shared" si="22"/>
        <v>0</v>
      </c>
      <c r="AK300" s="1" t="str">
        <f t="shared" si="23"/>
        <v>-</v>
      </c>
    </row>
    <row r="301" spans="1:37" ht="15" customHeight="1" x14ac:dyDescent="0.35">
      <c r="A301" t="s">
        <v>450</v>
      </c>
      <c r="B301" t="s">
        <v>452</v>
      </c>
      <c r="C301" t="s">
        <v>453</v>
      </c>
      <c r="D301">
        <v>2024</v>
      </c>
      <c r="E301">
        <v>0.16700000000000001</v>
      </c>
      <c r="F301" t="s">
        <v>6</v>
      </c>
      <c r="G301" t="s">
        <v>769</v>
      </c>
      <c r="H301">
        <v>0.9</v>
      </c>
      <c r="I301">
        <v>0</v>
      </c>
      <c r="J301">
        <v>0</v>
      </c>
      <c r="K301">
        <v>0</v>
      </c>
      <c r="L301" t="s">
        <v>6</v>
      </c>
      <c r="M301" t="s">
        <v>5</v>
      </c>
      <c r="N301" t="s">
        <v>6</v>
      </c>
      <c r="O301" t="s">
        <v>6</v>
      </c>
      <c r="P301" t="s">
        <v>6</v>
      </c>
      <c r="Q301" t="s">
        <v>6</v>
      </c>
      <c r="R301" t="s">
        <v>6</v>
      </c>
      <c r="S301" t="s">
        <v>6</v>
      </c>
      <c r="T301" t="s">
        <v>6</v>
      </c>
      <c r="U301" t="s">
        <v>5</v>
      </c>
      <c r="V301" t="s">
        <v>6</v>
      </c>
      <c r="W301" t="s">
        <v>6</v>
      </c>
      <c r="X301" t="s">
        <v>6</v>
      </c>
      <c r="Y301" t="s">
        <v>6</v>
      </c>
      <c r="Z301" t="s">
        <v>6</v>
      </c>
      <c r="AA301" t="s">
        <v>6</v>
      </c>
      <c r="AB301" t="s">
        <v>6</v>
      </c>
      <c r="AC301" t="s">
        <v>6</v>
      </c>
      <c r="AD301" t="s">
        <v>6</v>
      </c>
      <c r="AE301" t="s">
        <v>5</v>
      </c>
      <c r="AG301" s="229" t="str">
        <f t="shared" si="25"/>
        <v>Ja</v>
      </c>
      <c r="AI301" s="1" t="str">
        <f t="shared" si="21"/>
        <v>Nej</v>
      </c>
      <c r="AJ301" s="1">
        <f t="shared" si="22"/>
        <v>0</v>
      </c>
      <c r="AK301" s="1" t="str">
        <f t="shared" si="23"/>
        <v>-</v>
      </c>
    </row>
    <row r="302" spans="1:37" ht="15" customHeight="1" x14ac:dyDescent="0.35">
      <c r="A302" t="s">
        <v>450</v>
      </c>
      <c r="B302" t="s">
        <v>454</v>
      </c>
      <c r="C302" t="s">
        <v>454</v>
      </c>
      <c r="D302">
        <v>2024</v>
      </c>
      <c r="E302">
        <v>0.23100000000000001</v>
      </c>
      <c r="F302" t="s">
        <v>6</v>
      </c>
      <c r="G302" t="s">
        <v>856</v>
      </c>
      <c r="H302">
        <v>0.9</v>
      </c>
      <c r="I302">
        <v>0</v>
      </c>
      <c r="J302">
        <v>0</v>
      </c>
      <c r="K302">
        <v>0</v>
      </c>
      <c r="L302" t="s">
        <v>6</v>
      </c>
      <c r="M302" t="s">
        <v>5</v>
      </c>
      <c r="N302" t="s">
        <v>6</v>
      </c>
      <c r="O302" t="s">
        <v>6</v>
      </c>
      <c r="P302" t="s">
        <v>6</v>
      </c>
      <c r="Q302" t="s">
        <v>6</v>
      </c>
      <c r="R302" t="s">
        <v>6</v>
      </c>
      <c r="S302" t="s">
        <v>6</v>
      </c>
      <c r="T302" t="s">
        <v>6</v>
      </c>
      <c r="U302" t="s">
        <v>5</v>
      </c>
      <c r="V302" t="s">
        <v>6</v>
      </c>
      <c r="W302" t="s">
        <v>6</v>
      </c>
      <c r="X302" t="s">
        <v>6</v>
      </c>
      <c r="Y302" t="s">
        <v>6</v>
      </c>
      <c r="Z302" t="s">
        <v>6</v>
      </c>
      <c r="AA302" t="s">
        <v>6</v>
      </c>
      <c r="AB302" t="s">
        <v>6</v>
      </c>
      <c r="AC302" t="s">
        <v>6</v>
      </c>
      <c r="AD302" t="s">
        <v>6</v>
      </c>
      <c r="AE302" t="s">
        <v>5</v>
      </c>
      <c r="AG302" s="229" t="str">
        <f t="shared" si="25"/>
        <v>Ja</v>
      </c>
      <c r="AI302" s="1" t="str">
        <f t="shared" si="21"/>
        <v>Nej</v>
      </c>
      <c r="AJ302" s="1">
        <f t="shared" si="22"/>
        <v>0</v>
      </c>
      <c r="AK302" s="1" t="str">
        <f t="shared" si="23"/>
        <v>-</v>
      </c>
    </row>
    <row r="303" spans="1:37" ht="15" customHeight="1" x14ac:dyDescent="0.35">
      <c r="A303" t="s">
        <v>450</v>
      </c>
      <c r="B303" t="s">
        <v>455</v>
      </c>
      <c r="C303" t="s">
        <v>315</v>
      </c>
      <c r="D303">
        <v>2024</v>
      </c>
      <c r="E303">
        <v>6.7000000000000004E-2</v>
      </c>
      <c r="F303" t="s">
        <v>6</v>
      </c>
      <c r="G303" t="s">
        <v>856</v>
      </c>
      <c r="H303">
        <v>0.9</v>
      </c>
      <c r="I303">
        <v>0</v>
      </c>
      <c r="J303">
        <v>0</v>
      </c>
      <c r="K303">
        <v>0</v>
      </c>
      <c r="L303" t="s">
        <v>6</v>
      </c>
      <c r="M303" t="s">
        <v>5</v>
      </c>
      <c r="N303" t="s">
        <v>6</v>
      </c>
      <c r="O303" t="s">
        <v>6</v>
      </c>
      <c r="P303" t="s">
        <v>6</v>
      </c>
      <c r="Q303" t="s">
        <v>6</v>
      </c>
      <c r="R303" t="s">
        <v>6</v>
      </c>
      <c r="S303" t="s">
        <v>6</v>
      </c>
      <c r="T303" t="s">
        <v>6</v>
      </c>
      <c r="U303" t="s">
        <v>5</v>
      </c>
      <c r="V303" t="s">
        <v>6</v>
      </c>
      <c r="W303" t="s">
        <v>6</v>
      </c>
      <c r="X303" t="s">
        <v>6</v>
      </c>
      <c r="Y303" t="s">
        <v>6</v>
      </c>
      <c r="Z303" t="s">
        <v>6</v>
      </c>
      <c r="AA303" t="s">
        <v>6</v>
      </c>
      <c r="AB303" t="s">
        <v>6</v>
      </c>
      <c r="AC303" t="s">
        <v>6</v>
      </c>
      <c r="AD303" t="s">
        <v>6</v>
      </c>
      <c r="AE303" t="s">
        <v>5</v>
      </c>
      <c r="AG303" s="229" t="str">
        <f t="shared" si="25"/>
        <v>Ja</v>
      </c>
      <c r="AI303" s="1" t="str">
        <f t="shared" si="21"/>
        <v>Nej</v>
      </c>
      <c r="AJ303" s="1">
        <f t="shared" si="22"/>
        <v>0</v>
      </c>
      <c r="AK303" s="1" t="str">
        <f t="shared" si="23"/>
        <v>-</v>
      </c>
    </row>
    <row r="304" spans="1:37" ht="15" customHeight="1" x14ac:dyDescent="0.35">
      <c r="A304" t="s">
        <v>450</v>
      </c>
      <c r="B304" t="s">
        <v>456</v>
      </c>
      <c r="C304" t="s">
        <v>457</v>
      </c>
      <c r="D304">
        <v>2024</v>
      </c>
      <c r="E304">
        <v>0.34399999999999997</v>
      </c>
      <c r="F304" t="s">
        <v>6</v>
      </c>
      <c r="G304" t="s">
        <v>769</v>
      </c>
      <c r="H304">
        <v>0.9</v>
      </c>
      <c r="I304">
        <v>0</v>
      </c>
      <c r="J304">
        <v>0</v>
      </c>
      <c r="K304">
        <v>0</v>
      </c>
      <c r="L304" t="s">
        <v>6</v>
      </c>
      <c r="M304" t="s">
        <v>5</v>
      </c>
      <c r="N304" t="s">
        <v>6</v>
      </c>
      <c r="O304" t="s">
        <v>6</v>
      </c>
      <c r="P304" t="s">
        <v>6</v>
      </c>
      <c r="Q304" t="s">
        <v>6</v>
      </c>
      <c r="R304" t="s">
        <v>6</v>
      </c>
      <c r="S304" t="s">
        <v>6</v>
      </c>
      <c r="T304" t="s">
        <v>6</v>
      </c>
      <c r="U304" t="s">
        <v>5</v>
      </c>
      <c r="V304" t="s">
        <v>6</v>
      </c>
      <c r="W304" t="s">
        <v>6</v>
      </c>
      <c r="X304" t="s">
        <v>6</v>
      </c>
      <c r="Y304" t="s">
        <v>6</v>
      </c>
      <c r="Z304" t="s">
        <v>6</v>
      </c>
      <c r="AA304" t="s">
        <v>6</v>
      </c>
      <c r="AB304" t="s">
        <v>6</v>
      </c>
      <c r="AC304" t="s">
        <v>6</v>
      </c>
      <c r="AD304" t="s">
        <v>6</v>
      </c>
      <c r="AE304" t="s">
        <v>5</v>
      </c>
      <c r="AG304" s="229" t="str">
        <f t="shared" si="25"/>
        <v>Ja</v>
      </c>
      <c r="AI304" s="1" t="str">
        <f t="shared" si="21"/>
        <v>Nej</v>
      </c>
      <c r="AJ304" s="1">
        <f t="shared" si="22"/>
        <v>0</v>
      </c>
      <c r="AK304" s="1" t="str">
        <f t="shared" si="23"/>
        <v>-</v>
      </c>
    </row>
    <row r="305" spans="1:37" ht="15" customHeight="1" x14ac:dyDescent="0.35">
      <c r="A305" t="s">
        <v>450</v>
      </c>
      <c r="B305" t="s">
        <v>458</v>
      </c>
      <c r="C305" t="s">
        <v>458</v>
      </c>
      <c r="D305">
        <v>2024</v>
      </c>
      <c r="E305">
        <v>0.28999999999999998</v>
      </c>
      <c r="F305">
        <v>0.24</v>
      </c>
      <c r="G305" t="s">
        <v>769</v>
      </c>
      <c r="H305">
        <v>0.9</v>
      </c>
      <c r="I305">
        <v>0</v>
      </c>
      <c r="J305">
        <v>0</v>
      </c>
      <c r="K305">
        <v>0</v>
      </c>
      <c r="L305">
        <v>0</v>
      </c>
      <c r="M305" t="s">
        <v>5</v>
      </c>
      <c r="N305" t="s">
        <v>6</v>
      </c>
      <c r="O305" t="s">
        <v>6</v>
      </c>
      <c r="P305" t="s">
        <v>6</v>
      </c>
      <c r="Q305" t="s">
        <v>6</v>
      </c>
      <c r="R305" t="s">
        <v>6</v>
      </c>
      <c r="S305" t="s">
        <v>6</v>
      </c>
      <c r="T305" t="s">
        <v>6</v>
      </c>
      <c r="U305" t="s">
        <v>5</v>
      </c>
      <c r="V305" t="s">
        <v>6</v>
      </c>
      <c r="W305" t="s">
        <v>6</v>
      </c>
      <c r="X305" t="s">
        <v>6</v>
      </c>
      <c r="Y305" t="s">
        <v>6</v>
      </c>
      <c r="Z305" t="s">
        <v>6</v>
      </c>
      <c r="AA305" t="s">
        <v>6</v>
      </c>
      <c r="AB305" t="s">
        <v>6</v>
      </c>
      <c r="AC305" t="s">
        <v>6</v>
      </c>
      <c r="AD305" t="s">
        <v>6</v>
      </c>
      <c r="AE305" t="s">
        <v>5</v>
      </c>
      <c r="AG305" s="229" t="str">
        <f t="shared" si="25"/>
        <v>Ja</v>
      </c>
      <c r="AI305" s="1" t="str">
        <f t="shared" si="21"/>
        <v>Nej</v>
      </c>
      <c r="AJ305" s="1">
        <f t="shared" si="22"/>
        <v>0</v>
      </c>
      <c r="AK305" s="1" t="str">
        <f t="shared" si="23"/>
        <v>-</v>
      </c>
    </row>
    <row r="306" spans="1:37" ht="15" customHeight="1" x14ac:dyDescent="0.35">
      <c r="A306" t="s">
        <v>450</v>
      </c>
      <c r="B306" t="s">
        <v>459</v>
      </c>
      <c r="C306" t="s">
        <v>459</v>
      </c>
      <c r="D306">
        <v>2024</v>
      </c>
      <c r="E306">
        <v>0.43</v>
      </c>
      <c r="F306" t="s">
        <v>6</v>
      </c>
      <c r="G306" t="s">
        <v>769</v>
      </c>
      <c r="H306">
        <v>0.9</v>
      </c>
      <c r="I306">
        <v>0</v>
      </c>
      <c r="J306">
        <v>0</v>
      </c>
      <c r="K306">
        <v>0</v>
      </c>
      <c r="L306" t="s">
        <v>6</v>
      </c>
      <c r="M306" t="s">
        <v>5</v>
      </c>
      <c r="N306" t="s">
        <v>6</v>
      </c>
      <c r="O306" t="s">
        <v>6</v>
      </c>
      <c r="P306" t="s">
        <v>6</v>
      </c>
      <c r="Q306" t="s">
        <v>6</v>
      </c>
      <c r="R306" t="s">
        <v>6</v>
      </c>
      <c r="S306" t="s">
        <v>6</v>
      </c>
      <c r="T306" t="s">
        <v>6</v>
      </c>
      <c r="U306" t="s">
        <v>5</v>
      </c>
      <c r="V306" t="s">
        <v>6</v>
      </c>
      <c r="W306" t="s">
        <v>6</v>
      </c>
      <c r="X306" t="s">
        <v>6</v>
      </c>
      <c r="Y306" t="s">
        <v>6</v>
      </c>
      <c r="Z306" t="s">
        <v>6</v>
      </c>
      <c r="AA306" t="s">
        <v>6</v>
      </c>
      <c r="AB306" t="s">
        <v>6</v>
      </c>
      <c r="AC306" t="s">
        <v>6</v>
      </c>
      <c r="AD306" t="s">
        <v>6</v>
      </c>
      <c r="AE306" t="s">
        <v>5</v>
      </c>
      <c r="AG306" s="229" t="str">
        <f t="shared" si="25"/>
        <v>Ja</v>
      </c>
      <c r="AI306" s="1" t="str">
        <f t="shared" si="21"/>
        <v>Nej</v>
      </c>
      <c r="AJ306" s="1">
        <f t="shared" si="22"/>
        <v>0</v>
      </c>
      <c r="AK306" s="1" t="str">
        <f t="shared" si="23"/>
        <v>-</v>
      </c>
    </row>
    <row r="307" spans="1:37" ht="15" customHeight="1" x14ac:dyDescent="0.35">
      <c r="A307" t="s">
        <v>450</v>
      </c>
      <c r="B307" t="s">
        <v>460</v>
      </c>
      <c r="C307" t="s">
        <v>149</v>
      </c>
      <c r="D307">
        <v>2024</v>
      </c>
      <c r="E307">
        <v>4.4999999999999998E-2</v>
      </c>
      <c r="F307" t="s">
        <v>6</v>
      </c>
      <c r="G307" t="s">
        <v>769</v>
      </c>
      <c r="H307">
        <v>0.9</v>
      </c>
      <c r="I307">
        <v>0</v>
      </c>
      <c r="J307">
        <v>0</v>
      </c>
      <c r="K307">
        <v>0</v>
      </c>
      <c r="L307" t="s">
        <v>6</v>
      </c>
      <c r="M307" t="s">
        <v>5</v>
      </c>
      <c r="N307" t="s">
        <v>6</v>
      </c>
      <c r="O307" t="s">
        <v>6</v>
      </c>
      <c r="P307" t="s">
        <v>6</v>
      </c>
      <c r="Q307" t="s">
        <v>6</v>
      </c>
      <c r="R307" t="s">
        <v>6</v>
      </c>
      <c r="S307" t="s">
        <v>6</v>
      </c>
      <c r="T307" t="s">
        <v>6</v>
      </c>
      <c r="U307" t="s">
        <v>5</v>
      </c>
      <c r="V307" t="s">
        <v>6</v>
      </c>
      <c r="W307" t="s">
        <v>6</v>
      </c>
      <c r="X307" t="s">
        <v>6</v>
      </c>
      <c r="Y307" t="s">
        <v>6</v>
      </c>
      <c r="Z307" t="s">
        <v>6</v>
      </c>
      <c r="AA307" t="s">
        <v>6</v>
      </c>
      <c r="AB307" t="s">
        <v>6</v>
      </c>
      <c r="AC307" t="s">
        <v>6</v>
      </c>
      <c r="AD307" t="s">
        <v>6</v>
      </c>
      <c r="AE307" t="s">
        <v>5</v>
      </c>
      <c r="AG307" s="229" t="str">
        <f t="shared" si="25"/>
        <v>Ja</v>
      </c>
      <c r="AI307" s="1" t="str">
        <f t="shared" si="21"/>
        <v>Nej</v>
      </c>
      <c r="AJ307" s="1">
        <f t="shared" si="22"/>
        <v>0</v>
      </c>
      <c r="AK307" s="1" t="str">
        <f t="shared" si="23"/>
        <v>-</v>
      </c>
    </row>
    <row r="308" spans="1:37" ht="15" customHeight="1" x14ac:dyDescent="0.35">
      <c r="A308" t="s">
        <v>450</v>
      </c>
      <c r="B308" t="s">
        <v>461</v>
      </c>
      <c r="C308" t="s">
        <v>32</v>
      </c>
      <c r="D308">
        <v>2024</v>
      </c>
      <c r="E308">
        <v>0.23</v>
      </c>
      <c r="F308" t="s">
        <v>6</v>
      </c>
      <c r="G308" t="s">
        <v>769</v>
      </c>
      <c r="H308">
        <v>0.9</v>
      </c>
      <c r="I308">
        <v>0</v>
      </c>
      <c r="J308">
        <v>0</v>
      </c>
      <c r="K308">
        <v>0</v>
      </c>
      <c r="L308">
        <v>0</v>
      </c>
      <c r="M308" t="s">
        <v>5</v>
      </c>
      <c r="N308" t="s">
        <v>6</v>
      </c>
      <c r="O308" t="s">
        <v>6</v>
      </c>
      <c r="P308" t="s">
        <v>6</v>
      </c>
      <c r="Q308" t="s">
        <v>6</v>
      </c>
      <c r="R308" t="s">
        <v>6</v>
      </c>
      <c r="S308" t="s">
        <v>6</v>
      </c>
      <c r="T308" t="s">
        <v>6</v>
      </c>
      <c r="U308" t="s">
        <v>5</v>
      </c>
      <c r="V308" t="s">
        <v>6</v>
      </c>
      <c r="W308" t="s">
        <v>6</v>
      </c>
      <c r="X308" t="s">
        <v>6</v>
      </c>
      <c r="Y308" t="s">
        <v>6</v>
      </c>
      <c r="Z308" t="s">
        <v>6</v>
      </c>
      <c r="AA308" t="s">
        <v>6</v>
      </c>
      <c r="AB308" t="s">
        <v>6</v>
      </c>
      <c r="AC308" t="s">
        <v>6</v>
      </c>
      <c r="AD308" t="s">
        <v>6</v>
      </c>
      <c r="AE308" t="s">
        <v>5</v>
      </c>
      <c r="AG308" s="229" t="str">
        <f t="shared" si="25"/>
        <v>Ja</v>
      </c>
      <c r="AI308" s="1" t="str">
        <f t="shared" si="21"/>
        <v>Nej</v>
      </c>
      <c r="AJ308" s="1">
        <f t="shared" si="22"/>
        <v>0</v>
      </c>
      <c r="AK308" s="1" t="str">
        <f t="shared" si="23"/>
        <v>-</v>
      </c>
    </row>
    <row r="309" spans="1:37" ht="15" customHeight="1" x14ac:dyDescent="0.35">
      <c r="A309" t="s">
        <v>450</v>
      </c>
      <c r="B309" t="s">
        <v>462</v>
      </c>
      <c r="C309" t="s">
        <v>463</v>
      </c>
      <c r="D309">
        <v>2024</v>
      </c>
      <c r="E309">
        <v>0.5</v>
      </c>
      <c r="F309" t="s">
        <v>6</v>
      </c>
      <c r="G309" t="s">
        <v>769</v>
      </c>
      <c r="H309">
        <v>0.9</v>
      </c>
      <c r="I309">
        <v>0</v>
      </c>
      <c r="J309">
        <v>0</v>
      </c>
      <c r="K309">
        <v>0</v>
      </c>
      <c r="L309" t="s">
        <v>6</v>
      </c>
      <c r="M309" t="s">
        <v>5</v>
      </c>
      <c r="N309" t="s">
        <v>6</v>
      </c>
      <c r="O309" t="s">
        <v>6</v>
      </c>
      <c r="P309" t="s">
        <v>6</v>
      </c>
      <c r="Q309" t="s">
        <v>6</v>
      </c>
      <c r="R309" t="s">
        <v>6</v>
      </c>
      <c r="S309" t="s">
        <v>6</v>
      </c>
      <c r="T309" t="s">
        <v>6</v>
      </c>
      <c r="U309" t="s">
        <v>5</v>
      </c>
      <c r="V309" t="s">
        <v>6</v>
      </c>
      <c r="W309" t="s">
        <v>6</v>
      </c>
      <c r="X309" t="s">
        <v>6</v>
      </c>
      <c r="Y309" t="s">
        <v>6</v>
      </c>
      <c r="Z309" t="s">
        <v>6</v>
      </c>
      <c r="AA309" t="s">
        <v>6</v>
      </c>
      <c r="AB309" t="s">
        <v>6</v>
      </c>
      <c r="AC309" t="s">
        <v>6</v>
      </c>
      <c r="AD309" t="s">
        <v>6</v>
      </c>
      <c r="AE309" t="s">
        <v>5</v>
      </c>
      <c r="AG309" s="229" t="str">
        <f t="shared" si="25"/>
        <v>Ja</v>
      </c>
      <c r="AI309" s="1" t="str">
        <f t="shared" si="21"/>
        <v>Nej</v>
      </c>
      <c r="AJ309" s="1">
        <f t="shared" si="22"/>
        <v>0</v>
      </c>
      <c r="AK309" s="1" t="str">
        <f t="shared" si="23"/>
        <v>-</v>
      </c>
    </row>
    <row r="310" spans="1:37" ht="15" customHeight="1" x14ac:dyDescent="0.35">
      <c r="A310" t="s">
        <v>450</v>
      </c>
      <c r="B310" t="s">
        <v>464</v>
      </c>
      <c r="C310" t="s">
        <v>149</v>
      </c>
      <c r="D310">
        <v>2024</v>
      </c>
      <c r="E310">
        <v>3.5000000000000003E-2</v>
      </c>
      <c r="F310" t="s">
        <v>6</v>
      </c>
      <c r="G310" t="s">
        <v>856</v>
      </c>
      <c r="H310">
        <v>0.9</v>
      </c>
      <c r="I310">
        <v>0</v>
      </c>
      <c r="J310">
        <v>0</v>
      </c>
      <c r="K310">
        <v>0</v>
      </c>
      <c r="L310" t="s">
        <v>6</v>
      </c>
      <c r="M310" t="s">
        <v>5</v>
      </c>
      <c r="N310" t="s">
        <v>6</v>
      </c>
      <c r="O310" t="s">
        <v>6</v>
      </c>
      <c r="P310" t="s">
        <v>6</v>
      </c>
      <c r="Q310" t="s">
        <v>6</v>
      </c>
      <c r="R310" t="s">
        <v>6</v>
      </c>
      <c r="S310" t="s">
        <v>6</v>
      </c>
      <c r="T310" t="s">
        <v>6</v>
      </c>
      <c r="U310" t="s">
        <v>5</v>
      </c>
      <c r="V310" t="s">
        <v>6</v>
      </c>
      <c r="W310" t="s">
        <v>6</v>
      </c>
      <c r="X310" t="s">
        <v>6</v>
      </c>
      <c r="Y310" t="s">
        <v>6</v>
      </c>
      <c r="Z310" t="s">
        <v>6</v>
      </c>
      <c r="AA310" t="s">
        <v>6</v>
      </c>
      <c r="AB310" t="s">
        <v>6</v>
      </c>
      <c r="AC310" t="s">
        <v>6</v>
      </c>
      <c r="AD310" t="s">
        <v>6</v>
      </c>
      <c r="AE310" t="s">
        <v>5</v>
      </c>
      <c r="AG310" s="229" t="str">
        <f t="shared" si="25"/>
        <v>Ja</v>
      </c>
      <c r="AI310" s="1" t="str">
        <f t="shared" si="21"/>
        <v>Nej</v>
      </c>
      <c r="AJ310" s="1">
        <f t="shared" si="22"/>
        <v>0</v>
      </c>
      <c r="AK310" s="1" t="str">
        <f t="shared" si="23"/>
        <v>-</v>
      </c>
    </row>
    <row r="311" spans="1:37" ht="15" customHeight="1" x14ac:dyDescent="0.35">
      <c r="A311" t="s">
        <v>465</v>
      </c>
      <c r="B311" t="s">
        <v>467</v>
      </c>
      <c r="C311" t="s">
        <v>467</v>
      </c>
      <c r="D311">
        <v>2024</v>
      </c>
      <c r="E311">
        <v>0.78</v>
      </c>
      <c r="F311">
        <v>3.9</v>
      </c>
      <c r="G311" t="s">
        <v>769</v>
      </c>
      <c r="H311">
        <v>0.9</v>
      </c>
      <c r="I311">
        <v>0</v>
      </c>
      <c r="J311">
        <v>0</v>
      </c>
      <c r="K311">
        <v>0</v>
      </c>
      <c r="L311">
        <v>0</v>
      </c>
      <c r="M311" t="s">
        <v>5</v>
      </c>
      <c r="N311" t="s">
        <v>6</v>
      </c>
      <c r="O311" t="s">
        <v>6</v>
      </c>
      <c r="P311" t="s">
        <v>6</v>
      </c>
      <c r="Q311" t="s">
        <v>6</v>
      </c>
      <c r="R311" t="s">
        <v>6</v>
      </c>
      <c r="S311" t="s">
        <v>6</v>
      </c>
      <c r="T311" t="s">
        <v>6</v>
      </c>
      <c r="U311" t="s">
        <v>5</v>
      </c>
      <c r="V311" t="s">
        <v>6</v>
      </c>
      <c r="W311" t="s">
        <v>6</v>
      </c>
      <c r="X311" t="s">
        <v>6</v>
      </c>
      <c r="Y311" t="s">
        <v>6</v>
      </c>
      <c r="Z311" t="s">
        <v>6</v>
      </c>
      <c r="AA311" t="s">
        <v>6</v>
      </c>
      <c r="AB311" t="s">
        <v>6</v>
      </c>
      <c r="AC311" t="s">
        <v>6</v>
      </c>
      <c r="AD311" t="s">
        <v>6</v>
      </c>
      <c r="AE311" t="s">
        <v>5</v>
      </c>
      <c r="AG311" s="229" t="str">
        <f t="shared" si="25"/>
        <v>Ja</v>
      </c>
      <c r="AI311" s="1" t="str">
        <f t="shared" si="21"/>
        <v>Nej</v>
      </c>
      <c r="AJ311" s="1">
        <f t="shared" si="22"/>
        <v>0</v>
      </c>
      <c r="AK311" s="1" t="str">
        <f t="shared" si="23"/>
        <v>-</v>
      </c>
    </row>
    <row r="312" spans="1:37" ht="15" customHeight="1" x14ac:dyDescent="0.35">
      <c r="A312" t="s">
        <v>465</v>
      </c>
      <c r="B312" t="s">
        <v>468</v>
      </c>
      <c r="C312" t="s">
        <v>467</v>
      </c>
      <c r="D312">
        <v>2024</v>
      </c>
      <c r="E312">
        <v>0.14000000000000001</v>
      </c>
      <c r="F312" t="s">
        <v>6</v>
      </c>
      <c r="G312" t="s">
        <v>769</v>
      </c>
      <c r="H312">
        <v>0.9</v>
      </c>
      <c r="I312">
        <v>0</v>
      </c>
      <c r="J312">
        <v>0</v>
      </c>
      <c r="K312">
        <v>0</v>
      </c>
      <c r="L312">
        <v>0</v>
      </c>
      <c r="M312" t="s">
        <v>5</v>
      </c>
      <c r="N312" t="s">
        <v>6</v>
      </c>
      <c r="O312" t="s">
        <v>6</v>
      </c>
      <c r="P312" t="s">
        <v>6</v>
      </c>
      <c r="Q312" t="s">
        <v>6</v>
      </c>
      <c r="R312" t="s">
        <v>6</v>
      </c>
      <c r="S312" t="s">
        <v>6</v>
      </c>
      <c r="T312" t="s">
        <v>6</v>
      </c>
      <c r="U312" t="s">
        <v>5</v>
      </c>
      <c r="V312" t="s">
        <v>6</v>
      </c>
      <c r="W312" t="s">
        <v>6</v>
      </c>
      <c r="X312" t="s">
        <v>6</v>
      </c>
      <c r="Y312" t="s">
        <v>6</v>
      </c>
      <c r="Z312" t="s">
        <v>6</v>
      </c>
      <c r="AA312" t="s">
        <v>6</v>
      </c>
      <c r="AB312" t="s">
        <v>6</v>
      </c>
      <c r="AC312" t="s">
        <v>6</v>
      </c>
      <c r="AD312" t="s">
        <v>6</v>
      </c>
      <c r="AE312" t="s">
        <v>5</v>
      </c>
      <c r="AG312" s="229" t="str">
        <f t="shared" si="25"/>
        <v>Ja</v>
      </c>
      <c r="AI312" s="1" t="str">
        <f t="shared" si="21"/>
        <v>Nej</v>
      </c>
      <c r="AJ312" s="1">
        <f t="shared" si="22"/>
        <v>0</v>
      </c>
      <c r="AK312" s="1" t="str">
        <f t="shared" si="23"/>
        <v>-</v>
      </c>
    </row>
    <row r="313" spans="1:37" ht="15" customHeight="1" x14ac:dyDescent="0.35">
      <c r="A313" t="s">
        <v>465</v>
      </c>
      <c r="B313" t="s">
        <v>466</v>
      </c>
      <c r="C313" t="s">
        <v>467</v>
      </c>
      <c r="D313">
        <v>2024</v>
      </c>
      <c r="E313">
        <v>5.8000000000000003E-2</v>
      </c>
      <c r="F313" t="s">
        <v>6</v>
      </c>
      <c r="G313" t="s">
        <v>769</v>
      </c>
      <c r="H313">
        <v>0.9</v>
      </c>
      <c r="I313">
        <v>0</v>
      </c>
      <c r="J313">
        <v>0</v>
      </c>
      <c r="K313">
        <v>0</v>
      </c>
      <c r="L313">
        <v>0</v>
      </c>
      <c r="M313" t="s">
        <v>5</v>
      </c>
      <c r="N313" t="s">
        <v>6</v>
      </c>
      <c r="O313" t="s">
        <v>6</v>
      </c>
      <c r="P313" t="s">
        <v>6</v>
      </c>
      <c r="Q313" t="s">
        <v>6</v>
      </c>
      <c r="R313" t="s">
        <v>6</v>
      </c>
      <c r="S313" t="s">
        <v>6</v>
      </c>
      <c r="T313" t="s">
        <v>6</v>
      </c>
      <c r="U313" t="s">
        <v>5</v>
      </c>
      <c r="V313" t="s">
        <v>6</v>
      </c>
      <c r="W313" t="s">
        <v>6</v>
      </c>
      <c r="X313" t="s">
        <v>6</v>
      </c>
      <c r="Y313" t="s">
        <v>6</v>
      </c>
      <c r="Z313" t="s">
        <v>6</v>
      </c>
      <c r="AA313" t="s">
        <v>6</v>
      </c>
      <c r="AB313" t="s">
        <v>6</v>
      </c>
      <c r="AC313" t="s">
        <v>6</v>
      </c>
      <c r="AD313" t="s">
        <v>6</v>
      </c>
      <c r="AE313" t="s">
        <v>5</v>
      </c>
      <c r="AG313" s="229" t="str">
        <f t="shared" si="25"/>
        <v>Ja</v>
      </c>
      <c r="AI313" s="1" t="str">
        <f t="shared" si="21"/>
        <v>Nej</v>
      </c>
      <c r="AJ313" s="1">
        <f t="shared" si="22"/>
        <v>0</v>
      </c>
      <c r="AK313" s="1" t="str">
        <f t="shared" si="23"/>
        <v>-</v>
      </c>
    </row>
    <row r="314" spans="1:37" ht="15" customHeight="1" x14ac:dyDescent="0.35">
      <c r="A314" t="s">
        <v>469</v>
      </c>
      <c r="B314" t="s">
        <v>470</v>
      </c>
      <c r="C314" t="s">
        <v>470</v>
      </c>
      <c r="D314">
        <v>2024</v>
      </c>
      <c r="E314">
        <v>0.53400000000000003</v>
      </c>
      <c r="F314" t="s">
        <v>6</v>
      </c>
      <c r="G314" t="s">
        <v>769</v>
      </c>
      <c r="H314">
        <v>0.9</v>
      </c>
      <c r="I314">
        <v>0</v>
      </c>
      <c r="J314">
        <v>0</v>
      </c>
      <c r="K314">
        <v>0</v>
      </c>
      <c r="L314">
        <v>0</v>
      </c>
      <c r="M314" t="s">
        <v>5</v>
      </c>
      <c r="N314" t="s">
        <v>6</v>
      </c>
      <c r="O314" t="s">
        <v>6</v>
      </c>
      <c r="P314" t="s">
        <v>6</v>
      </c>
      <c r="Q314" t="s">
        <v>6</v>
      </c>
      <c r="R314" t="s">
        <v>6</v>
      </c>
      <c r="S314" t="s">
        <v>6</v>
      </c>
      <c r="T314" t="s">
        <v>6</v>
      </c>
      <c r="U314" t="s">
        <v>5</v>
      </c>
      <c r="V314" t="s">
        <v>6</v>
      </c>
      <c r="W314" t="s">
        <v>6</v>
      </c>
      <c r="X314" t="s">
        <v>6</v>
      </c>
      <c r="Y314" t="s">
        <v>6</v>
      </c>
      <c r="Z314" t="s">
        <v>6</v>
      </c>
      <c r="AA314" t="s">
        <v>6</v>
      </c>
      <c r="AB314" t="s">
        <v>6</v>
      </c>
      <c r="AC314" t="s">
        <v>6</v>
      </c>
      <c r="AD314" t="s">
        <v>6</v>
      </c>
      <c r="AE314" t="s">
        <v>5</v>
      </c>
      <c r="AG314" s="229" t="str">
        <f t="shared" si="25"/>
        <v>Ja</v>
      </c>
      <c r="AI314" s="1" t="str">
        <f t="shared" si="21"/>
        <v>Nej</v>
      </c>
      <c r="AJ314" s="1">
        <f t="shared" si="22"/>
        <v>0</v>
      </c>
      <c r="AK314" s="1" t="str">
        <f t="shared" si="23"/>
        <v>-</v>
      </c>
    </row>
    <row r="315" spans="1:37" ht="15" customHeight="1" x14ac:dyDescent="0.35">
      <c r="A315" t="s">
        <v>469</v>
      </c>
      <c r="B315" t="s">
        <v>471</v>
      </c>
      <c r="C315" t="s">
        <v>471</v>
      </c>
      <c r="D315">
        <v>2024</v>
      </c>
      <c r="E315">
        <v>0.73399999999999999</v>
      </c>
      <c r="F315" t="s">
        <v>6</v>
      </c>
      <c r="G315" t="s">
        <v>790</v>
      </c>
      <c r="H315">
        <v>0.9</v>
      </c>
      <c r="I315">
        <v>0</v>
      </c>
      <c r="J315">
        <v>0</v>
      </c>
      <c r="K315">
        <v>0</v>
      </c>
      <c r="L315">
        <v>0</v>
      </c>
      <c r="M315" t="s">
        <v>5</v>
      </c>
      <c r="N315" t="s">
        <v>6</v>
      </c>
      <c r="O315" t="s">
        <v>6</v>
      </c>
      <c r="P315" t="s">
        <v>6</v>
      </c>
      <c r="Q315" t="s">
        <v>6</v>
      </c>
      <c r="R315" t="s">
        <v>6</v>
      </c>
      <c r="S315" t="s">
        <v>6</v>
      </c>
      <c r="T315" t="s">
        <v>6</v>
      </c>
      <c r="U315" t="s">
        <v>5</v>
      </c>
      <c r="V315" t="s">
        <v>6</v>
      </c>
      <c r="W315" t="s">
        <v>6</v>
      </c>
      <c r="X315" t="s">
        <v>6</v>
      </c>
      <c r="Y315" t="s">
        <v>6</v>
      </c>
      <c r="Z315" t="s">
        <v>6</v>
      </c>
      <c r="AA315" t="s">
        <v>6</v>
      </c>
      <c r="AB315" t="s">
        <v>6</v>
      </c>
      <c r="AC315" t="s">
        <v>6</v>
      </c>
      <c r="AD315" t="s">
        <v>6</v>
      </c>
      <c r="AE315" t="s">
        <v>5</v>
      </c>
      <c r="AG315" s="229" t="str">
        <f t="shared" si="25"/>
        <v>Ja</v>
      </c>
      <c r="AI315" s="1" t="str">
        <f t="shared" si="21"/>
        <v>Nej</v>
      </c>
      <c r="AJ315" s="1">
        <f t="shared" si="22"/>
        <v>0</v>
      </c>
      <c r="AK315" s="1" t="str">
        <f t="shared" si="23"/>
        <v>-</v>
      </c>
    </row>
    <row r="316" spans="1:37" ht="15" customHeight="1" x14ac:dyDescent="0.35">
      <c r="A316" t="s">
        <v>469</v>
      </c>
      <c r="B316" t="s">
        <v>472</v>
      </c>
      <c r="C316" t="s">
        <v>472</v>
      </c>
      <c r="D316">
        <v>2024</v>
      </c>
      <c r="E316">
        <v>0.622</v>
      </c>
      <c r="F316" t="s">
        <v>6</v>
      </c>
      <c r="G316" t="s">
        <v>790</v>
      </c>
      <c r="H316">
        <v>0.9</v>
      </c>
      <c r="I316">
        <v>0</v>
      </c>
      <c r="J316">
        <v>0</v>
      </c>
      <c r="K316">
        <v>0</v>
      </c>
      <c r="L316">
        <v>0</v>
      </c>
      <c r="M316" t="s">
        <v>5</v>
      </c>
      <c r="N316" t="s">
        <v>6</v>
      </c>
      <c r="O316" t="s">
        <v>6</v>
      </c>
      <c r="P316" t="s">
        <v>6</v>
      </c>
      <c r="Q316" t="s">
        <v>6</v>
      </c>
      <c r="R316" t="s">
        <v>6</v>
      </c>
      <c r="S316" t="s">
        <v>6</v>
      </c>
      <c r="T316" t="s">
        <v>6</v>
      </c>
      <c r="U316" t="s">
        <v>5</v>
      </c>
      <c r="V316" t="s">
        <v>6</v>
      </c>
      <c r="W316" t="s">
        <v>6</v>
      </c>
      <c r="X316" t="s">
        <v>6</v>
      </c>
      <c r="Y316" t="s">
        <v>6</v>
      </c>
      <c r="Z316" t="s">
        <v>6</v>
      </c>
      <c r="AA316" t="s">
        <v>6</v>
      </c>
      <c r="AB316" t="s">
        <v>6</v>
      </c>
      <c r="AC316" t="s">
        <v>6</v>
      </c>
      <c r="AD316" t="s">
        <v>6</v>
      </c>
      <c r="AE316" t="s">
        <v>5</v>
      </c>
      <c r="AG316" s="229" t="str">
        <f t="shared" si="25"/>
        <v>Ja</v>
      </c>
      <c r="AI316" s="1" t="str">
        <f t="shared" si="21"/>
        <v>Nej</v>
      </c>
      <c r="AJ316" s="1">
        <f t="shared" si="22"/>
        <v>0</v>
      </c>
      <c r="AK316" s="1" t="str">
        <f t="shared" si="23"/>
        <v>-</v>
      </c>
    </row>
    <row r="317" spans="1:37" ht="15" customHeight="1" x14ac:dyDescent="0.35">
      <c r="A317" t="s">
        <v>469</v>
      </c>
      <c r="B317" t="s">
        <v>473</v>
      </c>
      <c r="C317" t="s">
        <v>473</v>
      </c>
      <c r="D317">
        <v>2024</v>
      </c>
      <c r="E317">
        <v>1.0389999999999999</v>
      </c>
      <c r="F317">
        <v>0.42799999999999999</v>
      </c>
      <c r="G317" t="s">
        <v>790</v>
      </c>
      <c r="H317">
        <v>0.9</v>
      </c>
      <c r="I317">
        <v>0</v>
      </c>
      <c r="J317">
        <v>0</v>
      </c>
      <c r="K317">
        <v>0</v>
      </c>
      <c r="L317">
        <v>0</v>
      </c>
      <c r="M317" t="s">
        <v>5</v>
      </c>
      <c r="N317" t="s">
        <v>6</v>
      </c>
      <c r="O317" t="s">
        <v>6</v>
      </c>
      <c r="P317" t="s">
        <v>6</v>
      </c>
      <c r="Q317" t="s">
        <v>6</v>
      </c>
      <c r="R317" t="s">
        <v>6</v>
      </c>
      <c r="S317" t="s">
        <v>6</v>
      </c>
      <c r="T317" t="s">
        <v>6</v>
      </c>
      <c r="U317" t="s">
        <v>5</v>
      </c>
      <c r="V317" t="s">
        <v>6</v>
      </c>
      <c r="W317" t="s">
        <v>6</v>
      </c>
      <c r="X317" t="s">
        <v>6</v>
      </c>
      <c r="Y317" t="s">
        <v>6</v>
      </c>
      <c r="Z317" t="s">
        <v>6</v>
      </c>
      <c r="AA317" t="s">
        <v>6</v>
      </c>
      <c r="AB317" t="s">
        <v>6</v>
      </c>
      <c r="AC317" t="s">
        <v>6</v>
      </c>
      <c r="AD317" t="s">
        <v>6</v>
      </c>
      <c r="AE317" t="s">
        <v>5</v>
      </c>
      <c r="AG317" s="229" t="str">
        <f t="shared" si="25"/>
        <v>Ja</v>
      </c>
      <c r="AI317" s="1" t="str">
        <f t="shared" si="21"/>
        <v>Nej</v>
      </c>
      <c r="AJ317" s="1">
        <f t="shared" si="22"/>
        <v>0</v>
      </c>
      <c r="AK317" s="1" t="str">
        <f t="shared" si="23"/>
        <v>-</v>
      </c>
    </row>
    <row r="318" spans="1:37" ht="15" customHeight="1" x14ac:dyDescent="0.35">
      <c r="A318" t="s">
        <v>469</v>
      </c>
      <c r="B318" t="s">
        <v>474</v>
      </c>
      <c r="C318" t="s">
        <v>474</v>
      </c>
      <c r="D318">
        <v>2024</v>
      </c>
      <c r="E318">
        <v>1.038</v>
      </c>
      <c r="F318" t="s">
        <v>6</v>
      </c>
      <c r="G318" t="s">
        <v>790</v>
      </c>
      <c r="H318">
        <v>0.9</v>
      </c>
      <c r="I318">
        <v>0</v>
      </c>
      <c r="J318">
        <v>0</v>
      </c>
      <c r="K318">
        <v>0</v>
      </c>
      <c r="L318">
        <v>0</v>
      </c>
      <c r="M318" t="s">
        <v>5</v>
      </c>
      <c r="N318" t="s">
        <v>6</v>
      </c>
      <c r="O318" t="s">
        <v>6</v>
      </c>
      <c r="P318" t="s">
        <v>6</v>
      </c>
      <c r="Q318" t="s">
        <v>6</v>
      </c>
      <c r="R318" t="s">
        <v>6</v>
      </c>
      <c r="S318" t="s">
        <v>6</v>
      </c>
      <c r="T318" t="s">
        <v>6</v>
      </c>
      <c r="U318" t="s">
        <v>5</v>
      </c>
      <c r="V318" t="s">
        <v>6</v>
      </c>
      <c r="W318" t="s">
        <v>6</v>
      </c>
      <c r="X318" t="s">
        <v>6</v>
      </c>
      <c r="Y318" t="s">
        <v>6</v>
      </c>
      <c r="Z318" t="s">
        <v>6</v>
      </c>
      <c r="AA318" t="s">
        <v>6</v>
      </c>
      <c r="AB318" t="s">
        <v>6</v>
      </c>
      <c r="AC318" t="s">
        <v>6</v>
      </c>
      <c r="AD318" t="s">
        <v>6</v>
      </c>
      <c r="AE318" t="s">
        <v>5</v>
      </c>
      <c r="AG318" s="229" t="str">
        <f t="shared" si="25"/>
        <v>Ja</v>
      </c>
      <c r="AI318" s="1" t="str">
        <f t="shared" si="21"/>
        <v>Nej</v>
      </c>
      <c r="AJ318" s="1">
        <f t="shared" si="22"/>
        <v>0</v>
      </c>
      <c r="AK318" s="1" t="str">
        <f t="shared" si="23"/>
        <v>-</v>
      </c>
    </row>
    <row r="319" spans="1:37" ht="15" customHeight="1" x14ac:dyDescent="0.35">
      <c r="A319" t="s">
        <v>469</v>
      </c>
      <c r="B319" t="s">
        <v>475</v>
      </c>
      <c r="C319" t="s">
        <v>64</v>
      </c>
      <c r="D319">
        <v>2024</v>
      </c>
      <c r="E319" t="s">
        <v>6</v>
      </c>
      <c r="F319" t="s">
        <v>6</v>
      </c>
      <c r="G319" t="s">
        <v>5</v>
      </c>
      <c r="H319">
        <v>0.9</v>
      </c>
      <c r="I319">
        <v>0</v>
      </c>
      <c r="J319">
        <v>0</v>
      </c>
      <c r="K319">
        <v>0</v>
      </c>
      <c r="L319">
        <v>0</v>
      </c>
      <c r="M319" t="s">
        <v>5</v>
      </c>
      <c r="N319" t="s">
        <v>6</v>
      </c>
      <c r="O319" t="s">
        <v>6</v>
      </c>
      <c r="P319" t="s">
        <v>6</v>
      </c>
      <c r="Q319" t="s">
        <v>6</v>
      </c>
      <c r="R319" t="s">
        <v>6</v>
      </c>
      <c r="S319" t="s">
        <v>6</v>
      </c>
      <c r="T319" t="s">
        <v>6</v>
      </c>
      <c r="U319" t="s">
        <v>5</v>
      </c>
      <c r="V319" t="s">
        <v>6</v>
      </c>
      <c r="W319" t="s">
        <v>6</v>
      </c>
      <c r="X319" t="s">
        <v>6</v>
      </c>
      <c r="Y319" t="s">
        <v>6</v>
      </c>
      <c r="Z319" t="s">
        <v>6</v>
      </c>
      <c r="AA319" t="s">
        <v>6</v>
      </c>
      <c r="AB319" t="s">
        <v>6</v>
      </c>
      <c r="AC319" t="s">
        <v>6</v>
      </c>
      <c r="AD319" t="s">
        <v>6</v>
      </c>
      <c r="AE319" t="s">
        <v>5</v>
      </c>
      <c r="AG319" s="229" t="str">
        <f t="shared" si="25"/>
        <v>Ja</v>
      </c>
      <c r="AI319" s="1" t="str">
        <f t="shared" si="21"/>
        <v>Nej</v>
      </c>
      <c r="AJ319" s="1">
        <f t="shared" si="22"/>
        <v>0</v>
      </c>
      <c r="AK319" s="1" t="str">
        <f t="shared" si="23"/>
        <v>-</v>
      </c>
    </row>
    <row r="320" spans="1:37" ht="15" customHeight="1" x14ac:dyDescent="0.35">
      <c r="A320" t="s">
        <v>469</v>
      </c>
      <c r="B320" t="s">
        <v>476</v>
      </c>
      <c r="C320" t="s">
        <v>476</v>
      </c>
      <c r="D320">
        <v>2024</v>
      </c>
      <c r="E320">
        <v>0.9</v>
      </c>
      <c r="F320" t="s">
        <v>6</v>
      </c>
      <c r="G320" t="s">
        <v>857</v>
      </c>
      <c r="H320">
        <v>0.9</v>
      </c>
      <c r="I320">
        <v>0</v>
      </c>
      <c r="J320">
        <v>0</v>
      </c>
      <c r="K320">
        <v>0</v>
      </c>
      <c r="L320">
        <v>0</v>
      </c>
      <c r="M320" t="s">
        <v>5</v>
      </c>
      <c r="N320" t="s">
        <v>6</v>
      </c>
      <c r="O320" t="s">
        <v>6</v>
      </c>
      <c r="P320" t="s">
        <v>6</v>
      </c>
      <c r="Q320" t="s">
        <v>6</v>
      </c>
      <c r="R320" t="s">
        <v>6</v>
      </c>
      <c r="S320" t="s">
        <v>6</v>
      </c>
      <c r="T320" t="s">
        <v>6</v>
      </c>
      <c r="U320" t="s">
        <v>5</v>
      </c>
      <c r="V320" t="s">
        <v>6</v>
      </c>
      <c r="W320" t="s">
        <v>6</v>
      </c>
      <c r="X320" t="s">
        <v>6</v>
      </c>
      <c r="Y320" t="s">
        <v>6</v>
      </c>
      <c r="Z320" t="s">
        <v>6</v>
      </c>
      <c r="AA320" t="s">
        <v>6</v>
      </c>
      <c r="AB320" t="s">
        <v>6</v>
      </c>
      <c r="AC320" t="s">
        <v>6</v>
      </c>
      <c r="AD320" t="s">
        <v>6</v>
      </c>
      <c r="AE320" t="s">
        <v>5</v>
      </c>
      <c r="AG320" s="229" t="str">
        <f t="shared" si="25"/>
        <v>Ja</v>
      </c>
      <c r="AI320" s="1" t="str">
        <f t="shared" si="21"/>
        <v>Nej</v>
      </c>
      <c r="AJ320" s="1">
        <f t="shared" si="22"/>
        <v>0</v>
      </c>
      <c r="AK320" s="1" t="str">
        <f t="shared" si="23"/>
        <v>-</v>
      </c>
    </row>
    <row r="321" spans="1:37" ht="15" customHeight="1" x14ac:dyDescent="0.35">
      <c r="A321" t="s">
        <v>469</v>
      </c>
      <c r="B321" t="s">
        <v>477</v>
      </c>
      <c r="C321" t="s">
        <v>477</v>
      </c>
      <c r="D321">
        <v>2024</v>
      </c>
      <c r="E321">
        <v>0.3</v>
      </c>
      <c r="F321" t="s">
        <v>6</v>
      </c>
      <c r="G321" t="s">
        <v>769</v>
      </c>
      <c r="H321">
        <v>0.9</v>
      </c>
      <c r="I321">
        <v>0</v>
      </c>
      <c r="J321">
        <v>0</v>
      </c>
      <c r="K321">
        <v>0</v>
      </c>
      <c r="L321">
        <v>0</v>
      </c>
      <c r="M321" t="s">
        <v>858</v>
      </c>
      <c r="N321" t="s">
        <v>6</v>
      </c>
      <c r="O321" t="s">
        <v>6</v>
      </c>
      <c r="P321" t="s">
        <v>6</v>
      </c>
      <c r="Q321" t="s">
        <v>6</v>
      </c>
      <c r="R321" t="s">
        <v>6</v>
      </c>
      <c r="S321" t="s">
        <v>6</v>
      </c>
      <c r="T321" t="s">
        <v>6</v>
      </c>
      <c r="U321" t="s">
        <v>5</v>
      </c>
      <c r="V321" t="s">
        <v>6</v>
      </c>
      <c r="W321" t="s">
        <v>6</v>
      </c>
      <c r="X321" t="s">
        <v>6</v>
      </c>
      <c r="Y321" t="s">
        <v>6</v>
      </c>
      <c r="Z321" t="s">
        <v>6</v>
      </c>
      <c r="AA321" t="s">
        <v>6</v>
      </c>
      <c r="AB321" t="s">
        <v>6</v>
      </c>
      <c r="AC321" t="s">
        <v>6</v>
      </c>
      <c r="AD321" t="s">
        <v>6</v>
      </c>
      <c r="AE321" t="s">
        <v>5</v>
      </c>
      <c r="AG321" s="229" t="str">
        <f t="shared" si="25"/>
        <v>Ja</v>
      </c>
      <c r="AI321" s="1" t="str">
        <f t="shared" si="21"/>
        <v>Nej</v>
      </c>
      <c r="AJ321" s="1">
        <f t="shared" si="22"/>
        <v>0</v>
      </c>
      <c r="AK321" s="1" t="str">
        <f t="shared" si="23"/>
        <v>-</v>
      </c>
    </row>
    <row r="322" spans="1:37" ht="15" customHeight="1" x14ac:dyDescent="0.35">
      <c r="A322" t="s">
        <v>469</v>
      </c>
      <c r="B322" t="s">
        <v>478</v>
      </c>
      <c r="C322" t="s">
        <v>478</v>
      </c>
      <c r="D322">
        <v>2024</v>
      </c>
      <c r="E322">
        <v>0.7</v>
      </c>
      <c r="F322" t="s">
        <v>6</v>
      </c>
      <c r="G322" t="s">
        <v>769</v>
      </c>
      <c r="H322">
        <v>0.9</v>
      </c>
      <c r="I322">
        <v>0</v>
      </c>
      <c r="J322">
        <v>0</v>
      </c>
      <c r="K322">
        <v>0</v>
      </c>
      <c r="L322">
        <v>0</v>
      </c>
      <c r="M322" t="s">
        <v>5</v>
      </c>
      <c r="N322" t="s">
        <v>6</v>
      </c>
      <c r="O322" t="s">
        <v>6</v>
      </c>
      <c r="P322" t="s">
        <v>6</v>
      </c>
      <c r="Q322" t="s">
        <v>6</v>
      </c>
      <c r="R322" t="s">
        <v>6</v>
      </c>
      <c r="S322" t="s">
        <v>6</v>
      </c>
      <c r="T322" t="s">
        <v>6</v>
      </c>
      <c r="U322" t="s">
        <v>5</v>
      </c>
      <c r="V322" t="s">
        <v>6</v>
      </c>
      <c r="W322" t="s">
        <v>6</v>
      </c>
      <c r="X322" t="s">
        <v>6</v>
      </c>
      <c r="Y322" t="s">
        <v>6</v>
      </c>
      <c r="Z322" t="s">
        <v>6</v>
      </c>
      <c r="AA322" t="s">
        <v>6</v>
      </c>
      <c r="AB322" t="s">
        <v>6</v>
      </c>
      <c r="AC322" t="s">
        <v>6</v>
      </c>
      <c r="AD322" t="s">
        <v>6</v>
      </c>
      <c r="AE322" t="s">
        <v>5</v>
      </c>
      <c r="AG322" s="229" t="str">
        <f t="shared" si="25"/>
        <v>Ja</v>
      </c>
      <c r="AI322" s="1" t="str">
        <f t="shared" si="21"/>
        <v>Nej</v>
      </c>
      <c r="AJ322" s="1">
        <f t="shared" si="22"/>
        <v>0</v>
      </c>
      <c r="AK322" s="1" t="str">
        <f t="shared" si="23"/>
        <v>-</v>
      </c>
    </row>
    <row r="323" spans="1:37" ht="15" customHeight="1" x14ac:dyDescent="0.35">
      <c r="A323" t="s">
        <v>469</v>
      </c>
      <c r="B323" t="s">
        <v>479</v>
      </c>
      <c r="C323" t="s">
        <v>479</v>
      </c>
      <c r="D323">
        <v>2024</v>
      </c>
      <c r="E323">
        <v>0.5</v>
      </c>
      <c r="F323" t="s">
        <v>6</v>
      </c>
      <c r="G323" t="s">
        <v>769</v>
      </c>
      <c r="H323">
        <v>0.9</v>
      </c>
      <c r="I323">
        <v>0</v>
      </c>
      <c r="J323">
        <v>0</v>
      </c>
      <c r="K323">
        <v>0</v>
      </c>
      <c r="L323">
        <v>0</v>
      </c>
      <c r="M323" t="s">
        <v>5</v>
      </c>
      <c r="N323" t="s">
        <v>6</v>
      </c>
      <c r="O323" t="s">
        <v>6</v>
      </c>
      <c r="P323" t="s">
        <v>6</v>
      </c>
      <c r="Q323" t="s">
        <v>6</v>
      </c>
      <c r="R323" t="s">
        <v>6</v>
      </c>
      <c r="S323" t="s">
        <v>6</v>
      </c>
      <c r="T323" t="s">
        <v>6</v>
      </c>
      <c r="U323" t="s">
        <v>5</v>
      </c>
      <c r="V323" t="s">
        <v>6</v>
      </c>
      <c r="W323" t="s">
        <v>6</v>
      </c>
      <c r="X323" t="s">
        <v>6</v>
      </c>
      <c r="Y323" t="s">
        <v>6</v>
      </c>
      <c r="Z323" t="s">
        <v>6</v>
      </c>
      <c r="AA323" t="s">
        <v>6</v>
      </c>
      <c r="AB323" t="s">
        <v>6</v>
      </c>
      <c r="AC323" t="s">
        <v>6</v>
      </c>
      <c r="AD323" t="s">
        <v>6</v>
      </c>
      <c r="AE323" t="s">
        <v>5</v>
      </c>
      <c r="AG323" s="229" t="str">
        <f t="shared" si="25"/>
        <v>Ja</v>
      </c>
      <c r="AI323" s="1" t="str">
        <f t="shared" ref="AI323:AI386" si="26">IF(ISERROR(1/N323),"Nej","Ja")</f>
        <v>Nej</v>
      </c>
      <c r="AJ323" s="1">
        <f t="shared" ref="AJ323:AJ386" si="27">IF(AI323="Nej",0,N323)</f>
        <v>0</v>
      </c>
      <c r="AK323" s="1" t="str">
        <f t="shared" ref="AK323:AK386" si="28">IF(AI323="Nej","-",R323/100)</f>
        <v>-</v>
      </c>
    </row>
    <row r="324" spans="1:37" ht="15" customHeight="1" x14ac:dyDescent="0.35">
      <c r="A324" t="s">
        <v>469</v>
      </c>
      <c r="B324" t="s">
        <v>480</v>
      </c>
      <c r="C324" t="s">
        <v>480</v>
      </c>
      <c r="D324">
        <v>2024</v>
      </c>
      <c r="E324">
        <v>0.9</v>
      </c>
      <c r="F324" t="s">
        <v>6</v>
      </c>
      <c r="G324" t="s">
        <v>851</v>
      </c>
      <c r="H324">
        <v>0.9</v>
      </c>
      <c r="I324">
        <v>0</v>
      </c>
      <c r="J324">
        <v>0</v>
      </c>
      <c r="K324">
        <v>0</v>
      </c>
      <c r="L324">
        <v>0</v>
      </c>
      <c r="M324" t="s">
        <v>5</v>
      </c>
      <c r="N324" t="s">
        <v>6</v>
      </c>
      <c r="O324" t="s">
        <v>6</v>
      </c>
      <c r="P324" t="s">
        <v>6</v>
      </c>
      <c r="Q324" t="s">
        <v>6</v>
      </c>
      <c r="R324" t="s">
        <v>6</v>
      </c>
      <c r="S324" t="s">
        <v>6</v>
      </c>
      <c r="T324" t="s">
        <v>6</v>
      </c>
      <c r="U324" t="s">
        <v>5</v>
      </c>
      <c r="V324" t="s">
        <v>6</v>
      </c>
      <c r="W324" t="s">
        <v>6</v>
      </c>
      <c r="X324" t="s">
        <v>6</v>
      </c>
      <c r="Y324" t="s">
        <v>6</v>
      </c>
      <c r="Z324" t="s">
        <v>6</v>
      </c>
      <c r="AA324" t="s">
        <v>6</v>
      </c>
      <c r="AB324" t="s">
        <v>6</v>
      </c>
      <c r="AC324" t="s">
        <v>6</v>
      </c>
      <c r="AD324" t="s">
        <v>6</v>
      </c>
      <c r="AE324" t="s">
        <v>5</v>
      </c>
      <c r="AG324" s="229" t="str">
        <f t="shared" si="25"/>
        <v>Ja</v>
      </c>
      <c r="AI324" s="1" t="str">
        <f t="shared" si="26"/>
        <v>Nej</v>
      </c>
      <c r="AJ324" s="1">
        <f t="shared" si="27"/>
        <v>0</v>
      </c>
      <c r="AK324" s="1" t="str">
        <f t="shared" si="28"/>
        <v>-</v>
      </c>
    </row>
    <row r="325" spans="1:37" ht="15" customHeight="1" x14ac:dyDescent="0.35">
      <c r="A325" t="s">
        <v>469</v>
      </c>
      <c r="B325" t="s">
        <v>481</v>
      </c>
      <c r="C325" t="s">
        <v>481</v>
      </c>
      <c r="D325">
        <v>2024</v>
      </c>
      <c r="E325">
        <v>0.56999999999999995</v>
      </c>
      <c r="F325" t="s">
        <v>6</v>
      </c>
      <c r="G325" t="s">
        <v>769</v>
      </c>
      <c r="H325">
        <v>0.9</v>
      </c>
      <c r="I325">
        <v>0</v>
      </c>
      <c r="J325">
        <v>0</v>
      </c>
      <c r="K325">
        <v>0</v>
      </c>
      <c r="L325">
        <v>0</v>
      </c>
      <c r="M325" t="s">
        <v>5</v>
      </c>
      <c r="N325" t="s">
        <v>6</v>
      </c>
      <c r="O325" t="s">
        <v>6</v>
      </c>
      <c r="P325" t="s">
        <v>6</v>
      </c>
      <c r="Q325" t="s">
        <v>6</v>
      </c>
      <c r="R325" t="s">
        <v>6</v>
      </c>
      <c r="S325" t="s">
        <v>6</v>
      </c>
      <c r="T325" t="s">
        <v>6</v>
      </c>
      <c r="U325" t="s">
        <v>5</v>
      </c>
      <c r="V325" t="s">
        <v>6</v>
      </c>
      <c r="W325" t="s">
        <v>6</v>
      </c>
      <c r="X325" t="s">
        <v>6</v>
      </c>
      <c r="Y325" t="s">
        <v>6</v>
      </c>
      <c r="Z325" t="s">
        <v>6</v>
      </c>
      <c r="AA325" t="s">
        <v>6</v>
      </c>
      <c r="AB325" t="s">
        <v>6</v>
      </c>
      <c r="AC325" t="s">
        <v>6</v>
      </c>
      <c r="AD325" t="s">
        <v>6</v>
      </c>
      <c r="AE325" t="s">
        <v>5</v>
      </c>
      <c r="AG325" s="229" t="str">
        <f t="shared" si="25"/>
        <v>Ja</v>
      </c>
      <c r="AI325" s="1" t="str">
        <f t="shared" si="26"/>
        <v>Nej</v>
      </c>
      <c r="AJ325" s="1">
        <f t="shared" si="27"/>
        <v>0</v>
      </c>
      <c r="AK325" s="1" t="str">
        <f t="shared" si="28"/>
        <v>-</v>
      </c>
    </row>
    <row r="326" spans="1:37" ht="15" customHeight="1" x14ac:dyDescent="0.35">
      <c r="A326" t="s">
        <v>469</v>
      </c>
      <c r="B326" t="s">
        <v>482</v>
      </c>
      <c r="C326" t="s">
        <v>482</v>
      </c>
      <c r="D326">
        <v>2024</v>
      </c>
      <c r="E326">
        <v>0.44</v>
      </c>
      <c r="F326">
        <v>0.24</v>
      </c>
      <c r="G326" t="s">
        <v>856</v>
      </c>
      <c r="H326">
        <v>0.9</v>
      </c>
      <c r="I326">
        <v>0</v>
      </c>
      <c r="J326">
        <v>0</v>
      </c>
      <c r="K326">
        <v>0</v>
      </c>
      <c r="L326">
        <v>0</v>
      </c>
      <c r="M326" t="s">
        <v>5</v>
      </c>
      <c r="N326" t="s">
        <v>6</v>
      </c>
      <c r="O326" t="s">
        <v>6</v>
      </c>
      <c r="P326" t="s">
        <v>6</v>
      </c>
      <c r="Q326" t="s">
        <v>6</v>
      </c>
      <c r="R326" t="s">
        <v>6</v>
      </c>
      <c r="S326" t="s">
        <v>6</v>
      </c>
      <c r="T326" t="s">
        <v>6</v>
      </c>
      <c r="U326" t="s">
        <v>5</v>
      </c>
      <c r="V326" t="s">
        <v>6</v>
      </c>
      <c r="W326" t="s">
        <v>6</v>
      </c>
      <c r="X326" t="s">
        <v>6</v>
      </c>
      <c r="Y326" t="s">
        <v>6</v>
      </c>
      <c r="Z326" t="s">
        <v>6</v>
      </c>
      <c r="AA326" t="s">
        <v>6</v>
      </c>
      <c r="AB326" t="s">
        <v>6</v>
      </c>
      <c r="AC326" t="s">
        <v>6</v>
      </c>
      <c r="AD326" t="s">
        <v>6</v>
      </c>
      <c r="AE326" t="s">
        <v>5</v>
      </c>
      <c r="AG326" s="229" t="str">
        <f t="shared" si="25"/>
        <v>Ja</v>
      </c>
      <c r="AI326" s="1" t="str">
        <f t="shared" si="26"/>
        <v>Nej</v>
      </c>
      <c r="AJ326" s="1">
        <f t="shared" si="27"/>
        <v>0</v>
      </c>
      <c r="AK326" s="1" t="str">
        <f t="shared" si="28"/>
        <v>-</v>
      </c>
    </row>
    <row r="327" spans="1:37" ht="15" customHeight="1" x14ac:dyDescent="0.35">
      <c r="A327" t="s">
        <v>469</v>
      </c>
      <c r="B327" t="s">
        <v>483</v>
      </c>
      <c r="C327" t="s">
        <v>483</v>
      </c>
      <c r="D327">
        <v>2024</v>
      </c>
      <c r="E327">
        <v>0.69</v>
      </c>
      <c r="F327">
        <v>0.13</v>
      </c>
      <c r="G327" t="s">
        <v>769</v>
      </c>
      <c r="H327">
        <v>0.9</v>
      </c>
      <c r="I327">
        <v>0</v>
      </c>
      <c r="J327">
        <v>0</v>
      </c>
      <c r="K327">
        <v>0</v>
      </c>
      <c r="L327">
        <v>0</v>
      </c>
      <c r="M327" t="s">
        <v>5</v>
      </c>
      <c r="N327" t="s">
        <v>6</v>
      </c>
      <c r="O327" t="s">
        <v>6</v>
      </c>
      <c r="P327" t="s">
        <v>6</v>
      </c>
      <c r="Q327" t="s">
        <v>6</v>
      </c>
      <c r="R327" t="s">
        <v>6</v>
      </c>
      <c r="S327" t="s">
        <v>6</v>
      </c>
      <c r="T327" t="s">
        <v>6</v>
      </c>
      <c r="U327" t="s">
        <v>5</v>
      </c>
      <c r="V327" t="s">
        <v>6</v>
      </c>
      <c r="W327" t="s">
        <v>6</v>
      </c>
      <c r="X327" t="s">
        <v>6</v>
      </c>
      <c r="Y327" t="s">
        <v>6</v>
      </c>
      <c r="Z327" t="s">
        <v>6</v>
      </c>
      <c r="AA327" t="s">
        <v>6</v>
      </c>
      <c r="AB327" t="s">
        <v>6</v>
      </c>
      <c r="AC327" t="s">
        <v>6</v>
      </c>
      <c r="AD327" t="s">
        <v>6</v>
      </c>
      <c r="AE327" t="s">
        <v>5</v>
      </c>
      <c r="AG327" s="229" t="str">
        <f t="shared" si="25"/>
        <v>Ja</v>
      </c>
      <c r="AI327" s="1" t="str">
        <f t="shared" si="26"/>
        <v>Nej</v>
      </c>
      <c r="AJ327" s="1">
        <f t="shared" si="27"/>
        <v>0</v>
      </c>
      <c r="AK327" s="1" t="str">
        <f t="shared" si="28"/>
        <v>-</v>
      </c>
    </row>
    <row r="328" spans="1:37" ht="15" customHeight="1" x14ac:dyDescent="0.35">
      <c r="A328" t="s">
        <v>469</v>
      </c>
      <c r="B328" t="s">
        <v>484</v>
      </c>
      <c r="C328" t="s">
        <v>484</v>
      </c>
      <c r="D328">
        <v>2024</v>
      </c>
      <c r="E328">
        <v>0.59</v>
      </c>
      <c r="F328" t="s">
        <v>6</v>
      </c>
      <c r="G328" t="s">
        <v>769</v>
      </c>
      <c r="H328">
        <v>0.9</v>
      </c>
      <c r="I328">
        <v>0</v>
      </c>
      <c r="J328">
        <v>0</v>
      </c>
      <c r="K328">
        <v>0</v>
      </c>
      <c r="L328">
        <v>0</v>
      </c>
      <c r="M328" t="s">
        <v>5</v>
      </c>
      <c r="N328" t="s">
        <v>6</v>
      </c>
      <c r="O328" t="s">
        <v>6</v>
      </c>
      <c r="P328" t="s">
        <v>6</v>
      </c>
      <c r="Q328" t="s">
        <v>6</v>
      </c>
      <c r="R328" t="s">
        <v>6</v>
      </c>
      <c r="S328" t="s">
        <v>6</v>
      </c>
      <c r="T328" t="s">
        <v>6</v>
      </c>
      <c r="U328" t="s">
        <v>5</v>
      </c>
      <c r="V328" t="s">
        <v>6</v>
      </c>
      <c r="W328" t="s">
        <v>6</v>
      </c>
      <c r="X328" t="s">
        <v>6</v>
      </c>
      <c r="Y328" t="s">
        <v>6</v>
      </c>
      <c r="Z328" t="s">
        <v>6</v>
      </c>
      <c r="AA328" t="s">
        <v>6</v>
      </c>
      <c r="AB328" t="s">
        <v>6</v>
      </c>
      <c r="AC328" t="s">
        <v>6</v>
      </c>
      <c r="AD328" t="s">
        <v>6</v>
      </c>
      <c r="AE328" t="s">
        <v>5</v>
      </c>
      <c r="AG328" s="229" t="str">
        <f t="shared" si="25"/>
        <v>Ja</v>
      </c>
      <c r="AI328" s="1" t="str">
        <f t="shared" si="26"/>
        <v>Nej</v>
      </c>
      <c r="AJ328" s="1">
        <f t="shared" si="27"/>
        <v>0</v>
      </c>
      <c r="AK328" s="1" t="str">
        <f t="shared" si="28"/>
        <v>-</v>
      </c>
    </row>
    <row r="329" spans="1:37" ht="15" customHeight="1" x14ac:dyDescent="0.35">
      <c r="A329" t="s">
        <v>469</v>
      </c>
      <c r="B329" t="s">
        <v>485</v>
      </c>
      <c r="C329" t="s">
        <v>485</v>
      </c>
      <c r="D329">
        <v>2024</v>
      </c>
      <c r="E329">
        <v>0.31</v>
      </c>
      <c r="F329" t="s">
        <v>6</v>
      </c>
      <c r="G329" t="s">
        <v>769</v>
      </c>
      <c r="H329">
        <v>0.9</v>
      </c>
      <c r="I329">
        <v>0</v>
      </c>
      <c r="J329">
        <v>0</v>
      </c>
      <c r="K329">
        <v>0</v>
      </c>
      <c r="L329">
        <v>0</v>
      </c>
      <c r="M329" t="s">
        <v>5</v>
      </c>
      <c r="N329" t="s">
        <v>6</v>
      </c>
      <c r="O329" t="s">
        <v>6</v>
      </c>
      <c r="P329" t="s">
        <v>6</v>
      </c>
      <c r="Q329" t="s">
        <v>6</v>
      </c>
      <c r="R329" t="s">
        <v>6</v>
      </c>
      <c r="S329" t="s">
        <v>6</v>
      </c>
      <c r="T329" t="s">
        <v>6</v>
      </c>
      <c r="U329" t="s">
        <v>5</v>
      </c>
      <c r="V329" t="s">
        <v>6</v>
      </c>
      <c r="W329" t="s">
        <v>6</v>
      </c>
      <c r="X329" t="s">
        <v>6</v>
      </c>
      <c r="Y329" t="s">
        <v>6</v>
      </c>
      <c r="Z329" t="s">
        <v>6</v>
      </c>
      <c r="AA329" t="s">
        <v>6</v>
      </c>
      <c r="AB329" t="s">
        <v>6</v>
      </c>
      <c r="AC329" t="s">
        <v>6</v>
      </c>
      <c r="AD329" t="s">
        <v>6</v>
      </c>
      <c r="AE329" t="s">
        <v>5</v>
      </c>
      <c r="AG329" s="229" t="str">
        <f t="shared" si="25"/>
        <v>Ja</v>
      </c>
      <c r="AI329" s="1" t="str">
        <f t="shared" si="26"/>
        <v>Nej</v>
      </c>
      <c r="AJ329" s="1">
        <f t="shared" si="27"/>
        <v>0</v>
      </c>
      <c r="AK329" s="1" t="str">
        <f t="shared" si="28"/>
        <v>-</v>
      </c>
    </row>
    <row r="330" spans="1:37" ht="15" customHeight="1" x14ac:dyDescent="0.35">
      <c r="A330" t="s">
        <v>469</v>
      </c>
      <c r="B330" t="s">
        <v>486</v>
      </c>
      <c r="C330" t="s">
        <v>487</v>
      </c>
      <c r="D330">
        <v>2024</v>
      </c>
      <c r="E330">
        <v>0.111</v>
      </c>
      <c r="F330" t="s">
        <v>6</v>
      </c>
      <c r="G330" t="s">
        <v>769</v>
      </c>
      <c r="H330">
        <v>0.9</v>
      </c>
      <c r="I330">
        <v>0</v>
      </c>
      <c r="J330">
        <v>0</v>
      </c>
      <c r="K330">
        <v>0</v>
      </c>
      <c r="L330">
        <v>0</v>
      </c>
      <c r="M330" t="s">
        <v>5</v>
      </c>
      <c r="N330" t="s">
        <v>6</v>
      </c>
      <c r="O330" t="s">
        <v>6</v>
      </c>
      <c r="P330" t="s">
        <v>6</v>
      </c>
      <c r="Q330" t="s">
        <v>6</v>
      </c>
      <c r="R330" t="s">
        <v>6</v>
      </c>
      <c r="S330" t="s">
        <v>6</v>
      </c>
      <c r="T330" t="s">
        <v>6</v>
      </c>
      <c r="U330" t="s">
        <v>5</v>
      </c>
      <c r="V330" t="s">
        <v>6</v>
      </c>
      <c r="W330" t="s">
        <v>6</v>
      </c>
      <c r="X330" t="s">
        <v>6</v>
      </c>
      <c r="Y330" t="s">
        <v>6</v>
      </c>
      <c r="Z330" t="s">
        <v>6</v>
      </c>
      <c r="AA330" t="s">
        <v>6</v>
      </c>
      <c r="AB330" t="s">
        <v>6</v>
      </c>
      <c r="AC330" t="s">
        <v>6</v>
      </c>
      <c r="AD330" t="s">
        <v>6</v>
      </c>
      <c r="AE330" t="s">
        <v>5</v>
      </c>
      <c r="AG330" s="229" t="str">
        <f t="shared" si="25"/>
        <v>Ja</v>
      </c>
      <c r="AI330" s="1" t="str">
        <f t="shared" si="26"/>
        <v>Nej</v>
      </c>
      <c r="AJ330" s="1">
        <f t="shared" si="27"/>
        <v>0</v>
      </c>
      <c r="AK330" s="1" t="str">
        <f t="shared" si="28"/>
        <v>-</v>
      </c>
    </row>
    <row r="331" spans="1:37" ht="15" customHeight="1" x14ac:dyDescent="0.35">
      <c r="A331" t="s">
        <v>469</v>
      </c>
      <c r="B331" t="s">
        <v>488</v>
      </c>
      <c r="C331" t="s">
        <v>487</v>
      </c>
      <c r="D331">
        <v>2024</v>
      </c>
      <c r="E331">
        <v>0.123</v>
      </c>
      <c r="F331" t="s">
        <v>6</v>
      </c>
      <c r="G331" t="s">
        <v>859</v>
      </c>
      <c r="H331">
        <v>0.9</v>
      </c>
      <c r="I331">
        <v>0</v>
      </c>
      <c r="J331">
        <v>0</v>
      </c>
      <c r="K331">
        <v>0</v>
      </c>
      <c r="L331">
        <v>0</v>
      </c>
      <c r="M331" t="s">
        <v>5</v>
      </c>
      <c r="N331" t="s">
        <v>6</v>
      </c>
      <c r="O331" t="s">
        <v>6</v>
      </c>
      <c r="P331" t="s">
        <v>6</v>
      </c>
      <c r="Q331" t="s">
        <v>6</v>
      </c>
      <c r="R331" t="s">
        <v>6</v>
      </c>
      <c r="S331" t="s">
        <v>6</v>
      </c>
      <c r="T331" t="s">
        <v>6</v>
      </c>
      <c r="U331" t="s">
        <v>5</v>
      </c>
      <c r="V331" t="s">
        <v>6</v>
      </c>
      <c r="W331" t="s">
        <v>6</v>
      </c>
      <c r="X331" t="s">
        <v>6</v>
      </c>
      <c r="Y331" t="s">
        <v>6</v>
      </c>
      <c r="Z331" t="s">
        <v>6</v>
      </c>
      <c r="AA331" t="s">
        <v>6</v>
      </c>
      <c r="AB331" t="s">
        <v>6</v>
      </c>
      <c r="AC331" t="s">
        <v>6</v>
      </c>
      <c r="AD331" t="s">
        <v>6</v>
      </c>
      <c r="AE331" t="s">
        <v>5</v>
      </c>
      <c r="AG331" s="229" t="str">
        <f t="shared" ref="AG331:AG362" si="29">IF(OR(AND(H331&lt;&gt;$AM$3,H331&lt;&gt;"-"),AND(I331&lt;&gt;$AM$4,I331&lt;&gt;"-"),AND(J331&lt;&gt;$AM$5,J331&lt;&gt;"-"),AND(K331&lt;&gt;$AM$6,K331&lt;&gt;"-")),"Ja","Nej")</f>
        <v>Ja</v>
      </c>
      <c r="AI331" s="1" t="str">
        <f t="shared" si="26"/>
        <v>Nej</v>
      </c>
      <c r="AJ331" s="1">
        <f t="shared" si="27"/>
        <v>0</v>
      </c>
      <c r="AK331" s="1" t="str">
        <f t="shared" si="28"/>
        <v>-</v>
      </c>
    </row>
    <row r="332" spans="1:37" ht="15" customHeight="1" x14ac:dyDescent="0.35">
      <c r="A332" t="s">
        <v>469</v>
      </c>
      <c r="B332" t="s">
        <v>489</v>
      </c>
      <c r="C332" t="s">
        <v>489</v>
      </c>
      <c r="D332">
        <v>2024</v>
      </c>
      <c r="E332">
        <v>0.26400000000000001</v>
      </c>
      <c r="F332" t="s">
        <v>6</v>
      </c>
      <c r="G332" t="s">
        <v>860</v>
      </c>
      <c r="H332">
        <v>0.9</v>
      </c>
      <c r="I332">
        <v>0</v>
      </c>
      <c r="J332">
        <v>0</v>
      </c>
      <c r="K332">
        <v>0</v>
      </c>
      <c r="L332">
        <v>0</v>
      </c>
      <c r="M332" t="s">
        <v>5</v>
      </c>
      <c r="N332" t="s">
        <v>6</v>
      </c>
      <c r="O332" t="s">
        <v>6</v>
      </c>
      <c r="P332" t="s">
        <v>6</v>
      </c>
      <c r="Q332" t="s">
        <v>6</v>
      </c>
      <c r="R332" t="s">
        <v>6</v>
      </c>
      <c r="S332" t="s">
        <v>6</v>
      </c>
      <c r="T332" t="s">
        <v>6</v>
      </c>
      <c r="U332" t="s">
        <v>5</v>
      </c>
      <c r="V332" t="s">
        <v>6</v>
      </c>
      <c r="W332" t="s">
        <v>6</v>
      </c>
      <c r="X332" t="s">
        <v>6</v>
      </c>
      <c r="Y332" t="s">
        <v>6</v>
      </c>
      <c r="Z332" t="s">
        <v>6</v>
      </c>
      <c r="AA332" t="s">
        <v>6</v>
      </c>
      <c r="AB332" t="s">
        <v>6</v>
      </c>
      <c r="AC332" t="s">
        <v>6</v>
      </c>
      <c r="AD332" t="s">
        <v>6</v>
      </c>
      <c r="AE332" t="s">
        <v>5</v>
      </c>
      <c r="AG332" s="229" t="str">
        <f t="shared" si="29"/>
        <v>Ja</v>
      </c>
      <c r="AI332" s="1" t="str">
        <f t="shared" si="26"/>
        <v>Nej</v>
      </c>
      <c r="AJ332" s="1">
        <f t="shared" si="27"/>
        <v>0</v>
      </c>
      <c r="AK332" s="1" t="str">
        <f t="shared" si="28"/>
        <v>-</v>
      </c>
    </row>
    <row r="333" spans="1:37" ht="15" customHeight="1" x14ac:dyDescent="0.35">
      <c r="A333" t="s">
        <v>469</v>
      </c>
      <c r="B333" t="s">
        <v>490</v>
      </c>
      <c r="C333" t="s">
        <v>491</v>
      </c>
      <c r="D333">
        <v>2024</v>
      </c>
      <c r="E333">
        <v>0.25900000000000001</v>
      </c>
      <c r="F333" t="s">
        <v>6</v>
      </c>
      <c r="G333" t="s">
        <v>860</v>
      </c>
      <c r="H333">
        <v>0.9</v>
      </c>
      <c r="I333">
        <v>0</v>
      </c>
      <c r="J333">
        <v>0</v>
      </c>
      <c r="K333">
        <v>0</v>
      </c>
      <c r="L333">
        <v>0</v>
      </c>
      <c r="M333" t="s">
        <v>5</v>
      </c>
      <c r="N333" t="s">
        <v>6</v>
      </c>
      <c r="O333" t="s">
        <v>6</v>
      </c>
      <c r="P333" t="s">
        <v>6</v>
      </c>
      <c r="Q333" t="s">
        <v>6</v>
      </c>
      <c r="R333" t="s">
        <v>6</v>
      </c>
      <c r="S333" t="s">
        <v>6</v>
      </c>
      <c r="T333" t="s">
        <v>6</v>
      </c>
      <c r="U333" t="s">
        <v>5</v>
      </c>
      <c r="V333" t="s">
        <v>6</v>
      </c>
      <c r="W333" t="s">
        <v>6</v>
      </c>
      <c r="X333" t="s">
        <v>6</v>
      </c>
      <c r="Y333" t="s">
        <v>6</v>
      </c>
      <c r="Z333" t="s">
        <v>6</v>
      </c>
      <c r="AA333" t="s">
        <v>6</v>
      </c>
      <c r="AB333" t="s">
        <v>6</v>
      </c>
      <c r="AC333" t="s">
        <v>6</v>
      </c>
      <c r="AD333" t="s">
        <v>6</v>
      </c>
      <c r="AE333" t="s">
        <v>5</v>
      </c>
      <c r="AG333" s="229" t="str">
        <f t="shared" si="29"/>
        <v>Ja</v>
      </c>
      <c r="AI333" s="1" t="str">
        <f t="shared" si="26"/>
        <v>Nej</v>
      </c>
      <c r="AJ333" s="1">
        <f t="shared" si="27"/>
        <v>0</v>
      </c>
      <c r="AK333" s="1" t="str">
        <f t="shared" si="28"/>
        <v>-</v>
      </c>
    </row>
    <row r="334" spans="1:37" ht="15" customHeight="1" x14ac:dyDescent="0.35">
      <c r="A334" t="s">
        <v>469</v>
      </c>
      <c r="B334" t="s">
        <v>492</v>
      </c>
      <c r="C334" t="s">
        <v>301</v>
      </c>
      <c r="D334">
        <v>2024</v>
      </c>
      <c r="E334">
        <v>0.128</v>
      </c>
      <c r="F334" t="s">
        <v>6</v>
      </c>
      <c r="G334" t="s">
        <v>860</v>
      </c>
      <c r="H334">
        <v>0.9</v>
      </c>
      <c r="I334">
        <v>0</v>
      </c>
      <c r="J334">
        <v>0</v>
      </c>
      <c r="K334">
        <v>0</v>
      </c>
      <c r="L334">
        <v>0</v>
      </c>
      <c r="M334" t="s">
        <v>5</v>
      </c>
      <c r="N334" t="s">
        <v>6</v>
      </c>
      <c r="O334" t="s">
        <v>6</v>
      </c>
      <c r="P334" t="s">
        <v>6</v>
      </c>
      <c r="Q334" t="s">
        <v>6</v>
      </c>
      <c r="R334" t="s">
        <v>6</v>
      </c>
      <c r="S334" t="s">
        <v>6</v>
      </c>
      <c r="T334" t="s">
        <v>6</v>
      </c>
      <c r="U334" t="s">
        <v>5</v>
      </c>
      <c r="V334" t="s">
        <v>6</v>
      </c>
      <c r="W334" t="s">
        <v>6</v>
      </c>
      <c r="X334" t="s">
        <v>6</v>
      </c>
      <c r="Y334" t="s">
        <v>6</v>
      </c>
      <c r="Z334" t="s">
        <v>6</v>
      </c>
      <c r="AA334" t="s">
        <v>6</v>
      </c>
      <c r="AB334" t="s">
        <v>6</v>
      </c>
      <c r="AC334" t="s">
        <v>6</v>
      </c>
      <c r="AD334" t="s">
        <v>6</v>
      </c>
      <c r="AE334" t="s">
        <v>5</v>
      </c>
      <c r="AG334" s="229" t="str">
        <f t="shared" si="29"/>
        <v>Ja</v>
      </c>
      <c r="AI334" s="1" t="str">
        <f t="shared" si="26"/>
        <v>Nej</v>
      </c>
      <c r="AJ334" s="1">
        <f t="shared" si="27"/>
        <v>0</v>
      </c>
      <c r="AK334" s="1" t="str">
        <f t="shared" si="28"/>
        <v>-</v>
      </c>
    </row>
    <row r="335" spans="1:37" ht="15" customHeight="1" x14ac:dyDescent="0.35">
      <c r="A335" t="s">
        <v>469</v>
      </c>
      <c r="B335" t="s">
        <v>493</v>
      </c>
      <c r="C335" t="s">
        <v>301</v>
      </c>
      <c r="D335">
        <v>2024</v>
      </c>
      <c r="E335">
        <v>6.6000000000000003E-2</v>
      </c>
      <c r="F335" t="s">
        <v>6</v>
      </c>
      <c r="G335" t="s">
        <v>860</v>
      </c>
      <c r="H335">
        <v>0.9</v>
      </c>
      <c r="I335">
        <v>0</v>
      </c>
      <c r="J335">
        <v>0</v>
      </c>
      <c r="K335">
        <v>0</v>
      </c>
      <c r="L335">
        <v>0</v>
      </c>
      <c r="M335" t="s">
        <v>861</v>
      </c>
      <c r="N335">
        <v>12.624000000000001</v>
      </c>
      <c r="O335">
        <v>7.1999999999999995E-2</v>
      </c>
      <c r="P335">
        <v>135.30000000000001</v>
      </c>
      <c r="Q335">
        <v>5.9</v>
      </c>
      <c r="R335">
        <v>0.55000000000000004</v>
      </c>
      <c r="S335">
        <v>0</v>
      </c>
      <c r="T335">
        <v>6.88</v>
      </c>
      <c r="U335" t="s">
        <v>5</v>
      </c>
      <c r="V335" t="s">
        <v>6</v>
      </c>
      <c r="W335" t="s">
        <v>6</v>
      </c>
      <c r="X335" t="s">
        <v>6</v>
      </c>
      <c r="Y335" t="s">
        <v>6</v>
      </c>
      <c r="Z335" t="s">
        <v>6</v>
      </c>
      <c r="AA335" t="s">
        <v>6</v>
      </c>
      <c r="AB335" t="s">
        <v>6</v>
      </c>
      <c r="AC335" t="s">
        <v>6</v>
      </c>
      <c r="AD335" t="s">
        <v>6</v>
      </c>
      <c r="AE335" t="s">
        <v>5</v>
      </c>
      <c r="AG335" s="229" t="str">
        <f t="shared" si="29"/>
        <v>Ja</v>
      </c>
      <c r="AI335" s="1" t="str">
        <f t="shared" si="26"/>
        <v>Ja</v>
      </c>
      <c r="AJ335" s="1">
        <f t="shared" si="27"/>
        <v>12.624000000000001</v>
      </c>
      <c r="AK335" s="1">
        <f t="shared" si="28"/>
        <v>5.5000000000000005E-3</v>
      </c>
    </row>
    <row r="336" spans="1:37" ht="15" customHeight="1" x14ac:dyDescent="0.35">
      <c r="A336" t="s">
        <v>469</v>
      </c>
      <c r="B336" t="s">
        <v>494</v>
      </c>
      <c r="C336" t="s">
        <v>489</v>
      </c>
      <c r="D336">
        <v>2024</v>
      </c>
      <c r="E336">
        <v>0.23300000000000001</v>
      </c>
      <c r="F336" t="s">
        <v>6</v>
      </c>
      <c r="G336" t="s">
        <v>860</v>
      </c>
      <c r="H336">
        <v>0.9</v>
      </c>
      <c r="I336">
        <v>0</v>
      </c>
      <c r="J336">
        <v>0</v>
      </c>
      <c r="K336">
        <v>0</v>
      </c>
      <c r="L336">
        <v>0</v>
      </c>
      <c r="M336" t="s">
        <v>5</v>
      </c>
      <c r="N336" t="s">
        <v>6</v>
      </c>
      <c r="O336" t="s">
        <v>6</v>
      </c>
      <c r="P336" t="s">
        <v>6</v>
      </c>
      <c r="Q336" t="s">
        <v>6</v>
      </c>
      <c r="R336" t="s">
        <v>6</v>
      </c>
      <c r="S336" t="s">
        <v>6</v>
      </c>
      <c r="T336" t="s">
        <v>6</v>
      </c>
      <c r="U336" t="s">
        <v>5</v>
      </c>
      <c r="V336" t="s">
        <v>6</v>
      </c>
      <c r="W336" t="s">
        <v>6</v>
      </c>
      <c r="X336" t="s">
        <v>6</v>
      </c>
      <c r="Y336" t="s">
        <v>6</v>
      </c>
      <c r="Z336" t="s">
        <v>6</v>
      </c>
      <c r="AA336" t="s">
        <v>6</v>
      </c>
      <c r="AB336" t="s">
        <v>6</v>
      </c>
      <c r="AC336" t="s">
        <v>6</v>
      </c>
      <c r="AD336" t="s">
        <v>6</v>
      </c>
      <c r="AE336" t="s">
        <v>5</v>
      </c>
      <c r="AG336" s="229" t="str">
        <f t="shared" si="29"/>
        <v>Ja</v>
      </c>
      <c r="AI336" s="1" t="str">
        <f t="shared" si="26"/>
        <v>Nej</v>
      </c>
      <c r="AJ336" s="1">
        <f t="shared" si="27"/>
        <v>0</v>
      </c>
      <c r="AK336" s="1" t="str">
        <f t="shared" si="28"/>
        <v>-</v>
      </c>
    </row>
    <row r="337" spans="1:37" ht="15" customHeight="1" x14ac:dyDescent="0.35">
      <c r="A337" t="s">
        <v>469</v>
      </c>
      <c r="B337" t="s">
        <v>495</v>
      </c>
      <c r="C337" t="s">
        <v>496</v>
      </c>
      <c r="D337">
        <v>2024</v>
      </c>
      <c r="E337">
        <v>3.7999999999999999E-2</v>
      </c>
      <c r="F337" t="s">
        <v>6</v>
      </c>
      <c r="G337" t="s">
        <v>860</v>
      </c>
      <c r="H337">
        <v>0.9</v>
      </c>
      <c r="I337">
        <v>0</v>
      </c>
      <c r="J337">
        <v>0</v>
      </c>
      <c r="K337">
        <v>0</v>
      </c>
      <c r="L337">
        <v>0</v>
      </c>
      <c r="M337" t="s">
        <v>5</v>
      </c>
      <c r="N337" t="s">
        <v>6</v>
      </c>
      <c r="O337" t="s">
        <v>6</v>
      </c>
      <c r="P337" t="s">
        <v>6</v>
      </c>
      <c r="Q337" t="s">
        <v>6</v>
      </c>
      <c r="R337" t="s">
        <v>6</v>
      </c>
      <c r="S337" t="s">
        <v>6</v>
      </c>
      <c r="T337" t="s">
        <v>6</v>
      </c>
      <c r="U337" t="s">
        <v>5</v>
      </c>
      <c r="V337" t="s">
        <v>6</v>
      </c>
      <c r="W337" t="s">
        <v>6</v>
      </c>
      <c r="X337" t="s">
        <v>6</v>
      </c>
      <c r="Y337" t="s">
        <v>6</v>
      </c>
      <c r="Z337" t="s">
        <v>6</v>
      </c>
      <c r="AA337" t="s">
        <v>6</v>
      </c>
      <c r="AB337" t="s">
        <v>6</v>
      </c>
      <c r="AC337" t="s">
        <v>6</v>
      </c>
      <c r="AD337" t="s">
        <v>6</v>
      </c>
      <c r="AE337" t="s">
        <v>5</v>
      </c>
      <c r="AG337" s="229" t="str">
        <f t="shared" si="29"/>
        <v>Ja</v>
      </c>
      <c r="AI337" s="1" t="str">
        <f t="shared" si="26"/>
        <v>Nej</v>
      </c>
      <c r="AJ337" s="1">
        <f t="shared" si="27"/>
        <v>0</v>
      </c>
      <c r="AK337" s="1" t="str">
        <f t="shared" si="28"/>
        <v>-</v>
      </c>
    </row>
    <row r="338" spans="1:37" ht="15" customHeight="1" x14ac:dyDescent="0.35">
      <c r="A338" t="s">
        <v>469</v>
      </c>
      <c r="B338" t="s">
        <v>497</v>
      </c>
      <c r="C338" t="s">
        <v>30</v>
      </c>
      <c r="D338">
        <v>2024</v>
      </c>
      <c r="E338">
        <v>0.36899999999999999</v>
      </c>
      <c r="F338" t="s">
        <v>6</v>
      </c>
      <c r="G338" t="s">
        <v>860</v>
      </c>
      <c r="H338">
        <v>0.9</v>
      </c>
      <c r="I338">
        <v>0</v>
      </c>
      <c r="J338">
        <v>0</v>
      </c>
      <c r="K338">
        <v>0</v>
      </c>
      <c r="L338">
        <v>0</v>
      </c>
      <c r="M338" t="s">
        <v>5</v>
      </c>
      <c r="N338" t="s">
        <v>6</v>
      </c>
      <c r="O338" t="s">
        <v>6</v>
      </c>
      <c r="P338" t="s">
        <v>6</v>
      </c>
      <c r="Q338" t="s">
        <v>6</v>
      </c>
      <c r="R338" t="s">
        <v>6</v>
      </c>
      <c r="S338" t="s">
        <v>6</v>
      </c>
      <c r="T338" t="s">
        <v>6</v>
      </c>
      <c r="U338" t="s">
        <v>5</v>
      </c>
      <c r="V338" t="s">
        <v>6</v>
      </c>
      <c r="W338" t="s">
        <v>6</v>
      </c>
      <c r="X338" t="s">
        <v>6</v>
      </c>
      <c r="Y338" t="s">
        <v>6</v>
      </c>
      <c r="Z338" t="s">
        <v>6</v>
      </c>
      <c r="AA338" t="s">
        <v>6</v>
      </c>
      <c r="AB338" t="s">
        <v>6</v>
      </c>
      <c r="AC338" t="s">
        <v>6</v>
      </c>
      <c r="AD338" t="s">
        <v>6</v>
      </c>
      <c r="AE338" t="s">
        <v>5</v>
      </c>
      <c r="AG338" s="229" t="str">
        <f t="shared" si="29"/>
        <v>Ja</v>
      </c>
      <c r="AI338" s="1" t="str">
        <f t="shared" si="26"/>
        <v>Nej</v>
      </c>
      <c r="AJ338" s="1">
        <f t="shared" si="27"/>
        <v>0</v>
      </c>
      <c r="AK338" s="1" t="str">
        <f t="shared" si="28"/>
        <v>-</v>
      </c>
    </row>
    <row r="339" spans="1:37" ht="15" customHeight="1" x14ac:dyDescent="0.35">
      <c r="A339" t="s">
        <v>469</v>
      </c>
      <c r="B339" t="s">
        <v>496</v>
      </c>
      <c r="C339" t="s">
        <v>496</v>
      </c>
      <c r="D339">
        <v>2024</v>
      </c>
      <c r="E339">
        <v>0.70299999999999996</v>
      </c>
      <c r="F339" t="s">
        <v>6</v>
      </c>
      <c r="G339" t="s">
        <v>860</v>
      </c>
      <c r="H339">
        <v>0.9</v>
      </c>
      <c r="I339">
        <v>0</v>
      </c>
      <c r="J339">
        <v>0</v>
      </c>
      <c r="K339">
        <v>0</v>
      </c>
      <c r="L339">
        <v>0</v>
      </c>
      <c r="M339" t="s">
        <v>5</v>
      </c>
      <c r="N339" t="s">
        <v>6</v>
      </c>
      <c r="O339" t="s">
        <v>6</v>
      </c>
      <c r="P339" t="s">
        <v>6</v>
      </c>
      <c r="Q339" t="s">
        <v>6</v>
      </c>
      <c r="R339" t="s">
        <v>6</v>
      </c>
      <c r="S339" t="s">
        <v>6</v>
      </c>
      <c r="T339" t="s">
        <v>6</v>
      </c>
      <c r="U339" t="s">
        <v>5</v>
      </c>
      <c r="V339" t="s">
        <v>6</v>
      </c>
      <c r="W339" t="s">
        <v>6</v>
      </c>
      <c r="X339" t="s">
        <v>6</v>
      </c>
      <c r="Y339" t="s">
        <v>6</v>
      </c>
      <c r="Z339" t="s">
        <v>6</v>
      </c>
      <c r="AA339" t="s">
        <v>6</v>
      </c>
      <c r="AB339" t="s">
        <v>6</v>
      </c>
      <c r="AC339" t="s">
        <v>6</v>
      </c>
      <c r="AD339" t="s">
        <v>6</v>
      </c>
      <c r="AE339" t="s">
        <v>5</v>
      </c>
      <c r="AG339" s="229" t="str">
        <f t="shared" si="29"/>
        <v>Ja</v>
      </c>
      <c r="AI339" s="1" t="str">
        <f t="shared" si="26"/>
        <v>Nej</v>
      </c>
      <c r="AJ339" s="1">
        <f t="shared" si="27"/>
        <v>0</v>
      </c>
      <c r="AK339" s="1" t="str">
        <f t="shared" si="28"/>
        <v>-</v>
      </c>
    </row>
    <row r="340" spans="1:37" ht="15" customHeight="1" x14ac:dyDescent="0.35">
      <c r="A340" t="s">
        <v>469</v>
      </c>
      <c r="B340" t="s">
        <v>498</v>
      </c>
      <c r="C340" t="s">
        <v>499</v>
      </c>
      <c r="D340">
        <v>2024</v>
      </c>
      <c r="E340">
        <v>0.20200000000000001</v>
      </c>
      <c r="F340" t="s">
        <v>6</v>
      </c>
      <c r="G340" t="s">
        <v>860</v>
      </c>
      <c r="H340">
        <v>0.9</v>
      </c>
      <c r="I340">
        <v>0</v>
      </c>
      <c r="J340">
        <v>0</v>
      </c>
      <c r="K340">
        <v>0</v>
      </c>
      <c r="L340">
        <v>0</v>
      </c>
      <c r="M340" t="s">
        <v>5</v>
      </c>
      <c r="N340" t="s">
        <v>6</v>
      </c>
      <c r="O340" t="s">
        <v>6</v>
      </c>
      <c r="P340" t="s">
        <v>6</v>
      </c>
      <c r="Q340" t="s">
        <v>6</v>
      </c>
      <c r="R340" t="s">
        <v>6</v>
      </c>
      <c r="S340" t="s">
        <v>6</v>
      </c>
      <c r="T340" t="s">
        <v>6</v>
      </c>
      <c r="U340" t="s">
        <v>5</v>
      </c>
      <c r="V340" t="s">
        <v>6</v>
      </c>
      <c r="W340" t="s">
        <v>6</v>
      </c>
      <c r="X340" t="s">
        <v>6</v>
      </c>
      <c r="Y340" t="s">
        <v>6</v>
      </c>
      <c r="Z340" t="s">
        <v>6</v>
      </c>
      <c r="AA340" t="s">
        <v>6</v>
      </c>
      <c r="AB340" t="s">
        <v>6</v>
      </c>
      <c r="AC340" t="s">
        <v>6</v>
      </c>
      <c r="AD340" t="s">
        <v>6</v>
      </c>
      <c r="AE340" t="s">
        <v>5</v>
      </c>
      <c r="AG340" s="229" t="str">
        <f t="shared" si="29"/>
        <v>Ja</v>
      </c>
      <c r="AI340" s="1" t="str">
        <f t="shared" si="26"/>
        <v>Nej</v>
      </c>
      <c r="AJ340" s="1">
        <f t="shared" si="27"/>
        <v>0</v>
      </c>
      <c r="AK340" s="1" t="str">
        <f t="shared" si="28"/>
        <v>-</v>
      </c>
    </row>
    <row r="341" spans="1:37" ht="15" customHeight="1" x14ac:dyDescent="0.35">
      <c r="A341" t="s">
        <v>469</v>
      </c>
      <c r="B341" t="s">
        <v>500</v>
      </c>
      <c r="C341" t="s">
        <v>500</v>
      </c>
      <c r="D341">
        <v>2024</v>
      </c>
      <c r="E341">
        <v>0.158</v>
      </c>
      <c r="F341" t="s">
        <v>6</v>
      </c>
      <c r="G341" t="s">
        <v>862</v>
      </c>
      <c r="H341">
        <v>0.9</v>
      </c>
      <c r="I341">
        <v>0</v>
      </c>
      <c r="J341">
        <v>0</v>
      </c>
      <c r="K341">
        <v>0</v>
      </c>
      <c r="L341">
        <v>0</v>
      </c>
      <c r="M341" t="s">
        <v>5</v>
      </c>
      <c r="N341" t="s">
        <v>6</v>
      </c>
      <c r="O341" t="s">
        <v>6</v>
      </c>
      <c r="P341" t="s">
        <v>6</v>
      </c>
      <c r="Q341" t="s">
        <v>6</v>
      </c>
      <c r="R341" t="s">
        <v>6</v>
      </c>
      <c r="S341" t="s">
        <v>6</v>
      </c>
      <c r="T341" t="s">
        <v>6</v>
      </c>
      <c r="U341" t="s">
        <v>5</v>
      </c>
      <c r="V341" t="s">
        <v>6</v>
      </c>
      <c r="W341" t="s">
        <v>6</v>
      </c>
      <c r="X341" t="s">
        <v>6</v>
      </c>
      <c r="Y341" t="s">
        <v>6</v>
      </c>
      <c r="Z341" t="s">
        <v>6</v>
      </c>
      <c r="AA341" t="s">
        <v>6</v>
      </c>
      <c r="AB341" t="s">
        <v>6</v>
      </c>
      <c r="AC341" t="s">
        <v>6</v>
      </c>
      <c r="AD341" t="s">
        <v>6</v>
      </c>
      <c r="AE341" t="s">
        <v>5</v>
      </c>
      <c r="AG341" s="229" t="str">
        <f t="shared" si="29"/>
        <v>Ja</v>
      </c>
      <c r="AI341" s="1" t="str">
        <f t="shared" si="26"/>
        <v>Nej</v>
      </c>
      <c r="AJ341" s="1">
        <f t="shared" si="27"/>
        <v>0</v>
      </c>
      <c r="AK341" s="1" t="str">
        <f t="shared" si="28"/>
        <v>-</v>
      </c>
    </row>
    <row r="342" spans="1:37" ht="15" customHeight="1" x14ac:dyDescent="0.35">
      <c r="A342" t="s">
        <v>469</v>
      </c>
      <c r="B342" t="s">
        <v>501</v>
      </c>
      <c r="C342" t="s">
        <v>502</v>
      </c>
      <c r="D342">
        <v>2024</v>
      </c>
      <c r="E342">
        <v>0.109</v>
      </c>
      <c r="F342" t="s">
        <v>6</v>
      </c>
      <c r="G342" t="s">
        <v>790</v>
      </c>
      <c r="H342">
        <v>0.9</v>
      </c>
      <c r="I342">
        <v>0</v>
      </c>
      <c r="J342">
        <v>0</v>
      </c>
      <c r="K342">
        <v>0</v>
      </c>
      <c r="L342">
        <v>0</v>
      </c>
      <c r="M342" t="s">
        <v>5</v>
      </c>
      <c r="N342" t="s">
        <v>6</v>
      </c>
      <c r="O342" t="s">
        <v>6</v>
      </c>
      <c r="P342" t="s">
        <v>6</v>
      </c>
      <c r="Q342" t="s">
        <v>6</v>
      </c>
      <c r="R342" t="s">
        <v>6</v>
      </c>
      <c r="S342" t="s">
        <v>6</v>
      </c>
      <c r="T342" t="s">
        <v>6</v>
      </c>
      <c r="U342" t="s">
        <v>5</v>
      </c>
      <c r="V342" t="s">
        <v>6</v>
      </c>
      <c r="W342" t="s">
        <v>6</v>
      </c>
      <c r="X342" t="s">
        <v>6</v>
      </c>
      <c r="Y342" t="s">
        <v>6</v>
      </c>
      <c r="Z342" t="s">
        <v>6</v>
      </c>
      <c r="AA342" t="s">
        <v>6</v>
      </c>
      <c r="AB342" t="s">
        <v>6</v>
      </c>
      <c r="AC342" t="s">
        <v>6</v>
      </c>
      <c r="AD342" t="s">
        <v>6</v>
      </c>
      <c r="AE342" t="s">
        <v>5</v>
      </c>
      <c r="AG342" s="229" t="str">
        <f t="shared" si="29"/>
        <v>Ja</v>
      </c>
      <c r="AI342" s="1" t="str">
        <f t="shared" si="26"/>
        <v>Nej</v>
      </c>
      <c r="AJ342" s="1">
        <f t="shared" si="27"/>
        <v>0</v>
      </c>
      <c r="AK342" s="1" t="str">
        <f t="shared" si="28"/>
        <v>-</v>
      </c>
    </row>
    <row r="343" spans="1:37" ht="15" customHeight="1" x14ac:dyDescent="0.35">
      <c r="A343" t="s">
        <v>469</v>
      </c>
      <c r="B343" t="s">
        <v>503</v>
      </c>
      <c r="C343" t="s">
        <v>502</v>
      </c>
      <c r="D343">
        <v>2024</v>
      </c>
      <c r="E343">
        <v>3.7999999999999999E-2</v>
      </c>
      <c r="F343" t="s">
        <v>6</v>
      </c>
      <c r="G343" t="s">
        <v>790</v>
      </c>
      <c r="H343">
        <v>0.9</v>
      </c>
      <c r="I343">
        <v>0</v>
      </c>
      <c r="J343">
        <v>0</v>
      </c>
      <c r="K343">
        <v>0</v>
      </c>
      <c r="L343">
        <v>0</v>
      </c>
      <c r="M343" t="s">
        <v>5</v>
      </c>
      <c r="N343" t="s">
        <v>6</v>
      </c>
      <c r="O343" t="s">
        <v>6</v>
      </c>
      <c r="P343" t="s">
        <v>6</v>
      </c>
      <c r="Q343" t="s">
        <v>6</v>
      </c>
      <c r="R343" t="s">
        <v>6</v>
      </c>
      <c r="S343" t="s">
        <v>6</v>
      </c>
      <c r="T343" t="s">
        <v>6</v>
      </c>
      <c r="U343" t="s">
        <v>5</v>
      </c>
      <c r="V343" t="s">
        <v>6</v>
      </c>
      <c r="W343" t="s">
        <v>6</v>
      </c>
      <c r="X343" t="s">
        <v>6</v>
      </c>
      <c r="Y343" t="s">
        <v>6</v>
      </c>
      <c r="Z343" t="s">
        <v>6</v>
      </c>
      <c r="AA343" t="s">
        <v>6</v>
      </c>
      <c r="AB343" t="s">
        <v>6</v>
      </c>
      <c r="AC343" t="s">
        <v>6</v>
      </c>
      <c r="AD343" t="s">
        <v>6</v>
      </c>
      <c r="AE343" t="s">
        <v>5</v>
      </c>
      <c r="AG343" s="229" t="str">
        <f t="shared" si="29"/>
        <v>Ja</v>
      </c>
      <c r="AI343" s="1" t="str">
        <f t="shared" si="26"/>
        <v>Nej</v>
      </c>
      <c r="AJ343" s="1">
        <f t="shared" si="27"/>
        <v>0</v>
      </c>
      <c r="AK343" s="1" t="str">
        <f t="shared" si="28"/>
        <v>-</v>
      </c>
    </row>
    <row r="344" spans="1:37" ht="15" customHeight="1" x14ac:dyDescent="0.35">
      <c r="A344" t="s">
        <v>469</v>
      </c>
      <c r="B344" t="s">
        <v>504</v>
      </c>
      <c r="C344" t="s">
        <v>471</v>
      </c>
      <c r="D344">
        <v>2024</v>
      </c>
      <c r="E344">
        <v>2.4E-2</v>
      </c>
      <c r="F344" t="s">
        <v>6</v>
      </c>
      <c r="G344" t="s">
        <v>790</v>
      </c>
      <c r="H344">
        <v>0.9</v>
      </c>
      <c r="I344">
        <v>0</v>
      </c>
      <c r="J344">
        <v>0</v>
      </c>
      <c r="K344">
        <v>0</v>
      </c>
      <c r="L344">
        <v>0</v>
      </c>
      <c r="M344" t="s">
        <v>5</v>
      </c>
      <c r="N344" t="s">
        <v>6</v>
      </c>
      <c r="O344" t="s">
        <v>6</v>
      </c>
      <c r="P344" t="s">
        <v>6</v>
      </c>
      <c r="Q344" t="s">
        <v>6</v>
      </c>
      <c r="R344" t="s">
        <v>6</v>
      </c>
      <c r="S344" t="s">
        <v>6</v>
      </c>
      <c r="T344" t="s">
        <v>6</v>
      </c>
      <c r="U344" t="s">
        <v>5</v>
      </c>
      <c r="V344" t="s">
        <v>6</v>
      </c>
      <c r="W344" t="s">
        <v>6</v>
      </c>
      <c r="X344" t="s">
        <v>6</v>
      </c>
      <c r="Y344" t="s">
        <v>6</v>
      </c>
      <c r="Z344" t="s">
        <v>6</v>
      </c>
      <c r="AA344" t="s">
        <v>6</v>
      </c>
      <c r="AB344" t="s">
        <v>6</v>
      </c>
      <c r="AC344" t="s">
        <v>6</v>
      </c>
      <c r="AD344" t="s">
        <v>6</v>
      </c>
      <c r="AE344" t="s">
        <v>5</v>
      </c>
      <c r="AG344" s="229" t="str">
        <f t="shared" si="29"/>
        <v>Ja</v>
      </c>
      <c r="AI344" s="1" t="str">
        <f t="shared" si="26"/>
        <v>Nej</v>
      </c>
      <c r="AJ344" s="1">
        <f t="shared" si="27"/>
        <v>0</v>
      </c>
      <c r="AK344" s="1" t="str">
        <f t="shared" si="28"/>
        <v>-</v>
      </c>
    </row>
    <row r="345" spans="1:37" ht="15" customHeight="1" x14ac:dyDescent="0.35">
      <c r="A345" t="s">
        <v>469</v>
      </c>
      <c r="B345" t="s">
        <v>505</v>
      </c>
      <c r="C345" t="s">
        <v>506</v>
      </c>
      <c r="D345">
        <v>2024</v>
      </c>
      <c r="E345">
        <v>1.3049999999999999</v>
      </c>
      <c r="F345" t="s">
        <v>6</v>
      </c>
      <c r="G345" t="s">
        <v>790</v>
      </c>
      <c r="H345">
        <v>0.9</v>
      </c>
      <c r="I345">
        <v>0</v>
      </c>
      <c r="J345">
        <v>0</v>
      </c>
      <c r="K345">
        <v>0</v>
      </c>
      <c r="L345">
        <v>0</v>
      </c>
      <c r="M345" t="s">
        <v>5</v>
      </c>
      <c r="N345" t="s">
        <v>6</v>
      </c>
      <c r="O345" t="s">
        <v>6</v>
      </c>
      <c r="P345" t="s">
        <v>6</v>
      </c>
      <c r="Q345" t="s">
        <v>6</v>
      </c>
      <c r="R345" t="s">
        <v>6</v>
      </c>
      <c r="S345" t="s">
        <v>6</v>
      </c>
      <c r="T345" t="s">
        <v>6</v>
      </c>
      <c r="U345" t="s">
        <v>5</v>
      </c>
      <c r="V345" t="s">
        <v>6</v>
      </c>
      <c r="W345" t="s">
        <v>6</v>
      </c>
      <c r="X345" t="s">
        <v>6</v>
      </c>
      <c r="Y345" t="s">
        <v>6</v>
      </c>
      <c r="Z345" t="s">
        <v>6</v>
      </c>
      <c r="AA345" t="s">
        <v>6</v>
      </c>
      <c r="AB345" t="s">
        <v>6</v>
      </c>
      <c r="AC345" t="s">
        <v>6</v>
      </c>
      <c r="AD345" t="s">
        <v>6</v>
      </c>
      <c r="AE345" t="s">
        <v>5</v>
      </c>
      <c r="AG345" s="229" t="str">
        <f t="shared" si="29"/>
        <v>Ja</v>
      </c>
      <c r="AI345" s="1" t="str">
        <f t="shared" si="26"/>
        <v>Nej</v>
      </c>
      <c r="AJ345" s="1">
        <f t="shared" si="27"/>
        <v>0</v>
      </c>
      <c r="AK345" s="1" t="str">
        <f t="shared" si="28"/>
        <v>-</v>
      </c>
    </row>
    <row r="346" spans="1:37" ht="15" customHeight="1" x14ac:dyDescent="0.35">
      <c r="A346" t="s">
        <v>469</v>
      </c>
      <c r="B346" t="s">
        <v>507</v>
      </c>
      <c r="C346" t="s">
        <v>506</v>
      </c>
      <c r="D346">
        <v>2024</v>
      </c>
      <c r="E346">
        <v>0.46100000000000002</v>
      </c>
      <c r="F346" t="s">
        <v>6</v>
      </c>
      <c r="G346" t="s">
        <v>790</v>
      </c>
      <c r="H346">
        <v>0.9</v>
      </c>
      <c r="I346">
        <v>0</v>
      </c>
      <c r="J346">
        <v>0</v>
      </c>
      <c r="K346">
        <v>0</v>
      </c>
      <c r="L346">
        <v>0</v>
      </c>
      <c r="M346" t="s">
        <v>5</v>
      </c>
      <c r="N346" t="s">
        <v>6</v>
      </c>
      <c r="O346" t="s">
        <v>6</v>
      </c>
      <c r="P346" t="s">
        <v>6</v>
      </c>
      <c r="Q346" t="s">
        <v>6</v>
      </c>
      <c r="R346" t="s">
        <v>6</v>
      </c>
      <c r="S346" t="s">
        <v>6</v>
      </c>
      <c r="T346" t="s">
        <v>6</v>
      </c>
      <c r="U346" t="s">
        <v>5</v>
      </c>
      <c r="V346" t="s">
        <v>6</v>
      </c>
      <c r="W346" t="s">
        <v>6</v>
      </c>
      <c r="X346" t="s">
        <v>6</v>
      </c>
      <c r="Y346" t="s">
        <v>6</v>
      </c>
      <c r="Z346" t="s">
        <v>6</v>
      </c>
      <c r="AA346" t="s">
        <v>6</v>
      </c>
      <c r="AB346" t="s">
        <v>6</v>
      </c>
      <c r="AC346" t="s">
        <v>6</v>
      </c>
      <c r="AD346" t="s">
        <v>6</v>
      </c>
      <c r="AE346" t="s">
        <v>5</v>
      </c>
      <c r="AG346" s="229" t="str">
        <f t="shared" si="29"/>
        <v>Ja</v>
      </c>
      <c r="AI346" s="1" t="str">
        <f t="shared" si="26"/>
        <v>Nej</v>
      </c>
      <c r="AJ346" s="1">
        <f t="shared" si="27"/>
        <v>0</v>
      </c>
      <c r="AK346" s="1" t="str">
        <f t="shared" si="28"/>
        <v>-</v>
      </c>
    </row>
    <row r="347" spans="1:37" ht="15" customHeight="1" x14ac:dyDescent="0.35">
      <c r="A347" t="s">
        <v>469</v>
      </c>
      <c r="B347" t="s">
        <v>508</v>
      </c>
      <c r="C347" t="s">
        <v>508</v>
      </c>
      <c r="D347">
        <v>2024</v>
      </c>
      <c r="E347">
        <v>0.78300000000000003</v>
      </c>
      <c r="F347">
        <v>0.31</v>
      </c>
      <c r="G347" t="s">
        <v>790</v>
      </c>
      <c r="H347">
        <v>0.9</v>
      </c>
      <c r="I347">
        <v>0</v>
      </c>
      <c r="J347">
        <v>0</v>
      </c>
      <c r="K347">
        <v>0</v>
      </c>
      <c r="L347">
        <v>0</v>
      </c>
      <c r="M347" t="s">
        <v>5</v>
      </c>
      <c r="N347" t="s">
        <v>6</v>
      </c>
      <c r="O347" t="s">
        <v>6</v>
      </c>
      <c r="P347" t="s">
        <v>6</v>
      </c>
      <c r="Q347" t="s">
        <v>6</v>
      </c>
      <c r="R347" t="s">
        <v>6</v>
      </c>
      <c r="S347" t="s">
        <v>6</v>
      </c>
      <c r="T347" t="s">
        <v>6</v>
      </c>
      <c r="U347" t="s">
        <v>5</v>
      </c>
      <c r="V347" t="s">
        <v>6</v>
      </c>
      <c r="W347" t="s">
        <v>6</v>
      </c>
      <c r="X347" t="s">
        <v>6</v>
      </c>
      <c r="Y347" t="s">
        <v>6</v>
      </c>
      <c r="Z347" t="s">
        <v>6</v>
      </c>
      <c r="AA347" t="s">
        <v>6</v>
      </c>
      <c r="AB347" t="s">
        <v>6</v>
      </c>
      <c r="AC347" t="s">
        <v>6</v>
      </c>
      <c r="AD347" t="s">
        <v>6</v>
      </c>
      <c r="AE347" t="s">
        <v>5</v>
      </c>
      <c r="AG347" s="229" t="str">
        <f t="shared" si="29"/>
        <v>Ja</v>
      </c>
      <c r="AI347" s="1" t="str">
        <f t="shared" si="26"/>
        <v>Nej</v>
      </c>
      <c r="AJ347" s="1">
        <f t="shared" si="27"/>
        <v>0</v>
      </c>
      <c r="AK347" s="1" t="str">
        <f t="shared" si="28"/>
        <v>-</v>
      </c>
    </row>
    <row r="348" spans="1:37" ht="15" customHeight="1" x14ac:dyDescent="0.35">
      <c r="A348" t="s">
        <v>469</v>
      </c>
      <c r="B348" t="s">
        <v>509</v>
      </c>
      <c r="C348" t="s">
        <v>77</v>
      </c>
      <c r="D348">
        <v>2024</v>
      </c>
      <c r="E348">
        <v>0.17100000000000001</v>
      </c>
      <c r="F348" t="s">
        <v>6</v>
      </c>
      <c r="G348" t="s">
        <v>790</v>
      </c>
      <c r="H348">
        <v>0.9</v>
      </c>
      <c r="I348">
        <v>0</v>
      </c>
      <c r="J348">
        <v>0</v>
      </c>
      <c r="K348">
        <v>0</v>
      </c>
      <c r="L348">
        <v>0</v>
      </c>
      <c r="M348" t="s">
        <v>5</v>
      </c>
      <c r="N348" t="s">
        <v>6</v>
      </c>
      <c r="O348" t="s">
        <v>6</v>
      </c>
      <c r="P348" t="s">
        <v>6</v>
      </c>
      <c r="Q348" t="s">
        <v>6</v>
      </c>
      <c r="R348" t="s">
        <v>6</v>
      </c>
      <c r="S348" t="s">
        <v>6</v>
      </c>
      <c r="T348" t="s">
        <v>6</v>
      </c>
      <c r="U348" t="s">
        <v>5</v>
      </c>
      <c r="V348" t="s">
        <v>6</v>
      </c>
      <c r="W348" t="s">
        <v>6</v>
      </c>
      <c r="X348" t="s">
        <v>6</v>
      </c>
      <c r="Y348" t="s">
        <v>6</v>
      </c>
      <c r="Z348" t="s">
        <v>6</v>
      </c>
      <c r="AA348" t="s">
        <v>6</v>
      </c>
      <c r="AB348" t="s">
        <v>6</v>
      </c>
      <c r="AC348" t="s">
        <v>6</v>
      </c>
      <c r="AD348" t="s">
        <v>6</v>
      </c>
      <c r="AE348" t="s">
        <v>5</v>
      </c>
      <c r="AG348" s="229" t="str">
        <f t="shared" si="29"/>
        <v>Ja</v>
      </c>
      <c r="AI348" s="1" t="str">
        <f t="shared" si="26"/>
        <v>Nej</v>
      </c>
      <c r="AJ348" s="1">
        <f t="shared" si="27"/>
        <v>0</v>
      </c>
      <c r="AK348" s="1" t="str">
        <f t="shared" si="28"/>
        <v>-</v>
      </c>
    </row>
    <row r="349" spans="1:37" ht="15" customHeight="1" x14ac:dyDescent="0.35">
      <c r="A349" t="s">
        <v>469</v>
      </c>
      <c r="B349" t="s">
        <v>510</v>
      </c>
      <c r="C349" t="s">
        <v>510</v>
      </c>
      <c r="D349">
        <v>2024</v>
      </c>
      <c r="E349">
        <v>0.14000000000000001</v>
      </c>
      <c r="F349" t="s">
        <v>6</v>
      </c>
      <c r="G349" t="s">
        <v>790</v>
      </c>
      <c r="H349">
        <v>0.9</v>
      </c>
      <c r="I349">
        <v>0</v>
      </c>
      <c r="J349">
        <v>0</v>
      </c>
      <c r="K349">
        <v>0</v>
      </c>
      <c r="L349">
        <v>0</v>
      </c>
      <c r="M349" t="s">
        <v>5</v>
      </c>
      <c r="N349" t="s">
        <v>6</v>
      </c>
      <c r="O349" t="s">
        <v>6</v>
      </c>
      <c r="P349" t="s">
        <v>6</v>
      </c>
      <c r="Q349" t="s">
        <v>6</v>
      </c>
      <c r="R349" t="s">
        <v>6</v>
      </c>
      <c r="S349" t="s">
        <v>6</v>
      </c>
      <c r="T349" t="s">
        <v>6</v>
      </c>
      <c r="U349" t="s">
        <v>5</v>
      </c>
      <c r="V349" t="s">
        <v>6</v>
      </c>
      <c r="W349" t="s">
        <v>6</v>
      </c>
      <c r="X349" t="s">
        <v>6</v>
      </c>
      <c r="Y349" t="s">
        <v>6</v>
      </c>
      <c r="Z349" t="s">
        <v>6</v>
      </c>
      <c r="AA349" t="s">
        <v>6</v>
      </c>
      <c r="AB349" t="s">
        <v>6</v>
      </c>
      <c r="AC349" t="s">
        <v>6</v>
      </c>
      <c r="AD349" t="s">
        <v>6</v>
      </c>
      <c r="AE349" t="s">
        <v>5</v>
      </c>
      <c r="AG349" s="229" t="str">
        <f t="shared" si="29"/>
        <v>Ja</v>
      </c>
      <c r="AI349" s="1" t="str">
        <f t="shared" si="26"/>
        <v>Nej</v>
      </c>
      <c r="AJ349" s="1">
        <f t="shared" si="27"/>
        <v>0</v>
      </c>
      <c r="AK349" s="1" t="str">
        <f t="shared" si="28"/>
        <v>-</v>
      </c>
    </row>
    <row r="350" spans="1:37" ht="15" customHeight="1" x14ac:dyDescent="0.35">
      <c r="A350" t="s">
        <v>469</v>
      </c>
      <c r="B350" t="s">
        <v>511</v>
      </c>
      <c r="C350" t="s">
        <v>512</v>
      </c>
      <c r="D350">
        <v>2024</v>
      </c>
      <c r="E350">
        <v>0.7</v>
      </c>
      <c r="F350" t="s">
        <v>6</v>
      </c>
      <c r="G350" t="s">
        <v>769</v>
      </c>
      <c r="H350">
        <v>0.9</v>
      </c>
      <c r="I350">
        <v>0</v>
      </c>
      <c r="J350">
        <v>0</v>
      </c>
      <c r="K350">
        <v>0</v>
      </c>
      <c r="L350">
        <v>0</v>
      </c>
      <c r="M350" t="s">
        <v>734</v>
      </c>
      <c r="N350">
        <v>6.1</v>
      </c>
      <c r="O350">
        <v>0.13800000000000001</v>
      </c>
      <c r="P350">
        <v>21.143000000000001</v>
      </c>
      <c r="Q350">
        <v>7.9850000000000003</v>
      </c>
      <c r="R350">
        <v>6.3E-2</v>
      </c>
      <c r="S350">
        <v>0</v>
      </c>
      <c r="T350">
        <v>0</v>
      </c>
      <c r="U350" t="s">
        <v>5</v>
      </c>
      <c r="V350" t="s">
        <v>6</v>
      </c>
      <c r="W350" t="s">
        <v>6</v>
      </c>
      <c r="X350" t="s">
        <v>6</v>
      </c>
      <c r="Y350" t="s">
        <v>6</v>
      </c>
      <c r="Z350" t="s">
        <v>6</v>
      </c>
      <c r="AA350" t="s">
        <v>6</v>
      </c>
      <c r="AB350" t="s">
        <v>6</v>
      </c>
      <c r="AC350" t="s">
        <v>6</v>
      </c>
      <c r="AD350" t="s">
        <v>6</v>
      </c>
      <c r="AE350" t="s">
        <v>5</v>
      </c>
      <c r="AG350" s="229" t="str">
        <f t="shared" si="29"/>
        <v>Ja</v>
      </c>
      <c r="AI350" s="1" t="str">
        <f t="shared" si="26"/>
        <v>Ja</v>
      </c>
      <c r="AJ350" s="1">
        <f t="shared" si="27"/>
        <v>6.1</v>
      </c>
      <c r="AK350" s="1">
        <f t="shared" si="28"/>
        <v>6.3000000000000003E-4</v>
      </c>
    </row>
    <row r="351" spans="1:37" ht="15" customHeight="1" x14ac:dyDescent="0.35">
      <c r="A351" t="s">
        <v>469</v>
      </c>
      <c r="B351" t="s">
        <v>513</v>
      </c>
      <c r="C351" t="s">
        <v>514</v>
      </c>
      <c r="D351">
        <v>2024</v>
      </c>
      <c r="E351">
        <v>0.1</v>
      </c>
      <c r="F351" t="s">
        <v>6</v>
      </c>
      <c r="G351" t="s">
        <v>769</v>
      </c>
      <c r="H351">
        <v>0.9</v>
      </c>
      <c r="I351">
        <v>0</v>
      </c>
      <c r="J351">
        <v>0</v>
      </c>
      <c r="K351">
        <v>0</v>
      </c>
      <c r="L351" t="s">
        <v>6</v>
      </c>
      <c r="M351" t="s">
        <v>5</v>
      </c>
      <c r="N351" t="s">
        <v>6</v>
      </c>
      <c r="O351" t="s">
        <v>6</v>
      </c>
      <c r="P351" t="s">
        <v>6</v>
      </c>
      <c r="Q351" t="s">
        <v>6</v>
      </c>
      <c r="R351" t="s">
        <v>6</v>
      </c>
      <c r="S351" t="s">
        <v>6</v>
      </c>
      <c r="T351" t="s">
        <v>6</v>
      </c>
      <c r="U351" t="s">
        <v>5</v>
      </c>
      <c r="V351" t="s">
        <v>6</v>
      </c>
      <c r="W351" t="s">
        <v>6</v>
      </c>
      <c r="X351" t="s">
        <v>6</v>
      </c>
      <c r="Y351" t="s">
        <v>6</v>
      </c>
      <c r="Z351" t="s">
        <v>6</v>
      </c>
      <c r="AA351" t="s">
        <v>6</v>
      </c>
      <c r="AB351" t="s">
        <v>6</v>
      </c>
      <c r="AC351" t="s">
        <v>6</v>
      </c>
      <c r="AD351" t="s">
        <v>6</v>
      </c>
      <c r="AE351" t="s">
        <v>5</v>
      </c>
      <c r="AG351" s="229" t="str">
        <f t="shared" si="29"/>
        <v>Ja</v>
      </c>
      <c r="AI351" s="1" t="str">
        <f t="shared" si="26"/>
        <v>Nej</v>
      </c>
      <c r="AJ351" s="1">
        <f t="shared" si="27"/>
        <v>0</v>
      </c>
      <c r="AK351" s="1" t="str">
        <f t="shared" si="28"/>
        <v>-</v>
      </c>
    </row>
    <row r="352" spans="1:37" ht="15" customHeight="1" x14ac:dyDescent="0.35">
      <c r="A352" t="s">
        <v>469</v>
      </c>
      <c r="B352" t="s">
        <v>515</v>
      </c>
      <c r="C352" t="s">
        <v>515</v>
      </c>
      <c r="D352">
        <v>2024</v>
      </c>
      <c r="E352">
        <v>0.72</v>
      </c>
      <c r="F352" t="s">
        <v>6</v>
      </c>
      <c r="G352" t="s">
        <v>769</v>
      </c>
      <c r="H352">
        <v>0.9</v>
      </c>
      <c r="I352">
        <v>0</v>
      </c>
      <c r="J352">
        <v>0</v>
      </c>
      <c r="K352">
        <v>0</v>
      </c>
      <c r="L352">
        <v>0</v>
      </c>
      <c r="M352" t="s">
        <v>5</v>
      </c>
      <c r="N352" t="s">
        <v>6</v>
      </c>
      <c r="O352" t="s">
        <v>6</v>
      </c>
      <c r="P352" t="s">
        <v>6</v>
      </c>
      <c r="Q352" t="s">
        <v>6</v>
      </c>
      <c r="R352" t="s">
        <v>6</v>
      </c>
      <c r="S352" t="s">
        <v>6</v>
      </c>
      <c r="T352" t="s">
        <v>6</v>
      </c>
      <c r="U352" t="s">
        <v>5</v>
      </c>
      <c r="V352" t="s">
        <v>6</v>
      </c>
      <c r="W352" t="s">
        <v>6</v>
      </c>
      <c r="X352" t="s">
        <v>6</v>
      </c>
      <c r="Y352" t="s">
        <v>6</v>
      </c>
      <c r="Z352" t="s">
        <v>6</v>
      </c>
      <c r="AA352" t="s">
        <v>6</v>
      </c>
      <c r="AB352" t="s">
        <v>6</v>
      </c>
      <c r="AC352" t="s">
        <v>6</v>
      </c>
      <c r="AD352" t="s">
        <v>6</v>
      </c>
      <c r="AE352" t="s">
        <v>5</v>
      </c>
      <c r="AG352" s="229" t="str">
        <f t="shared" si="29"/>
        <v>Ja</v>
      </c>
      <c r="AI352" s="1" t="str">
        <f t="shared" si="26"/>
        <v>Nej</v>
      </c>
      <c r="AJ352" s="1">
        <f t="shared" si="27"/>
        <v>0</v>
      </c>
      <c r="AK352" s="1" t="str">
        <f t="shared" si="28"/>
        <v>-</v>
      </c>
    </row>
    <row r="353" spans="1:37" ht="15" customHeight="1" x14ac:dyDescent="0.35">
      <c r="A353" t="s">
        <v>469</v>
      </c>
      <c r="B353" t="s">
        <v>516</v>
      </c>
      <c r="C353" t="s">
        <v>516</v>
      </c>
      <c r="D353">
        <v>2024</v>
      </c>
      <c r="E353">
        <v>0.189</v>
      </c>
      <c r="F353" t="s">
        <v>6</v>
      </c>
      <c r="G353" t="s">
        <v>790</v>
      </c>
      <c r="H353">
        <v>0.9</v>
      </c>
      <c r="I353">
        <v>0</v>
      </c>
      <c r="J353">
        <v>0</v>
      </c>
      <c r="K353">
        <v>0</v>
      </c>
      <c r="L353">
        <v>0</v>
      </c>
      <c r="M353" t="s">
        <v>5</v>
      </c>
      <c r="N353" t="s">
        <v>6</v>
      </c>
      <c r="O353" t="s">
        <v>6</v>
      </c>
      <c r="P353" t="s">
        <v>6</v>
      </c>
      <c r="Q353" t="s">
        <v>6</v>
      </c>
      <c r="R353" t="s">
        <v>6</v>
      </c>
      <c r="S353" t="s">
        <v>6</v>
      </c>
      <c r="T353" t="s">
        <v>6</v>
      </c>
      <c r="U353" t="s">
        <v>5</v>
      </c>
      <c r="V353" t="s">
        <v>6</v>
      </c>
      <c r="W353" t="s">
        <v>6</v>
      </c>
      <c r="X353" t="s">
        <v>6</v>
      </c>
      <c r="Y353" t="s">
        <v>6</v>
      </c>
      <c r="Z353" t="s">
        <v>6</v>
      </c>
      <c r="AA353" t="s">
        <v>6</v>
      </c>
      <c r="AB353" t="s">
        <v>6</v>
      </c>
      <c r="AC353" t="s">
        <v>6</v>
      </c>
      <c r="AD353" t="s">
        <v>6</v>
      </c>
      <c r="AE353" t="s">
        <v>5</v>
      </c>
      <c r="AG353" s="229" t="str">
        <f t="shared" si="29"/>
        <v>Ja</v>
      </c>
      <c r="AI353" s="1" t="str">
        <f t="shared" si="26"/>
        <v>Nej</v>
      </c>
      <c r="AJ353" s="1">
        <f t="shared" si="27"/>
        <v>0</v>
      </c>
      <c r="AK353" s="1" t="str">
        <f t="shared" si="28"/>
        <v>-</v>
      </c>
    </row>
    <row r="354" spans="1:37" ht="15" customHeight="1" x14ac:dyDescent="0.35">
      <c r="A354" t="s">
        <v>469</v>
      </c>
      <c r="B354" t="s">
        <v>517</v>
      </c>
      <c r="C354" t="s">
        <v>141</v>
      </c>
      <c r="D354">
        <v>2024</v>
      </c>
      <c r="E354">
        <v>0.45100000000000001</v>
      </c>
      <c r="F354" t="s">
        <v>6</v>
      </c>
      <c r="G354" t="s">
        <v>790</v>
      </c>
      <c r="H354">
        <v>0.9</v>
      </c>
      <c r="I354">
        <v>0</v>
      </c>
      <c r="J354">
        <v>0</v>
      </c>
      <c r="K354">
        <v>0</v>
      </c>
      <c r="L354">
        <v>0</v>
      </c>
      <c r="M354" t="s">
        <v>5</v>
      </c>
      <c r="N354" t="s">
        <v>6</v>
      </c>
      <c r="O354" t="s">
        <v>6</v>
      </c>
      <c r="P354" t="s">
        <v>6</v>
      </c>
      <c r="Q354" t="s">
        <v>6</v>
      </c>
      <c r="R354" t="s">
        <v>6</v>
      </c>
      <c r="S354" t="s">
        <v>6</v>
      </c>
      <c r="T354" t="s">
        <v>6</v>
      </c>
      <c r="U354" t="s">
        <v>5</v>
      </c>
      <c r="V354" t="s">
        <v>6</v>
      </c>
      <c r="W354" t="s">
        <v>6</v>
      </c>
      <c r="X354" t="s">
        <v>6</v>
      </c>
      <c r="Y354" t="s">
        <v>6</v>
      </c>
      <c r="Z354" t="s">
        <v>6</v>
      </c>
      <c r="AA354" t="s">
        <v>6</v>
      </c>
      <c r="AB354" t="s">
        <v>6</v>
      </c>
      <c r="AC354" t="s">
        <v>6</v>
      </c>
      <c r="AD354" t="s">
        <v>6</v>
      </c>
      <c r="AE354" t="s">
        <v>5</v>
      </c>
      <c r="AG354" s="229" t="str">
        <f t="shared" si="29"/>
        <v>Ja</v>
      </c>
      <c r="AI354" s="1" t="str">
        <f t="shared" si="26"/>
        <v>Nej</v>
      </c>
      <c r="AJ354" s="1">
        <f t="shared" si="27"/>
        <v>0</v>
      </c>
      <c r="AK354" s="1" t="str">
        <f t="shared" si="28"/>
        <v>-</v>
      </c>
    </row>
    <row r="355" spans="1:37" ht="15" customHeight="1" x14ac:dyDescent="0.35">
      <c r="A355" t="s">
        <v>469</v>
      </c>
      <c r="B355" t="s">
        <v>518</v>
      </c>
      <c r="C355" t="s">
        <v>519</v>
      </c>
      <c r="D355">
        <v>2024</v>
      </c>
      <c r="E355">
        <v>0.46800000000000003</v>
      </c>
      <c r="F355" t="s">
        <v>6</v>
      </c>
      <c r="G355" t="s">
        <v>790</v>
      </c>
      <c r="H355">
        <v>0.9</v>
      </c>
      <c r="I355">
        <v>0</v>
      </c>
      <c r="J355">
        <v>0</v>
      </c>
      <c r="K355">
        <v>0</v>
      </c>
      <c r="L355">
        <v>0</v>
      </c>
      <c r="M355" t="s">
        <v>5</v>
      </c>
      <c r="N355" t="s">
        <v>6</v>
      </c>
      <c r="O355" t="s">
        <v>6</v>
      </c>
      <c r="P355" t="s">
        <v>6</v>
      </c>
      <c r="Q355" t="s">
        <v>6</v>
      </c>
      <c r="R355" t="s">
        <v>6</v>
      </c>
      <c r="S355" t="s">
        <v>6</v>
      </c>
      <c r="T355" t="s">
        <v>6</v>
      </c>
      <c r="U355" t="s">
        <v>5</v>
      </c>
      <c r="V355" t="s">
        <v>6</v>
      </c>
      <c r="W355" t="s">
        <v>6</v>
      </c>
      <c r="X355" t="s">
        <v>6</v>
      </c>
      <c r="Y355" t="s">
        <v>6</v>
      </c>
      <c r="Z355" t="s">
        <v>6</v>
      </c>
      <c r="AA355" t="s">
        <v>6</v>
      </c>
      <c r="AB355" t="s">
        <v>6</v>
      </c>
      <c r="AC355" t="s">
        <v>6</v>
      </c>
      <c r="AD355" t="s">
        <v>6</v>
      </c>
      <c r="AE355" t="s">
        <v>5</v>
      </c>
      <c r="AG355" s="229" t="str">
        <f t="shared" si="29"/>
        <v>Ja</v>
      </c>
      <c r="AI355" s="1" t="str">
        <f t="shared" si="26"/>
        <v>Nej</v>
      </c>
      <c r="AJ355" s="1">
        <f t="shared" si="27"/>
        <v>0</v>
      </c>
      <c r="AK355" s="1" t="str">
        <f t="shared" si="28"/>
        <v>-</v>
      </c>
    </row>
    <row r="356" spans="1:37" ht="15" customHeight="1" x14ac:dyDescent="0.35">
      <c r="A356" t="s">
        <v>469</v>
      </c>
      <c r="B356" t="s">
        <v>520</v>
      </c>
      <c r="C356" t="s">
        <v>472</v>
      </c>
      <c r="D356">
        <v>2024</v>
      </c>
      <c r="E356" t="s">
        <v>6</v>
      </c>
      <c r="F356" t="s">
        <v>6</v>
      </c>
      <c r="G356" t="s">
        <v>5</v>
      </c>
      <c r="H356">
        <v>0.9</v>
      </c>
      <c r="I356">
        <v>0</v>
      </c>
      <c r="J356">
        <v>0</v>
      </c>
      <c r="K356">
        <v>0</v>
      </c>
      <c r="L356">
        <v>0</v>
      </c>
      <c r="M356" t="s">
        <v>5</v>
      </c>
      <c r="N356" t="s">
        <v>6</v>
      </c>
      <c r="O356" t="s">
        <v>6</v>
      </c>
      <c r="P356" t="s">
        <v>6</v>
      </c>
      <c r="Q356" t="s">
        <v>6</v>
      </c>
      <c r="R356" t="s">
        <v>6</v>
      </c>
      <c r="S356" t="s">
        <v>6</v>
      </c>
      <c r="T356" t="s">
        <v>6</v>
      </c>
      <c r="U356" t="s">
        <v>5</v>
      </c>
      <c r="V356" t="s">
        <v>6</v>
      </c>
      <c r="W356" t="s">
        <v>6</v>
      </c>
      <c r="X356" t="s">
        <v>6</v>
      </c>
      <c r="Y356" t="s">
        <v>6</v>
      </c>
      <c r="Z356" t="s">
        <v>6</v>
      </c>
      <c r="AA356" t="s">
        <v>6</v>
      </c>
      <c r="AB356" t="s">
        <v>6</v>
      </c>
      <c r="AC356" t="s">
        <v>6</v>
      </c>
      <c r="AD356" t="s">
        <v>6</v>
      </c>
      <c r="AE356" t="s">
        <v>5</v>
      </c>
      <c r="AG356" s="229" t="str">
        <f t="shared" si="29"/>
        <v>Ja</v>
      </c>
      <c r="AI356" s="1" t="str">
        <f t="shared" si="26"/>
        <v>Nej</v>
      </c>
      <c r="AJ356" s="1">
        <f t="shared" si="27"/>
        <v>0</v>
      </c>
      <c r="AK356" s="1" t="str">
        <f t="shared" si="28"/>
        <v>-</v>
      </c>
    </row>
    <row r="357" spans="1:37" ht="15" customHeight="1" x14ac:dyDescent="0.35">
      <c r="A357" t="s">
        <v>469</v>
      </c>
      <c r="B357" t="s">
        <v>521</v>
      </c>
      <c r="C357" t="s">
        <v>474</v>
      </c>
      <c r="D357">
        <v>2024</v>
      </c>
      <c r="E357">
        <v>9.2999999999999999E-2</v>
      </c>
      <c r="F357" t="s">
        <v>6</v>
      </c>
      <c r="G357" t="s">
        <v>790</v>
      </c>
      <c r="H357">
        <v>0.9</v>
      </c>
      <c r="I357">
        <v>0</v>
      </c>
      <c r="J357">
        <v>0</v>
      </c>
      <c r="K357">
        <v>0</v>
      </c>
      <c r="L357">
        <v>0</v>
      </c>
      <c r="M357" t="s">
        <v>5</v>
      </c>
      <c r="N357" t="s">
        <v>6</v>
      </c>
      <c r="O357" t="s">
        <v>6</v>
      </c>
      <c r="P357" t="s">
        <v>6</v>
      </c>
      <c r="Q357" t="s">
        <v>6</v>
      </c>
      <c r="R357" t="s">
        <v>6</v>
      </c>
      <c r="S357" t="s">
        <v>6</v>
      </c>
      <c r="T357" t="s">
        <v>6</v>
      </c>
      <c r="U357" t="s">
        <v>5</v>
      </c>
      <c r="V357" t="s">
        <v>6</v>
      </c>
      <c r="W357" t="s">
        <v>6</v>
      </c>
      <c r="X357" t="s">
        <v>6</v>
      </c>
      <c r="Y357" t="s">
        <v>6</v>
      </c>
      <c r="Z357" t="s">
        <v>6</v>
      </c>
      <c r="AA357" t="s">
        <v>6</v>
      </c>
      <c r="AB357" t="s">
        <v>6</v>
      </c>
      <c r="AC357" t="s">
        <v>6</v>
      </c>
      <c r="AD357" t="s">
        <v>6</v>
      </c>
      <c r="AE357" t="s">
        <v>5</v>
      </c>
      <c r="AG357" s="229" t="str">
        <f t="shared" si="29"/>
        <v>Ja</v>
      </c>
      <c r="AI357" s="1" t="str">
        <f t="shared" si="26"/>
        <v>Nej</v>
      </c>
      <c r="AJ357" s="1">
        <f t="shared" si="27"/>
        <v>0</v>
      </c>
      <c r="AK357" s="1" t="str">
        <f t="shared" si="28"/>
        <v>-</v>
      </c>
    </row>
    <row r="358" spans="1:37" ht="15" customHeight="1" x14ac:dyDescent="0.35">
      <c r="A358" t="s">
        <v>469</v>
      </c>
      <c r="B358" t="s">
        <v>522</v>
      </c>
      <c r="C358" t="s">
        <v>523</v>
      </c>
      <c r="D358">
        <v>2024</v>
      </c>
      <c r="E358">
        <v>0.48</v>
      </c>
      <c r="F358" t="s">
        <v>6</v>
      </c>
      <c r="G358" t="s">
        <v>769</v>
      </c>
      <c r="H358">
        <v>0.9</v>
      </c>
      <c r="I358">
        <v>0</v>
      </c>
      <c r="J358">
        <v>0</v>
      </c>
      <c r="K358">
        <v>0</v>
      </c>
      <c r="L358" t="s">
        <v>6</v>
      </c>
      <c r="M358" t="s">
        <v>5</v>
      </c>
      <c r="N358" t="s">
        <v>6</v>
      </c>
      <c r="O358" t="s">
        <v>6</v>
      </c>
      <c r="P358" t="s">
        <v>6</v>
      </c>
      <c r="Q358" t="s">
        <v>6</v>
      </c>
      <c r="R358" t="s">
        <v>6</v>
      </c>
      <c r="S358" t="s">
        <v>6</v>
      </c>
      <c r="T358" t="s">
        <v>6</v>
      </c>
      <c r="U358" t="s">
        <v>5</v>
      </c>
      <c r="V358" t="s">
        <v>6</v>
      </c>
      <c r="W358" t="s">
        <v>6</v>
      </c>
      <c r="X358" t="s">
        <v>6</v>
      </c>
      <c r="Y358" t="s">
        <v>6</v>
      </c>
      <c r="Z358" t="s">
        <v>6</v>
      </c>
      <c r="AA358" t="s">
        <v>6</v>
      </c>
      <c r="AB358" t="s">
        <v>6</v>
      </c>
      <c r="AC358" t="s">
        <v>6</v>
      </c>
      <c r="AD358" t="s">
        <v>6</v>
      </c>
      <c r="AE358" t="s">
        <v>5</v>
      </c>
      <c r="AG358" s="229" t="str">
        <f t="shared" si="29"/>
        <v>Ja</v>
      </c>
      <c r="AI358" s="1" t="str">
        <f t="shared" si="26"/>
        <v>Nej</v>
      </c>
      <c r="AJ358" s="1">
        <f t="shared" si="27"/>
        <v>0</v>
      </c>
      <c r="AK358" s="1" t="str">
        <f t="shared" si="28"/>
        <v>-</v>
      </c>
    </row>
    <row r="359" spans="1:37" ht="15" customHeight="1" x14ac:dyDescent="0.35">
      <c r="A359" t="s">
        <v>469</v>
      </c>
      <c r="B359" t="s">
        <v>524</v>
      </c>
      <c r="C359" t="s">
        <v>523</v>
      </c>
      <c r="D359">
        <v>2024</v>
      </c>
      <c r="E359">
        <v>0.8</v>
      </c>
      <c r="F359" t="s">
        <v>6</v>
      </c>
      <c r="G359" t="s">
        <v>769</v>
      </c>
      <c r="H359">
        <v>0.9</v>
      </c>
      <c r="I359">
        <v>0</v>
      </c>
      <c r="J359">
        <v>0</v>
      </c>
      <c r="K359">
        <v>0</v>
      </c>
      <c r="L359" t="s">
        <v>6</v>
      </c>
      <c r="M359" t="s">
        <v>5</v>
      </c>
      <c r="N359" t="s">
        <v>6</v>
      </c>
      <c r="O359" t="s">
        <v>6</v>
      </c>
      <c r="P359" t="s">
        <v>6</v>
      </c>
      <c r="Q359" t="s">
        <v>6</v>
      </c>
      <c r="R359" t="s">
        <v>6</v>
      </c>
      <c r="S359" t="s">
        <v>6</v>
      </c>
      <c r="T359" t="s">
        <v>6</v>
      </c>
      <c r="U359" t="s">
        <v>5</v>
      </c>
      <c r="V359" t="s">
        <v>6</v>
      </c>
      <c r="W359" t="s">
        <v>6</v>
      </c>
      <c r="X359" t="s">
        <v>6</v>
      </c>
      <c r="Y359" t="s">
        <v>6</v>
      </c>
      <c r="Z359" t="s">
        <v>6</v>
      </c>
      <c r="AA359" t="s">
        <v>6</v>
      </c>
      <c r="AB359" t="s">
        <v>6</v>
      </c>
      <c r="AC359" t="s">
        <v>6</v>
      </c>
      <c r="AD359" t="s">
        <v>6</v>
      </c>
      <c r="AE359" t="s">
        <v>5</v>
      </c>
      <c r="AG359" s="229" t="str">
        <f t="shared" si="29"/>
        <v>Ja</v>
      </c>
      <c r="AI359" s="1" t="str">
        <f t="shared" si="26"/>
        <v>Nej</v>
      </c>
      <c r="AJ359" s="1">
        <f t="shared" si="27"/>
        <v>0</v>
      </c>
      <c r="AK359" s="1" t="str">
        <f t="shared" si="28"/>
        <v>-</v>
      </c>
    </row>
    <row r="360" spans="1:37" ht="15" customHeight="1" x14ac:dyDescent="0.35">
      <c r="A360" t="s">
        <v>469</v>
      </c>
      <c r="B360" t="s">
        <v>525</v>
      </c>
      <c r="C360" t="s">
        <v>525</v>
      </c>
      <c r="D360">
        <v>2024</v>
      </c>
      <c r="E360">
        <v>2.1509999999999998</v>
      </c>
      <c r="F360" t="s">
        <v>6</v>
      </c>
      <c r="G360" t="s">
        <v>851</v>
      </c>
      <c r="H360">
        <v>0.9</v>
      </c>
      <c r="I360">
        <v>0</v>
      </c>
      <c r="J360">
        <v>0</v>
      </c>
      <c r="K360">
        <v>0</v>
      </c>
      <c r="L360" t="s">
        <v>6</v>
      </c>
      <c r="M360" t="s">
        <v>5</v>
      </c>
      <c r="N360" t="s">
        <v>6</v>
      </c>
      <c r="O360" t="s">
        <v>6</v>
      </c>
      <c r="P360" t="s">
        <v>6</v>
      </c>
      <c r="Q360" t="s">
        <v>6</v>
      </c>
      <c r="R360" t="s">
        <v>6</v>
      </c>
      <c r="S360" t="s">
        <v>6</v>
      </c>
      <c r="T360" t="s">
        <v>6</v>
      </c>
      <c r="U360" t="s">
        <v>5</v>
      </c>
      <c r="V360" t="s">
        <v>6</v>
      </c>
      <c r="W360" t="s">
        <v>6</v>
      </c>
      <c r="X360" t="s">
        <v>6</v>
      </c>
      <c r="Y360" t="s">
        <v>6</v>
      </c>
      <c r="Z360" t="s">
        <v>6</v>
      </c>
      <c r="AA360" t="s">
        <v>6</v>
      </c>
      <c r="AB360" t="s">
        <v>6</v>
      </c>
      <c r="AC360" t="s">
        <v>6</v>
      </c>
      <c r="AD360" t="s">
        <v>6</v>
      </c>
      <c r="AE360" t="s">
        <v>5</v>
      </c>
      <c r="AG360" s="229" t="str">
        <f t="shared" si="29"/>
        <v>Ja</v>
      </c>
      <c r="AI360" s="1" t="str">
        <f t="shared" si="26"/>
        <v>Nej</v>
      </c>
      <c r="AJ360" s="1">
        <f t="shared" si="27"/>
        <v>0</v>
      </c>
      <c r="AK360" s="1" t="str">
        <f t="shared" si="28"/>
        <v>-</v>
      </c>
    </row>
    <row r="361" spans="1:37" ht="15" customHeight="1" x14ac:dyDescent="0.35">
      <c r="A361" t="s">
        <v>469</v>
      </c>
      <c r="B361" t="s">
        <v>526</v>
      </c>
      <c r="C361" t="s">
        <v>476</v>
      </c>
      <c r="D361">
        <v>2024</v>
      </c>
      <c r="E361">
        <v>0.3</v>
      </c>
      <c r="F361" t="s">
        <v>6</v>
      </c>
      <c r="G361" t="s">
        <v>858</v>
      </c>
      <c r="H361">
        <v>1.1000000000000001</v>
      </c>
      <c r="I361">
        <v>0</v>
      </c>
      <c r="J361">
        <v>0</v>
      </c>
      <c r="K361">
        <v>0</v>
      </c>
      <c r="L361">
        <v>0</v>
      </c>
      <c r="M361" t="s">
        <v>5</v>
      </c>
      <c r="N361" t="s">
        <v>6</v>
      </c>
      <c r="O361" t="s">
        <v>6</v>
      </c>
      <c r="P361" t="s">
        <v>6</v>
      </c>
      <c r="Q361" t="s">
        <v>6</v>
      </c>
      <c r="R361" t="s">
        <v>6</v>
      </c>
      <c r="S361" t="s">
        <v>6</v>
      </c>
      <c r="T361" t="s">
        <v>6</v>
      </c>
      <c r="U361" t="s">
        <v>5</v>
      </c>
      <c r="V361" t="s">
        <v>6</v>
      </c>
      <c r="W361" t="s">
        <v>6</v>
      </c>
      <c r="X361" t="s">
        <v>6</v>
      </c>
      <c r="Y361" t="s">
        <v>6</v>
      </c>
      <c r="Z361" t="s">
        <v>6</v>
      </c>
      <c r="AA361" t="s">
        <v>6</v>
      </c>
      <c r="AB361" t="s">
        <v>6</v>
      </c>
      <c r="AC361" t="s">
        <v>6</v>
      </c>
      <c r="AD361" t="s">
        <v>6</v>
      </c>
      <c r="AE361" t="s">
        <v>5</v>
      </c>
      <c r="AG361" s="229" t="str">
        <f t="shared" si="29"/>
        <v>Ja</v>
      </c>
      <c r="AI361" s="1" t="str">
        <f t="shared" si="26"/>
        <v>Nej</v>
      </c>
      <c r="AJ361" s="1">
        <f t="shared" si="27"/>
        <v>0</v>
      </c>
      <c r="AK361" s="1" t="str">
        <f t="shared" si="28"/>
        <v>-</v>
      </c>
    </row>
    <row r="362" spans="1:37" ht="15" customHeight="1" x14ac:dyDescent="0.35">
      <c r="A362" t="s">
        <v>469</v>
      </c>
      <c r="B362" t="s">
        <v>527</v>
      </c>
      <c r="C362" t="s">
        <v>347</v>
      </c>
      <c r="D362">
        <v>2024</v>
      </c>
      <c r="E362">
        <v>0.1</v>
      </c>
      <c r="F362" t="s">
        <v>6</v>
      </c>
      <c r="G362" t="s">
        <v>790</v>
      </c>
      <c r="H362">
        <v>0.9</v>
      </c>
      <c r="I362">
        <v>0</v>
      </c>
      <c r="J362">
        <v>0</v>
      </c>
      <c r="K362">
        <v>0</v>
      </c>
      <c r="L362">
        <v>0</v>
      </c>
      <c r="M362" t="s">
        <v>5</v>
      </c>
      <c r="N362" t="s">
        <v>6</v>
      </c>
      <c r="O362" t="s">
        <v>6</v>
      </c>
      <c r="P362" t="s">
        <v>6</v>
      </c>
      <c r="Q362" t="s">
        <v>6</v>
      </c>
      <c r="R362" t="s">
        <v>6</v>
      </c>
      <c r="S362" t="s">
        <v>6</v>
      </c>
      <c r="T362" t="s">
        <v>6</v>
      </c>
      <c r="U362" t="s">
        <v>5</v>
      </c>
      <c r="V362" t="s">
        <v>6</v>
      </c>
      <c r="W362" t="s">
        <v>6</v>
      </c>
      <c r="X362" t="s">
        <v>6</v>
      </c>
      <c r="Y362" t="s">
        <v>6</v>
      </c>
      <c r="Z362" t="s">
        <v>6</v>
      </c>
      <c r="AA362" t="s">
        <v>6</v>
      </c>
      <c r="AB362" t="s">
        <v>6</v>
      </c>
      <c r="AC362" t="s">
        <v>6</v>
      </c>
      <c r="AD362" t="s">
        <v>6</v>
      </c>
      <c r="AE362" t="s">
        <v>5</v>
      </c>
      <c r="AG362" s="229" t="str">
        <f t="shared" si="29"/>
        <v>Ja</v>
      </c>
      <c r="AI362" s="1" t="str">
        <f t="shared" si="26"/>
        <v>Nej</v>
      </c>
      <c r="AJ362" s="1">
        <f t="shared" si="27"/>
        <v>0</v>
      </c>
      <c r="AK362" s="1" t="str">
        <f t="shared" si="28"/>
        <v>-</v>
      </c>
    </row>
    <row r="363" spans="1:37" ht="15" customHeight="1" x14ac:dyDescent="0.35">
      <c r="A363" t="s">
        <v>469</v>
      </c>
      <c r="B363" t="s">
        <v>528</v>
      </c>
      <c r="C363" t="s">
        <v>529</v>
      </c>
      <c r="D363">
        <v>2024</v>
      </c>
      <c r="E363">
        <v>7.9000000000000001E-2</v>
      </c>
      <c r="F363" t="s">
        <v>6</v>
      </c>
      <c r="G363" t="s">
        <v>790</v>
      </c>
      <c r="H363">
        <v>0.9</v>
      </c>
      <c r="I363">
        <v>0</v>
      </c>
      <c r="J363">
        <v>0</v>
      </c>
      <c r="K363">
        <v>0</v>
      </c>
      <c r="L363">
        <v>0</v>
      </c>
      <c r="M363" t="s">
        <v>5</v>
      </c>
      <c r="N363" t="s">
        <v>6</v>
      </c>
      <c r="O363" t="s">
        <v>6</v>
      </c>
      <c r="P363" t="s">
        <v>6</v>
      </c>
      <c r="Q363" t="s">
        <v>6</v>
      </c>
      <c r="R363" t="s">
        <v>6</v>
      </c>
      <c r="S363" t="s">
        <v>6</v>
      </c>
      <c r="T363" t="s">
        <v>6</v>
      </c>
      <c r="U363" t="s">
        <v>5</v>
      </c>
      <c r="V363" t="s">
        <v>6</v>
      </c>
      <c r="W363" t="s">
        <v>6</v>
      </c>
      <c r="X363" t="s">
        <v>6</v>
      </c>
      <c r="Y363" t="s">
        <v>6</v>
      </c>
      <c r="Z363" t="s">
        <v>6</v>
      </c>
      <c r="AA363" t="s">
        <v>6</v>
      </c>
      <c r="AB363" t="s">
        <v>6</v>
      </c>
      <c r="AC363" t="s">
        <v>6</v>
      </c>
      <c r="AD363" t="s">
        <v>6</v>
      </c>
      <c r="AE363" t="s">
        <v>5</v>
      </c>
      <c r="AG363" s="229" t="str">
        <f t="shared" ref="AG363:AG386" si="30">IF(OR(AND(H363&lt;&gt;$AM$3,H363&lt;&gt;"-"),AND(I363&lt;&gt;$AM$4,I363&lt;&gt;"-"),AND(J363&lt;&gt;$AM$5,J363&lt;&gt;"-"),AND(K363&lt;&gt;$AM$6,K363&lt;&gt;"-")),"Ja","Nej")</f>
        <v>Ja</v>
      </c>
      <c r="AI363" s="1" t="str">
        <f t="shared" si="26"/>
        <v>Nej</v>
      </c>
      <c r="AJ363" s="1">
        <f t="shared" si="27"/>
        <v>0</v>
      </c>
      <c r="AK363" s="1" t="str">
        <f t="shared" si="28"/>
        <v>-</v>
      </c>
    </row>
    <row r="364" spans="1:37" ht="15" customHeight="1" x14ac:dyDescent="0.35">
      <c r="A364" t="s">
        <v>469</v>
      </c>
      <c r="B364" t="s">
        <v>530</v>
      </c>
      <c r="C364" t="s">
        <v>463</v>
      </c>
      <c r="D364">
        <v>2024</v>
      </c>
      <c r="E364">
        <v>0.3</v>
      </c>
      <c r="F364" t="s">
        <v>6</v>
      </c>
      <c r="G364" t="s">
        <v>769</v>
      </c>
      <c r="H364">
        <v>0.9</v>
      </c>
      <c r="I364">
        <v>0</v>
      </c>
      <c r="J364">
        <v>0</v>
      </c>
      <c r="K364">
        <v>0</v>
      </c>
      <c r="L364">
        <v>0</v>
      </c>
      <c r="M364" t="s">
        <v>5</v>
      </c>
      <c r="N364" t="s">
        <v>6</v>
      </c>
      <c r="O364" t="s">
        <v>6</v>
      </c>
      <c r="P364" t="s">
        <v>6</v>
      </c>
      <c r="Q364" t="s">
        <v>6</v>
      </c>
      <c r="R364" t="s">
        <v>6</v>
      </c>
      <c r="S364" t="s">
        <v>6</v>
      </c>
      <c r="T364" t="s">
        <v>6</v>
      </c>
      <c r="U364" t="s">
        <v>5</v>
      </c>
      <c r="V364" t="s">
        <v>6</v>
      </c>
      <c r="W364" t="s">
        <v>6</v>
      </c>
      <c r="X364" t="s">
        <v>6</v>
      </c>
      <c r="Y364" t="s">
        <v>6</v>
      </c>
      <c r="Z364" t="s">
        <v>6</v>
      </c>
      <c r="AA364" t="s">
        <v>6</v>
      </c>
      <c r="AB364" t="s">
        <v>6</v>
      </c>
      <c r="AC364" t="s">
        <v>6</v>
      </c>
      <c r="AD364" t="s">
        <v>6</v>
      </c>
      <c r="AE364" t="s">
        <v>5</v>
      </c>
      <c r="AG364" s="229" t="str">
        <f t="shared" si="30"/>
        <v>Ja</v>
      </c>
      <c r="AI364" s="1" t="str">
        <f t="shared" si="26"/>
        <v>Nej</v>
      </c>
      <c r="AJ364" s="1">
        <f t="shared" si="27"/>
        <v>0</v>
      </c>
      <c r="AK364" s="1" t="str">
        <f t="shared" si="28"/>
        <v>-</v>
      </c>
    </row>
    <row r="365" spans="1:37" ht="15" customHeight="1" x14ac:dyDescent="0.35">
      <c r="A365" t="s">
        <v>469</v>
      </c>
      <c r="B365" t="s">
        <v>531</v>
      </c>
      <c r="C365" t="s">
        <v>480</v>
      </c>
      <c r="D365">
        <v>2024</v>
      </c>
      <c r="E365">
        <v>0.85</v>
      </c>
      <c r="F365" t="s">
        <v>6</v>
      </c>
      <c r="G365" t="s">
        <v>851</v>
      </c>
      <c r="H365">
        <v>0.9</v>
      </c>
      <c r="I365">
        <v>0</v>
      </c>
      <c r="J365">
        <v>0</v>
      </c>
      <c r="K365">
        <v>0</v>
      </c>
      <c r="L365">
        <v>0</v>
      </c>
      <c r="M365" t="s">
        <v>5</v>
      </c>
      <c r="N365" t="s">
        <v>6</v>
      </c>
      <c r="O365" t="s">
        <v>6</v>
      </c>
      <c r="P365" t="s">
        <v>6</v>
      </c>
      <c r="Q365" t="s">
        <v>6</v>
      </c>
      <c r="R365" t="s">
        <v>6</v>
      </c>
      <c r="S365" t="s">
        <v>6</v>
      </c>
      <c r="T365" t="s">
        <v>6</v>
      </c>
      <c r="U365" t="s">
        <v>5</v>
      </c>
      <c r="V365" t="s">
        <v>6</v>
      </c>
      <c r="W365" t="s">
        <v>6</v>
      </c>
      <c r="X365" t="s">
        <v>6</v>
      </c>
      <c r="Y365" t="s">
        <v>6</v>
      </c>
      <c r="Z365" t="s">
        <v>6</v>
      </c>
      <c r="AA365" t="s">
        <v>6</v>
      </c>
      <c r="AB365" t="s">
        <v>6</v>
      </c>
      <c r="AC365" t="s">
        <v>6</v>
      </c>
      <c r="AD365" t="s">
        <v>6</v>
      </c>
      <c r="AE365" t="s">
        <v>5</v>
      </c>
      <c r="AG365" s="229" t="str">
        <f t="shared" si="30"/>
        <v>Ja</v>
      </c>
      <c r="AI365" s="1" t="str">
        <f t="shared" si="26"/>
        <v>Nej</v>
      </c>
      <c r="AJ365" s="1">
        <f t="shared" si="27"/>
        <v>0</v>
      </c>
      <c r="AK365" s="1" t="str">
        <f t="shared" si="28"/>
        <v>-</v>
      </c>
    </row>
    <row r="366" spans="1:37" ht="15" customHeight="1" x14ac:dyDescent="0.35">
      <c r="A366" t="s">
        <v>469</v>
      </c>
      <c r="B366" t="s">
        <v>532</v>
      </c>
      <c r="C366" t="s">
        <v>487</v>
      </c>
      <c r="D366">
        <v>2024</v>
      </c>
      <c r="E366">
        <v>0.09</v>
      </c>
      <c r="F366" t="s">
        <v>6</v>
      </c>
      <c r="G366" t="s">
        <v>769</v>
      </c>
      <c r="H366">
        <v>0.9</v>
      </c>
      <c r="I366">
        <v>0</v>
      </c>
      <c r="J366">
        <v>0</v>
      </c>
      <c r="K366">
        <v>0</v>
      </c>
      <c r="L366">
        <v>0</v>
      </c>
      <c r="M366" t="s">
        <v>5</v>
      </c>
      <c r="N366" t="s">
        <v>6</v>
      </c>
      <c r="O366" t="s">
        <v>6</v>
      </c>
      <c r="P366" t="s">
        <v>6</v>
      </c>
      <c r="Q366" t="s">
        <v>6</v>
      </c>
      <c r="R366" t="s">
        <v>6</v>
      </c>
      <c r="S366" t="s">
        <v>6</v>
      </c>
      <c r="T366" t="s">
        <v>6</v>
      </c>
      <c r="U366" t="s">
        <v>5</v>
      </c>
      <c r="V366" t="s">
        <v>6</v>
      </c>
      <c r="W366" t="s">
        <v>6</v>
      </c>
      <c r="X366" t="s">
        <v>6</v>
      </c>
      <c r="Y366" t="s">
        <v>6</v>
      </c>
      <c r="Z366" t="s">
        <v>6</v>
      </c>
      <c r="AA366" t="s">
        <v>6</v>
      </c>
      <c r="AB366" t="s">
        <v>6</v>
      </c>
      <c r="AC366" t="s">
        <v>6</v>
      </c>
      <c r="AD366" t="s">
        <v>6</v>
      </c>
      <c r="AE366" t="s">
        <v>5</v>
      </c>
      <c r="AG366" s="229" t="str">
        <f t="shared" si="30"/>
        <v>Ja</v>
      </c>
      <c r="AI366" s="1" t="str">
        <f t="shared" si="26"/>
        <v>Nej</v>
      </c>
      <c r="AJ366" s="1">
        <f t="shared" si="27"/>
        <v>0</v>
      </c>
      <c r="AK366" s="1" t="str">
        <f t="shared" si="28"/>
        <v>-</v>
      </c>
    </row>
    <row r="367" spans="1:37" ht="15" customHeight="1" x14ac:dyDescent="0.35">
      <c r="A367" t="s">
        <v>469</v>
      </c>
      <c r="B367" t="s">
        <v>533</v>
      </c>
      <c r="C367" t="s">
        <v>32</v>
      </c>
      <c r="D367">
        <v>2024</v>
      </c>
      <c r="E367">
        <v>7.6999999999999999E-2</v>
      </c>
      <c r="F367" t="s">
        <v>6</v>
      </c>
      <c r="G367" t="s">
        <v>769</v>
      </c>
      <c r="H367">
        <v>0.9</v>
      </c>
      <c r="I367">
        <v>0</v>
      </c>
      <c r="J367">
        <v>0</v>
      </c>
      <c r="K367">
        <v>0</v>
      </c>
      <c r="L367">
        <v>0</v>
      </c>
      <c r="M367" t="s">
        <v>5</v>
      </c>
      <c r="N367" t="s">
        <v>6</v>
      </c>
      <c r="O367" t="s">
        <v>6</v>
      </c>
      <c r="P367" t="s">
        <v>6</v>
      </c>
      <c r="Q367" t="s">
        <v>6</v>
      </c>
      <c r="R367" t="s">
        <v>6</v>
      </c>
      <c r="S367" t="s">
        <v>6</v>
      </c>
      <c r="T367" t="s">
        <v>6</v>
      </c>
      <c r="U367" t="s">
        <v>5</v>
      </c>
      <c r="V367" t="s">
        <v>6</v>
      </c>
      <c r="W367" t="s">
        <v>6</v>
      </c>
      <c r="X367" t="s">
        <v>6</v>
      </c>
      <c r="Y367" t="s">
        <v>6</v>
      </c>
      <c r="Z367" t="s">
        <v>6</v>
      </c>
      <c r="AA367" t="s">
        <v>6</v>
      </c>
      <c r="AB367" t="s">
        <v>6</v>
      </c>
      <c r="AC367" t="s">
        <v>6</v>
      </c>
      <c r="AD367" t="s">
        <v>6</v>
      </c>
      <c r="AE367" t="s">
        <v>5</v>
      </c>
      <c r="AG367" s="229" t="str">
        <f t="shared" si="30"/>
        <v>Ja</v>
      </c>
      <c r="AI367" s="1" t="str">
        <f t="shared" si="26"/>
        <v>Nej</v>
      </c>
      <c r="AJ367" s="1">
        <f t="shared" si="27"/>
        <v>0</v>
      </c>
      <c r="AK367" s="1" t="str">
        <f t="shared" si="28"/>
        <v>-</v>
      </c>
    </row>
    <row r="368" spans="1:37" ht="15" customHeight="1" x14ac:dyDescent="0.35">
      <c r="A368" t="s">
        <v>469</v>
      </c>
      <c r="B368" t="s">
        <v>534</v>
      </c>
      <c r="C368" t="s">
        <v>535</v>
      </c>
      <c r="D368">
        <v>2024</v>
      </c>
      <c r="E368">
        <v>0.14399999999999999</v>
      </c>
      <c r="F368" t="s">
        <v>6</v>
      </c>
      <c r="G368" t="s">
        <v>769</v>
      </c>
      <c r="H368">
        <v>0.9</v>
      </c>
      <c r="I368">
        <v>0</v>
      </c>
      <c r="J368">
        <v>0</v>
      </c>
      <c r="K368">
        <v>0</v>
      </c>
      <c r="L368">
        <v>0</v>
      </c>
      <c r="M368" t="s">
        <v>5</v>
      </c>
      <c r="N368" t="s">
        <v>6</v>
      </c>
      <c r="O368" t="s">
        <v>6</v>
      </c>
      <c r="P368" t="s">
        <v>6</v>
      </c>
      <c r="Q368" t="s">
        <v>6</v>
      </c>
      <c r="R368" t="s">
        <v>6</v>
      </c>
      <c r="S368" t="s">
        <v>6</v>
      </c>
      <c r="T368" t="s">
        <v>6</v>
      </c>
      <c r="U368" t="s">
        <v>5</v>
      </c>
      <c r="V368" t="s">
        <v>6</v>
      </c>
      <c r="W368" t="s">
        <v>6</v>
      </c>
      <c r="X368" t="s">
        <v>6</v>
      </c>
      <c r="Y368" t="s">
        <v>6</v>
      </c>
      <c r="Z368" t="s">
        <v>6</v>
      </c>
      <c r="AA368" t="s">
        <v>6</v>
      </c>
      <c r="AB368" t="s">
        <v>6</v>
      </c>
      <c r="AC368" t="s">
        <v>6</v>
      </c>
      <c r="AD368" t="s">
        <v>6</v>
      </c>
      <c r="AE368" t="s">
        <v>5</v>
      </c>
      <c r="AG368" s="229" t="str">
        <f t="shared" si="30"/>
        <v>Ja</v>
      </c>
      <c r="AI368" s="1" t="str">
        <f t="shared" si="26"/>
        <v>Nej</v>
      </c>
      <c r="AJ368" s="1">
        <f t="shared" si="27"/>
        <v>0</v>
      </c>
      <c r="AK368" s="1" t="str">
        <f t="shared" si="28"/>
        <v>-</v>
      </c>
    </row>
    <row r="369" spans="1:37" ht="15" customHeight="1" x14ac:dyDescent="0.35">
      <c r="A369" t="s">
        <v>469</v>
      </c>
      <c r="B369" t="s">
        <v>536</v>
      </c>
      <c r="C369" t="s">
        <v>358</v>
      </c>
      <c r="D369">
        <v>2024</v>
      </c>
      <c r="E369">
        <v>0.14699999999999999</v>
      </c>
      <c r="F369" t="s">
        <v>6</v>
      </c>
      <c r="G369" t="s">
        <v>769</v>
      </c>
      <c r="H369">
        <v>0.9</v>
      </c>
      <c r="I369">
        <v>0</v>
      </c>
      <c r="J369">
        <v>0</v>
      </c>
      <c r="K369">
        <v>0</v>
      </c>
      <c r="L369">
        <v>0</v>
      </c>
      <c r="M369" t="s">
        <v>5</v>
      </c>
      <c r="N369" t="s">
        <v>6</v>
      </c>
      <c r="O369" t="s">
        <v>6</v>
      </c>
      <c r="P369" t="s">
        <v>6</v>
      </c>
      <c r="Q369" t="s">
        <v>6</v>
      </c>
      <c r="R369" t="s">
        <v>6</v>
      </c>
      <c r="S369" t="s">
        <v>6</v>
      </c>
      <c r="T369" t="s">
        <v>6</v>
      </c>
      <c r="U369" t="s">
        <v>5</v>
      </c>
      <c r="V369" t="s">
        <v>6</v>
      </c>
      <c r="W369" t="s">
        <v>6</v>
      </c>
      <c r="X369" t="s">
        <v>6</v>
      </c>
      <c r="Y369" t="s">
        <v>6</v>
      </c>
      <c r="Z369" t="s">
        <v>6</v>
      </c>
      <c r="AA369" t="s">
        <v>6</v>
      </c>
      <c r="AB369" t="s">
        <v>6</v>
      </c>
      <c r="AC369" t="s">
        <v>6</v>
      </c>
      <c r="AD369" t="s">
        <v>6</v>
      </c>
      <c r="AE369" t="s">
        <v>5</v>
      </c>
      <c r="AG369" s="229" t="str">
        <f t="shared" si="30"/>
        <v>Ja</v>
      </c>
      <c r="AI369" s="1" t="str">
        <f t="shared" si="26"/>
        <v>Nej</v>
      </c>
      <c r="AJ369" s="1">
        <f t="shared" si="27"/>
        <v>0</v>
      </c>
      <c r="AK369" s="1" t="str">
        <f t="shared" si="28"/>
        <v>-</v>
      </c>
    </row>
    <row r="370" spans="1:37" ht="15" customHeight="1" x14ac:dyDescent="0.35">
      <c r="A370" t="s">
        <v>469</v>
      </c>
      <c r="B370" t="s">
        <v>35</v>
      </c>
      <c r="C370" t="s">
        <v>35</v>
      </c>
      <c r="D370">
        <v>2024</v>
      </c>
      <c r="E370">
        <v>0.39</v>
      </c>
      <c r="F370" t="s">
        <v>6</v>
      </c>
      <c r="G370" t="s">
        <v>856</v>
      </c>
      <c r="H370">
        <v>0.9</v>
      </c>
      <c r="I370">
        <v>0</v>
      </c>
      <c r="J370">
        <v>0</v>
      </c>
      <c r="K370">
        <v>0</v>
      </c>
      <c r="L370">
        <v>0</v>
      </c>
      <c r="M370" t="s">
        <v>5</v>
      </c>
      <c r="N370" t="s">
        <v>6</v>
      </c>
      <c r="O370" t="s">
        <v>6</v>
      </c>
      <c r="P370" t="s">
        <v>6</v>
      </c>
      <c r="Q370" t="s">
        <v>6</v>
      </c>
      <c r="R370" t="s">
        <v>6</v>
      </c>
      <c r="S370" t="s">
        <v>6</v>
      </c>
      <c r="T370" t="s">
        <v>6</v>
      </c>
      <c r="U370" t="s">
        <v>5</v>
      </c>
      <c r="V370" t="s">
        <v>6</v>
      </c>
      <c r="W370" t="s">
        <v>6</v>
      </c>
      <c r="X370" t="s">
        <v>6</v>
      </c>
      <c r="Y370" t="s">
        <v>6</v>
      </c>
      <c r="Z370" t="s">
        <v>6</v>
      </c>
      <c r="AA370" t="s">
        <v>6</v>
      </c>
      <c r="AB370" t="s">
        <v>6</v>
      </c>
      <c r="AC370" t="s">
        <v>6</v>
      </c>
      <c r="AD370" t="s">
        <v>6</v>
      </c>
      <c r="AE370" t="s">
        <v>5</v>
      </c>
      <c r="AG370" s="229" t="str">
        <f t="shared" si="30"/>
        <v>Ja</v>
      </c>
      <c r="AI370" s="1" t="str">
        <f t="shared" si="26"/>
        <v>Nej</v>
      </c>
      <c r="AJ370" s="1">
        <f t="shared" si="27"/>
        <v>0</v>
      </c>
      <c r="AK370" s="1" t="str">
        <f t="shared" si="28"/>
        <v>-</v>
      </c>
    </row>
    <row r="371" spans="1:37" ht="15" customHeight="1" x14ac:dyDescent="0.35">
      <c r="A371" t="s">
        <v>537</v>
      </c>
      <c r="B371" t="s">
        <v>538</v>
      </c>
      <c r="C371" t="s">
        <v>538</v>
      </c>
      <c r="D371">
        <v>2024</v>
      </c>
      <c r="E371">
        <v>2.508</v>
      </c>
      <c r="F371">
        <v>3.9580000000000002</v>
      </c>
      <c r="G371" t="s">
        <v>863</v>
      </c>
      <c r="H371">
        <v>1.1000000000000001</v>
      </c>
      <c r="I371">
        <v>0</v>
      </c>
      <c r="J371">
        <v>0</v>
      </c>
      <c r="K371">
        <v>0</v>
      </c>
      <c r="L371">
        <v>0</v>
      </c>
      <c r="M371" t="s">
        <v>5</v>
      </c>
      <c r="N371" t="s">
        <v>6</v>
      </c>
      <c r="O371" t="s">
        <v>6</v>
      </c>
      <c r="P371" t="s">
        <v>6</v>
      </c>
      <c r="Q371" t="s">
        <v>6</v>
      </c>
      <c r="R371" t="s">
        <v>6</v>
      </c>
      <c r="S371" t="s">
        <v>6</v>
      </c>
      <c r="T371" t="s">
        <v>6</v>
      </c>
      <c r="U371" t="s">
        <v>5</v>
      </c>
      <c r="V371" t="s">
        <v>6</v>
      </c>
      <c r="W371" t="s">
        <v>6</v>
      </c>
      <c r="X371" t="s">
        <v>6</v>
      </c>
      <c r="Y371" t="s">
        <v>6</v>
      </c>
      <c r="Z371" t="s">
        <v>6</v>
      </c>
      <c r="AA371" t="s">
        <v>6</v>
      </c>
      <c r="AB371" t="s">
        <v>6</v>
      </c>
      <c r="AC371" t="s">
        <v>6</v>
      </c>
      <c r="AD371" t="s">
        <v>6</v>
      </c>
      <c r="AE371" t="s">
        <v>5</v>
      </c>
      <c r="AG371" s="229" t="str">
        <f t="shared" si="30"/>
        <v>Ja</v>
      </c>
      <c r="AI371" s="1" t="str">
        <f t="shared" si="26"/>
        <v>Nej</v>
      </c>
      <c r="AJ371" s="1">
        <f t="shared" si="27"/>
        <v>0</v>
      </c>
      <c r="AK371" s="1" t="str">
        <f t="shared" si="28"/>
        <v>-</v>
      </c>
    </row>
    <row r="372" spans="1:37" ht="15" customHeight="1" x14ac:dyDescent="0.35">
      <c r="A372" t="s">
        <v>539</v>
      </c>
      <c r="B372" t="s">
        <v>540</v>
      </c>
      <c r="C372" t="s">
        <v>540</v>
      </c>
      <c r="D372">
        <v>2024</v>
      </c>
      <c r="E372">
        <v>3.83</v>
      </c>
      <c r="F372" t="s">
        <v>6</v>
      </c>
      <c r="G372" t="s">
        <v>864</v>
      </c>
      <c r="H372">
        <v>0.95</v>
      </c>
      <c r="I372">
        <v>0</v>
      </c>
      <c r="J372">
        <v>0</v>
      </c>
      <c r="K372">
        <v>0</v>
      </c>
      <c r="L372">
        <v>0</v>
      </c>
      <c r="M372" t="s">
        <v>6</v>
      </c>
      <c r="N372" t="s">
        <v>6</v>
      </c>
      <c r="O372" t="s">
        <v>6</v>
      </c>
      <c r="P372" t="s">
        <v>6</v>
      </c>
      <c r="Q372" t="s">
        <v>6</v>
      </c>
      <c r="R372" t="s">
        <v>6</v>
      </c>
      <c r="S372" t="s">
        <v>6</v>
      </c>
      <c r="T372" t="s">
        <v>6</v>
      </c>
      <c r="U372" t="s">
        <v>6</v>
      </c>
      <c r="V372" t="s">
        <v>6</v>
      </c>
      <c r="W372" t="s">
        <v>6</v>
      </c>
      <c r="X372" t="s">
        <v>6</v>
      </c>
      <c r="Y372" t="s">
        <v>6</v>
      </c>
      <c r="Z372" t="s">
        <v>6</v>
      </c>
      <c r="AA372" t="s">
        <v>6</v>
      </c>
      <c r="AB372" t="s">
        <v>6</v>
      </c>
      <c r="AC372" t="s">
        <v>6</v>
      </c>
      <c r="AD372" t="s">
        <v>6</v>
      </c>
      <c r="AE372" t="s">
        <v>6</v>
      </c>
      <c r="AG372" s="229" t="str">
        <f t="shared" si="30"/>
        <v>Ja</v>
      </c>
      <c r="AI372" s="1" t="str">
        <f t="shared" si="26"/>
        <v>Nej</v>
      </c>
      <c r="AJ372" s="1">
        <f t="shared" si="27"/>
        <v>0</v>
      </c>
      <c r="AK372" s="1" t="str">
        <f t="shared" si="28"/>
        <v>-</v>
      </c>
    </row>
    <row r="373" spans="1:37" ht="15" customHeight="1" x14ac:dyDescent="0.35">
      <c r="A373" t="s">
        <v>539</v>
      </c>
      <c r="B373" t="s">
        <v>541</v>
      </c>
      <c r="C373" t="s">
        <v>541</v>
      </c>
      <c r="D373">
        <v>2024</v>
      </c>
      <c r="E373">
        <v>0.84</v>
      </c>
      <c r="F373" t="s">
        <v>6</v>
      </c>
      <c r="G373" t="s">
        <v>864</v>
      </c>
      <c r="H373">
        <v>0.95</v>
      </c>
      <c r="I373">
        <v>0</v>
      </c>
      <c r="J373">
        <v>0</v>
      </c>
      <c r="K373">
        <v>0</v>
      </c>
      <c r="L373">
        <v>0</v>
      </c>
      <c r="M373" t="s">
        <v>6</v>
      </c>
      <c r="N373" t="s">
        <v>6</v>
      </c>
      <c r="O373" t="s">
        <v>6</v>
      </c>
      <c r="P373" t="s">
        <v>6</v>
      </c>
      <c r="Q373" t="s">
        <v>6</v>
      </c>
      <c r="R373" t="s">
        <v>6</v>
      </c>
      <c r="S373" t="s">
        <v>6</v>
      </c>
      <c r="T373" t="s">
        <v>6</v>
      </c>
      <c r="U373" t="s">
        <v>6</v>
      </c>
      <c r="V373" t="s">
        <v>6</v>
      </c>
      <c r="W373" t="s">
        <v>6</v>
      </c>
      <c r="X373" t="s">
        <v>6</v>
      </c>
      <c r="Y373" t="s">
        <v>6</v>
      </c>
      <c r="Z373" t="s">
        <v>6</v>
      </c>
      <c r="AA373" t="s">
        <v>6</v>
      </c>
      <c r="AB373" t="s">
        <v>6</v>
      </c>
      <c r="AC373" t="s">
        <v>6</v>
      </c>
      <c r="AD373" t="s">
        <v>6</v>
      </c>
      <c r="AE373" t="s">
        <v>6</v>
      </c>
      <c r="AG373" s="229" t="str">
        <f t="shared" si="30"/>
        <v>Ja</v>
      </c>
      <c r="AI373" s="1" t="str">
        <f t="shared" si="26"/>
        <v>Nej</v>
      </c>
      <c r="AJ373" s="1">
        <f t="shared" si="27"/>
        <v>0</v>
      </c>
      <c r="AK373" s="1" t="str">
        <f t="shared" si="28"/>
        <v>-</v>
      </c>
    </row>
    <row r="374" spans="1:37" ht="15" customHeight="1" x14ac:dyDescent="0.35">
      <c r="A374" t="s">
        <v>539</v>
      </c>
      <c r="B374" t="s">
        <v>542</v>
      </c>
      <c r="C374" t="s">
        <v>541</v>
      </c>
      <c r="D374">
        <v>2024</v>
      </c>
      <c r="E374">
        <v>0.32</v>
      </c>
      <c r="F374" t="s">
        <v>6</v>
      </c>
      <c r="G374" t="s">
        <v>864</v>
      </c>
      <c r="H374">
        <v>0.95</v>
      </c>
      <c r="I374">
        <v>0</v>
      </c>
      <c r="J374">
        <v>0</v>
      </c>
      <c r="K374">
        <v>0</v>
      </c>
      <c r="L374">
        <v>0</v>
      </c>
      <c r="M374" t="s">
        <v>6</v>
      </c>
      <c r="N374" t="s">
        <v>6</v>
      </c>
      <c r="O374" t="s">
        <v>6</v>
      </c>
      <c r="P374" t="s">
        <v>6</v>
      </c>
      <c r="Q374" t="s">
        <v>6</v>
      </c>
      <c r="R374" t="s">
        <v>6</v>
      </c>
      <c r="S374" t="s">
        <v>6</v>
      </c>
      <c r="T374" t="s">
        <v>6</v>
      </c>
      <c r="U374" t="s">
        <v>6</v>
      </c>
      <c r="V374" t="s">
        <v>6</v>
      </c>
      <c r="W374" t="s">
        <v>6</v>
      </c>
      <c r="X374" t="s">
        <v>6</v>
      </c>
      <c r="Y374" t="s">
        <v>6</v>
      </c>
      <c r="Z374" t="s">
        <v>6</v>
      </c>
      <c r="AA374" t="s">
        <v>6</v>
      </c>
      <c r="AB374" t="s">
        <v>6</v>
      </c>
      <c r="AC374" t="s">
        <v>6</v>
      </c>
      <c r="AD374" t="s">
        <v>6</v>
      </c>
      <c r="AE374" t="s">
        <v>6</v>
      </c>
      <c r="AG374" s="229" t="str">
        <f t="shared" si="30"/>
        <v>Ja</v>
      </c>
      <c r="AI374" s="1" t="str">
        <f t="shared" si="26"/>
        <v>Nej</v>
      </c>
      <c r="AJ374" s="1">
        <f t="shared" si="27"/>
        <v>0</v>
      </c>
      <c r="AK374" s="1" t="str">
        <f t="shared" si="28"/>
        <v>-</v>
      </c>
    </row>
    <row r="375" spans="1:37" ht="15" customHeight="1" x14ac:dyDescent="0.35">
      <c r="A375" t="s">
        <v>539</v>
      </c>
      <c r="B375" t="s">
        <v>543</v>
      </c>
      <c r="C375" t="s">
        <v>543</v>
      </c>
      <c r="D375">
        <v>2024</v>
      </c>
      <c r="E375">
        <v>1.03</v>
      </c>
      <c r="F375" t="s">
        <v>6</v>
      </c>
      <c r="G375" t="s">
        <v>864</v>
      </c>
      <c r="H375">
        <v>0.95</v>
      </c>
      <c r="I375">
        <v>0</v>
      </c>
      <c r="J375">
        <v>0</v>
      </c>
      <c r="K375">
        <v>0</v>
      </c>
      <c r="L375">
        <v>0</v>
      </c>
      <c r="M375" t="s">
        <v>6</v>
      </c>
      <c r="N375" t="s">
        <v>6</v>
      </c>
      <c r="O375" t="s">
        <v>6</v>
      </c>
      <c r="P375" t="s">
        <v>6</v>
      </c>
      <c r="Q375" t="s">
        <v>6</v>
      </c>
      <c r="R375" t="s">
        <v>6</v>
      </c>
      <c r="S375" t="s">
        <v>6</v>
      </c>
      <c r="T375" t="s">
        <v>6</v>
      </c>
      <c r="U375" t="s">
        <v>6</v>
      </c>
      <c r="V375" t="s">
        <v>6</v>
      </c>
      <c r="W375" t="s">
        <v>6</v>
      </c>
      <c r="X375" t="s">
        <v>6</v>
      </c>
      <c r="Y375" t="s">
        <v>6</v>
      </c>
      <c r="Z375" t="s">
        <v>6</v>
      </c>
      <c r="AA375" t="s">
        <v>6</v>
      </c>
      <c r="AB375" t="s">
        <v>6</v>
      </c>
      <c r="AC375" t="s">
        <v>6</v>
      </c>
      <c r="AD375" t="s">
        <v>6</v>
      </c>
      <c r="AE375" t="s">
        <v>6</v>
      </c>
      <c r="AG375" s="229" t="str">
        <f t="shared" si="30"/>
        <v>Ja</v>
      </c>
      <c r="AI375" s="1" t="str">
        <f t="shared" si="26"/>
        <v>Nej</v>
      </c>
      <c r="AJ375" s="1">
        <f t="shared" si="27"/>
        <v>0</v>
      </c>
      <c r="AK375" s="1" t="str">
        <f t="shared" si="28"/>
        <v>-</v>
      </c>
    </row>
    <row r="376" spans="1:37" ht="15" customHeight="1" x14ac:dyDescent="0.35">
      <c r="A376" t="s">
        <v>544</v>
      </c>
      <c r="B376" t="s">
        <v>545</v>
      </c>
      <c r="C376" t="s">
        <v>545</v>
      </c>
      <c r="D376">
        <v>2024</v>
      </c>
      <c r="E376">
        <v>1.204</v>
      </c>
      <c r="F376" t="s">
        <v>6</v>
      </c>
      <c r="G376" t="s">
        <v>790</v>
      </c>
      <c r="H376">
        <v>1.1000000000000001</v>
      </c>
      <c r="I376">
        <v>0</v>
      </c>
      <c r="J376">
        <v>0</v>
      </c>
      <c r="K376">
        <v>0</v>
      </c>
      <c r="L376">
        <v>100</v>
      </c>
      <c r="M376" t="s">
        <v>78</v>
      </c>
      <c r="N376" t="s">
        <v>6</v>
      </c>
      <c r="O376" t="s">
        <v>6</v>
      </c>
      <c r="P376" t="s">
        <v>6</v>
      </c>
      <c r="Q376" t="s">
        <v>6</v>
      </c>
      <c r="R376" t="s">
        <v>6</v>
      </c>
      <c r="S376" t="s">
        <v>6</v>
      </c>
      <c r="T376" t="s">
        <v>6</v>
      </c>
      <c r="U376" t="s">
        <v>78</v>
      </c>
      <c r="V376" t="s">
        <v>6</v>
      </c>
      <c r="W376" t="s">
        <v>6</v>
      </c>
      <c r="X376" t="s">
        <v>6</v>
      </c>
      <c r="Y376" t="s">
        <v>6</v>
      </c>
      <c r="Z376" t="s">
        <v>6</v>
      </c>
      <c r="AA376" t="s">
        <v>6</v>
      </c>
      <c r="AB376" t="s">
        <v>6</v>
      </c>
      <c r="AC376" t="s">
        <v>6</v>
      </c>
      <c r="AD376" t="s">
        <v>6</v>
      </c>
      <c r="AE376" t="s">
        <v>78</v>
      </c>
      <c r="AG376" s="229" t="str">
        <f t="shared" si="30"/>
        <v>Ja</v>
      </c>
      <c r="AI376" s="1" t="str">
        <f t="shared" si="26"/>
        <v>Nej</v>
      </c>
      <c r="AJ376" s="1">
        <f t="shared" si="27"/>
        <v>0</v>
      </c>
      <c r="AK376" s="1" t="str">
        <f t="shared" si="28"/>
        <v>-</v>
      </c>
    </row>
    <row r="377" spans="1:37" ht="15" customHeight="1" x14ac:dyDescent="0.35">
      <c r="A377" t="s">
        <v>544</v>
      </c>
      <c r="B377" t="s">
        <v>546</v>
      </c>
      <c r="C377" t="s">
        <v>545</v>
      </c>
      <c r="D377">
        <v>2024</v>
      </c>
      <c r="E377">
        <v>2.5100000000000001E-2</v>
      </c>
      <c r="F377" t="s">
        <v>6</v>
      </c>
      <c r="G377" t="s">
        <v>790</v>
      </c>
      <c r="H377">
        <v>1.1000000000000001</v>
      </c>
      <c r="I377">
        <v>0</v>
      </c>
      <c r="J377">
        <v>0</v>
      </c>
      <c r="K377">
        <v>0</v>
      </c>
      <c r="L377">
        <v>100</v>
      </c>
      <c r="M377" t="s">
        <v>78</v>
      </c>
      <c r="N377" t="s">
        <v>6</v>
      </c>
      <c r="O377" t="s">
        <v>6</v>
      </c>
      <c r="P377" t="s">
        <v>6</v>
      </c>
      <c r="Q377" t="s">
        <v>6</v>
      </c>
      <c r="R377" t="s">
        <v>6</v>
      </c>
      <c r="S377" t="s">
        <v>6</v>
      </c>
      <c r="T377" t="s">
        <v>6</v>
      </c>
      <c r="U377" t="s">
        <v>5</v>
      </c>
      <c r="V377" t="s">
        <v>6</v>
      </c>
      <c r="W377" t="s">
        <v>6</v>
      </c>
      <c r="X377" t="s">
        <v>6</v>
      </c>
      <c r="Y377" t="s">
        <v>6</v>
      </c>
      <c r="Z377" t="s">
        <v>6</v>
      </c>
      <c r="AA377" t="s">
        <v>6</v>
      </c>
      <c r="AB377" t="s">
        <v>6</v>
      </c>
      <c r="AC377" t="s">
        <v>6</v>
      </c>
      <c r="AD377" t="s">
        <v>6</v>
      </c>
      <c r="AE377" t="s">
        <v>5</v>
      </c>
      <c r="AG377" s="229" t="str">
        <f t="shared" si="30"/>
        <v>Ja</v>
      </c>
      <c r="AI377" s="1" t="str">
        <f t="shared" si="26"/>
        <v>Nej</v>
      </c>
      <c r="AJ377" s="1">
        <f t="shared" si="27"/>
        <v>0</v>
      </c>
      <c r="AK377" s="1" t="str">
        <f t="shared" si="28"/>
        <v>-</v>
      </c>
    </row>
    <row r="378" spans="1:37" ht="15" customHeight="1" x14ac:dyDescent="0.35">
      <c r="A378" t="s">
        <v>547</v>
      </c>
      <c r="B378" t="s">
        <v>556</v>
      </c>
      <c r="C378" t="s">
        <v>559</v>
      </c>
      <c r="D378">
        <v>2024</v>
      </c>
      <c r="E378">
        <v>103.90043900000001</v>
      </c>
      <c r="F378">
        <v>263.41198000000003</v>
      </c>
      <c r="G378" t="s">
        <v>865</v>
      </c>
      <c r="H378">
        <v>2.2739931709999999</v>
      </c>
      <c r="I378">
        <v>1.414355692</v>
      </c>
      <c r="J378">
        <v>0</v>
      </c>
      <c r="K378">
        <v>0.777642952</v>
      </c>
      <c r="L378">
        <v>0.222357048</v>
      </c>
      <c r="M378" t="s">
        <v>5</v>
      </c>
      <c r="N378" t="s">
        <v>6</v>
      </c>
      <c r="O378" t="s">
        <v>6</v>
      </c>
      <c r="P378" t="s">
        <v>6</v>
      </c>
      <c r="Q378" t="s">
        <v>6</v>
      </c>
      <c r="R378" t="s">
        <v>6</v>
      </c>
      <c r="S378" t="s">
        <v>6</v>
      </c>
      <c r="T378" t="s">
        <v>6</v>
      </c>
      <c r="U378" t="s">
        <v>5</v>
      </c>
      <c r="V378">
        <v>1039.2626299999999</v>
      </c>
      <c r="W378" t="s">
        <v>6</v>
      </c>
      <c r="X378">
        <v>0.16506999999999999</v>
      </c>
      <c r="Y378">
        <v>25.446083779999999</v>
      </c>
      <c r="Z378">
        <v>3.6081577390000001</v>
      </c>
      <c r="AA378">
        <v>0.25536614000000002</v>
      </c>
      <c r="AB378">
        <v>313.80915900000002</v>
      </c>
      <c r="AC378">
        <v>156.199093</v>
      </c>
      <c r="AD378" t="s">
        <v>6</v>
      </c>
      <c r="AE378" s="202" t="s">
        <v>1214</v>
      </c>
      <c r="AG378" s="229" t="str">
        <f t="shared" si="30"/>
        <v>Ja</v>
      </c>
      <c r="AI378" s="1" t="str">
        <f t="shared" si="26"/>
        <v>Nej</v>
      </c>
      <c r="AJ378" s="1">
        <f t="shared" si="27"/>
        <v>0</v>
      </c>
      <c r="AK378" s="1" t="str">
        <f t="shared" si="28"/>
        <v>-</v>
      </c>
    </row>
    <row r="379" spans="1:37" ht="15" customHeight="1" x14ac:dyDescent="0.35">
      <c r="A379" t="s">
        <v>547</v>
      </c>
      <c r="B379" t="s">
        <v>548</v>
      </c>
      <c r="C379" t="s">
        <v>55</v>
      </c>
      <c r="D379">
        <v>2024</v>
      </c>
      <c r="E379" t="s">
        <v>5</v>
      </c>
      <c r="F379" t="s">
        <v>5</v>
      </c>
      <c r="G379" t="s">
        <v>5</v>
      </c>
      <c r="H379" t="s">
        <v>5</v>
      </c>
      <c r="I379" t="s">
        <v>5</v>
      </c>
      <c r="J379" t="s">
        <v>5</v>
      </c>
      <c r="K379" t="s">
        <v>5</v>
      </c>
      <c r="L379" t="s">
        <v>5</v>
      </c>
      <c r="M379" t="s">
        <v>5</v>
      </c>
      <c r="N379" t="s">
        <v>5</v>
      </c>
      <c r="O379" t="s">
        <v>5</v>
      </c>
      <c r="P379" t="s">
        <v>5</v>
      </c>
      <c r="Q379" t="s">
        <v>5</v>
      </c>
      <c r="R379" t="s">
        <v>5</v>
      </c>
      <c r="S379" t="s">
        <v>5</v>
      </c>
      <c r="T379" t="s">
        <v>5</v>
      </c>
      <c r="U379" t="s">
        <v>5</v>
      </c>
      <c r="V379" t="s">
        <v>5</v>
      </c>
      <c r="W379" t="s">
        <v>5</v>
      </c>
      <c r="X379" t="s">
        <v>5</v>
      </c>
      <c r="Y379" t="s">
        <v>5</v>
      </c>
      <c r="Z379" t="s">
        <v>5</v>
      </c>
      <c r="AA379" t="s">
        <v>5</v>
      </c>
      <c r="AB379" t="s">
        <v>5</v>
      </c>
      <c r="AC379" t="s">
        <v>5</v>
      </c>
      <c r="AD379" t="s">
        <v>5</v>
      </c>
      <c r="AE379" t="s">
        <v>5</v>
      </c>
      <c r="AG379" s="229" t="str">
        <f t="shared" si="30"/>
        <v>Nej</v>
      </c>
      <c r="AI379" s="1" t="str">
        <f t="shared" si="26"/>
        <v>Nej</v>
      </c>
      <c r="AJ379" s="1">
        <f t="shared" si="27"/>
        <v>0</v>
      </c>
      <c r="AK379" s="1" t="str">
        <f t="shared" si="28"/>
        <v>-</v>
      </c>
    </row>
    <row r="380" spans="1:37" ht="15" customHeight="1" x14ac:dyDescent="0.35">
      <c r="A380" t="s">
        <v>547</v>
      </c>
      <c r="B380" t="s">
        <v>549</v>
      </c>
      <c r="C380" t="s">
        <v>550</v>
      </c>
      <c r="D380">
        <v>2024</v>
      </c>
      <c r="E380" t="s">
        <v>5</v>
      </c>
      <c r="F380" t="s">
        <v>5</v>
      </c>
      <c r="G380" t="s">
        <v>5</v>
      </c>
      <c r="H380" t="s">
        <v>5</v>
      </c>
      <c r="I380" t="s">
        <v>5</v>
      </c>
      <c r="J380" t="s">
        <v>5</v>
      </c>
      <c r="K380" t="s">
        <v>5</v>
      </c>
      <c r="L380" t="s">
        <v>5</v>
      </c>
      <c r="M380" t="s">
        <v>5</v>
      </c>
      <c r="N380" t="s">
        <v>5</v>
      </c>
      <c r="O380" t="s">
        <v>5</v>
      </c>
      <c r="P380" t="s">
        <v>5</v>
      </c>
      <c r="Q380" t="s">
        <v>5</v>
      </c>
      <c r="R380" t="s">
        <v>5</v>
      </c>
      <c r="S380" t="s">
        <v>5</v>
      </c>
      <c r="T380" t="s">
        <v>5</v>
      </c>
      <c r="U380" t="s">
        <v>5</v>
      </c>
      <c r="V380" t="s">
        <v>5</v>
      </c>
      <c r="W380" t="s">
        <v>5</v>
      </c>
      <c r="X380" t="s">
        <v>5</v>
      </c>
      <c r="Y380" t="s">
        <v>5</v>
      </c>
      <c r="Z380" t="s">
        <v>5</v>
      </c>
      <c r="AA380" t="s">
        <v>5</v>
      </c>
      <c r="AB380" t="s">
        <v>5</v>
      </c>
      <c r="AC380" t="s">
        <v>5</v>
      </c>
      <c r="AD380" t="s">
        <v>5</v>
      </c>
      <c r="AE380" t="s">
        <v>5</v>
      </c>
      <c r="AG380" s="229" t="str">
        <f t="shared" si="30"/>
        <v>Nej</v>
      </c>
      <c r="AI380" s="1" t="str">
        <f t="shared" si="26"/>
        <v>Nej</v>
      </c>
      <c r="AJ380" s="1">
        <f t="shared" si="27"/>
        <v>0</v>
      </c>
      <c r="AK380" s="1" t="str">
        <f t="shared" si="28"/>
        <v>-</v>
      </c>
    </row>
    <row r="381" spans="1:37" ht="15" customHeight="1" x14ac:dyDescent="0.35">
      <c r="A381" t="s">
        <v>547</v>
      </c>
      <c r="B381" t="s">
        <v>551</v>
      </c>
      <c r="C381" t="s">
        <v>552</v>
      </c>
      <c r="D381">
        <v>2024</v>
      </c>
      <c r="E381" t="s">
        <v>5</v>
      </c>
      <c r="F381" t="s">
        <v>5</v>
      </c>
      <c r="G381" t="s">
        <v>5</v>
      </c>
      <c r="H381" t="s">
        <v>5</v>
      </c>
      <c r="I381" t="s">
        <v>5</v>
      </c>
      <c r="J381" t="s">
        <v>5</v>
      </c>
      <c r="K381" t="s">
        <v>5</v>
      </c>
      <c r="L381" t="s">
        <v>5</v>
      </c>
      <c r="M381" t="s">
        <v>5</v>
      </c>
      <c r="N381" t="s">
        <v>5</v>
      </c>
      <c r="O381" t="s">
        <v>5</v>
      </c>
      <c r="P381" t="s">
        <v>5</v>
      </c>
      <c r="Q381" t="s">
        <v>5</v>
      </c>
      <c r="R381" t="s">
        <v>5</v>
      </c>
      <c r="S381" t="s">
        <v>5</v>
      </c>
      <c r="T381" t="s">
        <v>5</v>
      </c>
      <c r="U381" t="s">
        <v>5</v>
      </c>
      <c r="V381" t="s">
        <v>5</v>
      </c>
      <c r="W381" t="s">
        <v>5</v>
      </c>
      <c r="X381" t="s">
        <v>5</v>
      </c>
      <c r="Y381" t="s">
        <v>5</v>
      </c>
      <c r="Z381" t="s">
        <v>5</v>
      </c>
      <c r="AA381" t="s">
        <v>5</v>
      </c>
      <c r="AB381" t="s">
        <v>5</v>
      </c>
      <c r="AC381" t="s">
        <v>5</v>
      </c>
      <c r="AD381" t="s">
        <v>5</v>
      </c>
      <c r="AE381" t="s">
        <v>5</v>
      </c>
      <c r="AG381" s="229" t="str">
        <f t="shared" si="30"/>
        <v>Nej</v>
      </c>
      <c r="AI381" s="1" t="str">
        <f t="shared" si="26"/>
        <v>Nej</v>
      </c>
      <c r="AJ381" s="1">
        <f t="shared" si="27"/>
        <v>0</v>
      </c>
      <c r="AK381" s="1" t="str">
        <f t="shared" si="28"/>
        <v>-</v>
      </c>
    </row>
    <row r="382" spans="1:37" ht="15" customHeight="1" x14ac:dyDescent="0.35">
      <c r="A382" t="s">
        <v>547</v>
      </c>
      <c r="B382" t="s">
        <v>553</v>
      </c>
      <c r="C382" t="s">
        <v>554</v>
      </c>
      <c r="D382">
        <v>2024</v>
      </c>
      <c r="E382" t="s">
        <v>5</v>
      </c>
      <c r="F382" t="s">
        <v>5</v>
      </c>
      <c r="G382" t="s">
        <v>5</v>
      </c>
      <c r="H382" t="s">
        <v>5</v>
      </c>
      <c r="I382" t="s">
        <v>5</v>
      </c>
      <c r="J382" t="s">
        <v>5</v>
      </c>
      <c r="K382" t="s">
        <v>5</v>
      </c>
      <c r="L382" t="s">
        <v>5</v>
      </c>
      <c r="M382" t="s">
        <v>5</v>
      </c>
      <c r="N382" t="s">
        <v>5</v>
      </c>
      <c r="O382" t="s">
        <v>5</v>
      </c>
      <c r="P382" t="s">
        <v>5</v>
      </c>
      <c r="Q382" t="s">
        <v>5</v>
      </c>
      <c r="R382" t="s">
        <v>5</v>
      </c>
      <c r="S382" t="s">
        <v>5</v>
      </c>
      <c r="T382" t="s">
        <v>5</v>
      </c>
      <c r="U382" t="s">
        <v>5</v>
      </c>
      <c r="V382" t="s">
        <v>5</v>
      </c>
      <c r="W382" t="s">
        <v>5</v>
      </c>
      <c r="X382" t="s">
        <v>5</v>
      </c>
      <c r="Y382" t="s">
        <v>5</v>
      </c>
      <c r="Z382" t="s">
        <v>5</v>
      </c>
      <c r="AA382" t="s">
        <v>5</v>
      </c>
      <c r="AB382" t="s">
        <v>5</v>
      </c>
      <c r="AC382" t="s">
        <v>5</v>
      </c>
      <c r="AD382" t="s">
        <v>5</v>
      </c>
      <c r="AE382" t="s">
        <v>5</v>
      </c>
      <c r="AG382" s="229" t="str">
        <f t="shared" si="30"/>
        <v>Nej</v>
      </c>
      <c r="AI382" s="1" t="str">
        <f t="shared" si="26"/>
        <v>Nej</v>
      </c>
      <c r="AJ382" s="1">
        <f t="shared" si="27"/>
        <v>0</v>
      </c>
      <c r="AK382" s="1" t="str">
        <f t="shared" si="28"/>
        <v>-</v>
      </c>
    </row>
    <row r="383" spans="1:37" ht="15" customHeight="1" x14ac:dyDescent="0.35">
      <c r="A383" t="s">
        <v>547</v>
      </c>
      <c r="B383" t="s">
        <v>555</v>
      </c>
      <c r="C383" t="s">
        <v>556</v>
      </c>
      <c r="D383">
        <v>2024</v>
      </c>
      <c r="E383" t="s">
        <v>5</v>
      </c>
      <c r="F383" t="s">
        <v>5</v>
      </c>
      <c r="G383" t="s">
        <v>5</v>
      </c>
      <c r="H383" t="s">
        <v>5</v>
      </c>
      <c r="I383" t="s">
        <v>5</v>
      </c>
      <c r="J383" t="s">
        <v>5</v>
      </c>
      <c r="K383" t="s">
        <v>5</v>
      </c>
      <c r="L383" t="s">
        <v>5</v>
      </c>
      <c r="M383" t="s">
        <v>5</v>
      </c>
      <c r="N383" t="s">
        <v>5</v>
      </c>
      <c r="O383" t="s">
        <v>5</v>
      </c>
      <c r="P383" t="s">
        <v>5</v>
      </c>
      <c r="Q383" t="s">
        <v>5</v>
      </c>
      <c r="R383" t="s">
        <v>5</v>
      </c>
      <c r="S383" t="s">
        <v>5</v>
      </c>
      <c r="T383" t="s">
        <v>5</v>
      </c>
      <c r="U383" t="s">
        <v>5</v>
      </c>
      <c r="V383" t="s">
        <v>5</v>
      </c>
      <c r="W383" t="s">
        <v>5</v>
      </c>
      <c r="X383" t="s">
        <v>5</v>
      </c>
      <c r="Y383" t="s">
        <v>5</v>
      </c>
      <c r="Z383" t="s">
        <v>5</v>
      </c>
      <c r="AA383" t="s">
        <v>5</v>
      </c>
      <c r="AB383" t="s">
        <v>5</v>
      </c>
      <c r="AC383" t="s">
        <v>5</v>
      </c>
      <c r="AD383" t="s">
        <v>5</v>
      </c>
      <c r="AE383" t="s">
        <v>5</v>
      </c>
      <c r="AG383" s="229" t="str">
        <f t="shared" si="30"/>
        <v>Nej</v>
      </c>
      <c r="AI383" s="1" t="str">
        <f t="shared" si="26"/>
        <v>Nej</v>
      </c>
      <c r="AJ383" s="1">
        <f t="shared" si="27"/>
        <v>0</v>
      </c>
      <c r="AK383" s="1" t="str">
        <f t="shared" si="28"/>
        <v>-</v>
      </c>
    </row>
    <row r="384" spans="1:37" ht="15" customHeight="1" x14ac:dyDescent="0.35">
      <c r="A384" t="s">
        <v>547</v>
      </c>
      <c r="B384" t="s">
        <v>557</v>
      </c>
      <c r="C384" t="s">
        <v>556</v>
      </c>
      <c r="D384">
        <v>2024</v>
      </c>
      <c r="E384" t="s">
        <v>5</v>
      </c>
      <c r="F384" t="s">
        <v>5</v>
      </c>
      <c r="G384" t="s">
        <v>5</v>
      </c>
      <c r="H384" t="s">
        <v>5</v>
      </c>
      <c r="I384" t="s">
        <v>5</v>
      </c>
      <c r="J384" t="s">
        <v>5</v>
      </c>
      <c r="K384" t="s">
        <v>5</v>
      </c>
      <c r="L384" t="s">
        <v>5</v>
      </c>
      <c r="M384" t="s">
        <v>5</v>
      </c>
      <c r="N384" t="s">
        <v>5</v>
      </c>
      <c r="O384" t="s">
        <v>5</v>
      </c>
      <c r="P384" t="s">
        <v>5</v>
      </c>
      <c r="Q384" t="s">
        <v>5</v>
      </c>
      <c r="R384" t="s">
        <v>5</v>
      </c>
      <c r="S384" t="s">
        <v>5</v>
      </c>
      <c r="T384" t="s">
        <v>5</v>
      </c>
      <c r="U384" t="s">
        <v>5</v>
      </c>
      <c r="V384" t="s">
        <v>5</v>
      </c>
      <c r="W384" t="s">
        <v>5</v>
      </c>
      <c r="X384" t="s">
        <v>5</v>
      </c>
      <c r="Y384" t="s">
        <v>5</v>
      </c>
      <c r="Z384" t="s">
        <v>5</v>
      </c>
      <c r="AA384" t="s">
        <v>5</v>
      </c>
      <c r="AB384" t="s">
        <v>5</v>
      </c>
      <c r="AC384" t="s">
        <v>5</v>
      </c>
      <c r="AD384" t="s">
        <v>5</v>
      </c>
      <c r="AE384" t="s">
        <v>5</v>
      </c>
      <c r="AG384" s="229" t="str">
        <f t="shared" si="30"/>
        <v>Nej</v>
      </c>
      <c r="AI384" s="1" t="str">
        <f t="shared" si="26"/>
        <v>Nej</v>
      </c>
      <c r="AJ384" s="1">
        <f t="shared" si="27"/>
        <v>0</v>
      </c>
      <c r="AK384" s="1" t="str">
        <f t="shared" si="28"/>
        <v>-</v>
      </c>
    </row>
    <row r="385" spans="1:37" ht="15" customHeight="1" x14ac:dyDescent="0.35">
      <c r="A385" t="s">
        <v>547</v>
      </c>
      <c r="B385" t="s">
        <v>558</v>
      </c>
      <c r="C385" t="s">
        <v>556</v>
      </c>
      <c r="D385">
        <v>2024</v>
      </c>
      <c r="E385" t="s">
        <v>5</v>
      </c>
      <c r="F385" t="s">
        <v>5</v>
      </c>
      <c r="G385" t="s">
        <v>5</v>
      </c>
      <c r="H385" t="s">
        <v>5</v>
      </c>
      <c r="I385" t="s">
        <v>5</v>
      </c>
      <c r="J385" t="s">
        <v>5</v>
      </c>
      <c r="K385" t="s">
        <v>5</v>
      </c>
      <c r="L385" t="s">
        <v>5</v>
      </c>
      <c r="M385" t="s">
        <v>5</v>
      </c>
      <c r="N385" t="s">
        <v>5</v>
      </c>
      <c r="O385" t="s">
        <v>5</v>
      </c>
      <c r="P385" t="s">
        <v>5</v>
      </c>
      <c r="Q385" t="s">
        <v>5</v>
      </c>
      <c r="R385" t="s">
        <v>5</v>
      </c>
      <c r="S385" t="s">
        <v>5</v>
      </c>
      <c r="T385" t="s">
        <v>5</v>
      </c>
      <c r="U385" t="s">
        <v>5</v>
      </c>
      <c r="V385" t="s">
        <v>5</v>
      </c>
      <c r="W385" t="s">
        <v>5</v>
      </c>
      <c r="X385" t="s">
        <v>5</v>
      </c>
      <c r="Y385" t="s">
        <v>5</v>
      </c>
      <c r="Z385" t="s">
        <v>5</v>
      </c>
      <c r="AA385" t="s">
        <v>5</v>
      </c>
      <c r="AB385" t="s">
        <v>5</v>
      </c>
      <c r="AC385" t="s">
        <v>5</v>
      </c>
      <c r="AD385" t="s">
        <v>5</v>
      </c>
      <c r="AE385" t="s">
        <v>5</v>
      </c>
      <c r="AG385" s="229" t="str">
        <f t="shared" si="30"/>
        <v>Nej</v>
      </c>
      <c r="AI385" s="1" t="str">
        <f t="shared" si="26"/>
        <v>Nej</v>
      </c>
      <c r="AJ385" s="1">
        <f t="shared" si="27"/>
        <v>0</v>
      </c>
      <c r="AK385" s="1" t="str">
        <f t="shared" si="28"/>
        <v>-</v>
      </c>
    </row>
    <row r="386" spans="1:37" ht="15" customHeight="1" x14ac:dyDescent="0.35">
      <c r="A386" t="s">
        <v>560</v>
      </c>
      <c r="B386" t="s">
        <v>561</v>
      </c>
      <c r="C386" t="s">
        <v>561</v>
      </c>
      <c r="D386">
        <v>2024</v>
      </c>
      <c r="E386" t="s">
        <v>6</v>
      </c>
      <c r="F386" t="s">
        <v>6</v>
      </c>
      <c r="G386" t="s">
        <v>5</v>
      </c>
      <c r="H386">
        <v>2.1</v>
      </c>
      <c r="I386">
        <v>524.1</v>
      </c>
      <c r="J386">
        <v>0.78820000000000001</v>
      </c>
      <c r="K386">
        <v>0.14680000000000001</v>
      </c>
      <c r="L386" t="s">
        <v>6</v>
      </c>
      <c r="M386" t="s">
        <v>5</v>
      </c>
      <c r="N386" t="s">
        <v>6</v>
      </c>
      <c r="O386" t="s">
        <v>6</v>
      </c>
      <c r="P386" t="s">
        <v>6</v>
      </c>
      <c r="Q386" t="s">
        <v>6</v>
      </c>
      <c r="R386" t="s">
        <v>6</v>
      </c>
      <c r="S386" t="s">
        <v>6</v>
      </c>
      <c r="T386" t="s">
        <v>6</v>
      </c>
      <c r="U386" t="s">
        <v>5</v>
      </c>
      <c r="V386" t="s">
        <v>6</v>
      </c>
      <c r="W386" t="s">
        <v>6</v>
      </c>
      <c r="X386" t="s">
        <v>6</v>
      </c>
      <c r="Y386" t="s">
        <v>6</v>
      </c>
      <c r="Z386" t="s">
        <v>6</v>
      </c>
      <c r="AA386" t="s">
        <v>6</v>
      </c>
      <c r="AB386" t="s">
        <v>6</v>
      </c>
      <c r="AC386" t="s">
        <v>6</v>
      </c>
      <c r="AD386" t="s">
        <v>6</v>
      </c>
      <c r="AE386" t="s">
        <v>5</v>
      </c>
      <c r="AG386" s="229" t="str">
        <f t="shared" si="30"/>
        <v>Nej</v>
      </c>
      <c r="AI386" s="1" t="str">
        <f t="shared" si="26"/>
        <v>Nej</v>
      </c>
      <c r="AJ386" s="1">
        <f t="shared" si="27"/>
        <v>0</v>
      </c>
      <c r="AK386" s="1" t="str">
        <f t="shared" si="28"/>
        <v>-</v>
      </c>
    </row>
    <row r="387" spans="1:37" ht="15" customHeight="1" x14ac:dyDescent="0.35">
      <c r="A387" t="s">
        <v>562</v>
      </c>
      <c r="B387" t="s">
        <v>563</v>
      </c>
      <c r="C387" t="s">
        <v>564</v>
      </c>
      <c r="D387">
        <v>2024</v>
      </c>
      <c r="E387">
        <v>0.65100000000000002</v>
      </c>
      <c r="F387" t="s">
        <v>6</v>
      </c>
      <c r="G387" t="s">
        <v>5</v>
      </c>
      <c r="H387">
        <v>2.1</v>
      </c>
      <c r="I387">
        <v>524.1</v>
      </c>
      <c r="J387">
        <v>0.79</v>
      </c>
      <c r="K387">
        <v>0.14680000000000001</v>
      </c>
      <c r="L387" t="s">
        <v>6</v>
      </c>
      <c r="M387" t="s">
        <v>5</v>
      </c>
      <c r="N387" t="s">
        <v>6</v>
      </c>
      <c r="O387" t="s">
        <v>6</v>
      </c>
      <c r="P387" t="s">
        <v>6</v>
      </c>
      <c r="Q387" t="s">
        <v>6</v>
      </c>
      <c r="R387" t="s">
        <v>6</v>
      </c>
      <c r="S387" t="s">
        <v>6</v>
      </c>
      <c r="T387" t="s">
        <v>6</v>
      </c>
      <c r="U387" t="s">
        <v>5</v>
      </c>
      <c r="V387" t="s">
        <v>6</v>
      </c>
      <c r="W387" t="s">
        <v>6</v>
      </c>
      <c r="X387" t="s">
        <v>6</v>
      </c>
      <c r="Y387" t="s">
        <v>6</v>
      </c>
      <c r="Z387" t="s">
        <v>6</v>
      </c>
      <c r="AA387" t="s">
        <v>6</v>
      </c>
      <c r="AB387" t="s">
        <v>6</v>
      </c>
      <c r="AC387" t="s">
        <v>6</v>
      </c>
      <c r="AD387" t="s">
        <v>6</v>
      </c>
      <c r="AE387" t="s">
        <v>5</v>
      </c>
      <c r="AG387" s="205" t="s">
        <v>9</v>
      </c>
      <c r="AI387" s="1" t="str">
        <f t="shared" ref="AI387:AI450" si="31">IF(ISERROR(1/N387),"Nej","Ja")</f>
        <v>Nej</v>
      </c>
      <c r="AJ387" s="1">
        <f t="shared" ref="AJ387:AJ450" si="32">IF(AI387="Nej",0,N387)</f>
        <v>0</v>
      </c>
      <c r="AK387" s="1" t="str">
        <f t="shared" ref="AK387:AK450" si="33">IF(AI387="Nej","-",R387/100)</f>
        <v>-</v>
      </c>
    </row>
    <row r="388" spans="1:37" ht="15" customHeight="1" x14ac:dyDescent="0.35">
      <c r="A388" t="s">
        <v>562</v>
      </c>
      <c r="B388" t="s">
        <v>565</v>
      </c>
      <c r="C388" t="s">
        <v>564</v>
      </c>
      <c r="D388">
        <v>2024</v>
      </c>
      <c r="E388">
        <v>0.52300000000000002</v>
      </c>
      <c r="F388" t="s">
        <v>6</v>
      </c>
      <c r="G388" t="s">
        <v>5</v>
      </c>
      <c r="H388">
        <v>2.1</v>
      </c>
      <c r="I388">
        <v>524.1</v>
      </c>
      <c r="J388">
        <v>0.79</v>
      </c>
      <c r="K388">
        <v>0.14680000000000001</v>
      </c>
      <c r="L388" t="s">
        <v>6</v>
      </c>
      <c r="M388" t="s">
        <v>5</v>
      </c>
      <c r="N388" t="s">
        <v>6</v>
      </c>
      <c r="O388" t="s">
        <v>6</v>
      </c>
      <c r="P388" t="s">
        <v>6</v>
      </c>
      <c r="Q388" t="s">
        <v>6</v>
      </c>
      <c r="R388" t="s">
        <v>6</v>
      </c>
      <c r="S388" t="s">
        <v>6</v>
      </c>
      <c r="T388" t="s">
        <v>6</v>
      </c>
      <c r="U388" t="s">
        <v>5</v>
      </c>
      <c r="V388" t="s">
        <v>6</v>
      </c>
      <c r="W388" t="s">
        <v>6</v>
      </c>
      <c r="X388" t="s">
        <v>6</v>
      </c>
      <c r="Y388" t="s">
        <v>6</v>
      </c>
      <c r="Z388" t="s">
        <v>6</v>
      </c>
      <c r="AA388" t="s">
        <v>6</v>
      </c>
      <c r="AB388" t="s">
        <v>6</v>
      </c>
      <c r="AC388" t="s">
        <v>6</v>
      </c>
      <c r="AD388" t="s">
        <v>6</v>
      </c>
      <c r="AE388" t="s">
        <v>5</v>
      </c>
      <c r="AG388" s="205" t="s">
        <v>9</v>
      </c>
      <c r="AI388" s="1" t="str">
        <f t="shared" si="31"/>
        <v>Nej</v>
      </c>
      <c r="AJ388" s="1">
        <f t="shared" si="32"/>
        <v>0</v>
      </c>
      <c r="AK388" s="1" t="str">
        <f t="shared" si="33"/>
        <v>-</v>
      </c>
    </row>
    <row r="389" spans="1:37" ht="15" customHeight="1" x14ac:dyDescent="0.35">
      <c r="A389" t="s">
        <v>562</v>
      </c>
      <c r="B389" t="s">
        <v>564</v>
      </c>
      <c r="C389" t="s">
        <v>564</v>
      </c>
      <c r="D389">
        <v>2024</v>
      </c>
      <c r="E389" t="s">
        <v>6</v>
      </c>
      <c r="F389" t="s">
        <v>6</v>
      </c>
      <c r="G389" t="s">
        <v>866</v>
      </c>
      <c r="H389">
        <v>0.67500000000000004</v>
      </c>
      <c r="I389">
        <v>69.52</v>
      </c>
      <c r="J389">
        <v>3.0999999999999999E-3</v>
      </c>
      <c r="K389">
        <v>0</v>
      </c>
      <c r="L389">
        <v>38.1</v>
      </c>
      <c r="M389" t="s">
        <v>5</v>
      </c>
      <c r="N389" t="s">
        <v>6</v>
      </c>
      <c r="O389" t="s">
        <v>6</v>
      </c>
      <c r="P389" t="s">
        <v>6</v>
      </c>
      <c r="Q389" t="s">
        <v>6</v>
      </c>
      <c r="R389" t="s">
        <v>6</v>
      </c>
      <c r="S389" t="s">
        <v>6</v>
      </c>
      <c r="T389" t="s">
        <v>6</v>
      </c>
      <c r="U389" t="s">
        <v>5</v>
      </c>
      <c r="V389" t="s">
        <v>6</v>
      </c>
      <c r="W389" t="s">
        <v>6</v>
      </c>
      <c r="X389" t="s">
        <v>6</v>
      </c>
      <c r="Y389" t="s">
        <v>6</v>
      </c>
      <c r="Z389" t="s">
        <v>6</v>
      </c>
      <c r="AA389" t="s">
        <v>6</v>
      </c>
      <c r="AB389" t="s">
        <v>6</v>
      </c>
      <c r="AC389" t="s">
        <v>6</v>
      </c>
      <c r="AD389" t="s">
        <v>6</v>
      </c>
      <c r="AE389" s="202" t="s">
        <v>1215</v>
      </c>
      <c r="AG389" s="229" t="str">
        <f>IF(OR(AND(H389&lt;&gt;$AM$3,H389&lt;&gt;"-"),AND(I389&lt;&gt;$AM$4,I389&lt;&gt;"-"),AND(J389&lt;&gt;$AM$5,J389&lt;&gt;"-"),AND(K389&lt;&gt;$AM$6,K389&lt;&gt;"-")),"Ja","Nej")</f>
        <v>Ja</v>
      </c>
      <c r="AI389" s="1" t="str">
        <f t="shared" si="31"/>
        <v>Nej</v>
      </c>
      <c r="AJ389" s="1">
        <f t="shared" si="32"/>
        <v>0</v>
      </c>
      <c r="AK389" s="1" t="str">
        <f t="shared" si="33"/>
        <v>-</v>
      </c>
    </row>
    <row r="390" spans="1:37" ht="15" customHeight="1" x14ac:dyDescent="0.35">
      <c r="A390" t="s">
        <v>562</v>
      </c>
      <c r="B390" t="s">
        <v>566</v>
      </c>
      <c r="C390" t="s">
        <v>564</v>
      </c>
      <c r="D390">
        <v>2024</v>
      </c>
      <c r="E390" t="s">
        <v>6</v>
      </c>
      <c r="F390" t="s">
        <v>6</v>
      </c>
      <c r="G390" t="s">
        <v>5</v>
      </c>
      <c r="H390">
        <v>2.1</v>
      </c>
      <c r="I390">
        <v>524.1</v>
      </c>
      <c r="J390">
        <v>0.79</v>
      </c>
      <c r="K390">
        <v>0.14680000000000001</v>
      </c>
      <c r="L390" t="s">
        <v>6</v>
      </c>
      <c r="M390" t="s">
        <v>5</v>
      </c>
      <c r="N390" t="s">
        <v>6</v>
      </c>
      <c r="O390" t="s">
        <v>6</v>
      </c>
      <c r="P390" t="s">
        <v>6</v>
      </c>
      <c r="Q390" t="s">
        <v>6</v>
      </c>
      <c r="R390" t="s">
        <v>6</v>
      </c>
      <c r="S390" t="s">
        <v>6</v>
      </c>
      <c r="T390" t="s">
        <v>6</v>
      </c>
      <c r="U390" t="s">
        <v>5</v>
      </c>
      <c r="V390" t="s">
        <v>6</v>
      </c>
      <c r="W390" t="s">
        <v>6</v>
      </c>
      <c r="X390" t="s">
        <v>6</v>
      </c>
      <c r="Y390" t="s">
        <v>6</v>
      </c>
      <c r="Z390" t="s">
        <v>6</v>
      </c>
      <c r="AA390" t="s">
        <v>6</v>
      </c>
      <c r="AB390" t="s">
        <v>6</v>
      </c>
      <c r="AC390" t="s">
        <v>6</v>
      </c>
      <c r="AD390" t="s">
        <v>6</v>
      </c>
      <c r="AE390" t="s">
        <v>5</v>
      </c>
      <c r="AG390" s="205" t="s">
        <v>9</v>
      </c>
      <c r="AI390" s="1" t="str">
        <f t="shared" si="31"/>
        <v>Nej</v>
      </c>
      <c r="AJ390" s="1">
        <f t="shared" si="32"/>
        <v>0</v>
      </c>
      <c r="AK390" s="1" t="str">
        <f t="shared" si="33"/>
        <v>-</v>
      </c>
    </row>
    <row r="391" spans="1:37" ht="15" customHeight="1" x14ac:dyDescent="0.35">
      <c r="A391" t="s">
        <v>562</v>
      </c>
      <c r="B391" t="s">
        <v>567</v>
      </c>
      <c r="C391" t="s">
        <v>564</v>
      </c>
      <c r="D391">
        <v>2024</v>
      </c>
      <c r="E391" t="s">
        <v>6</v>
      </c>
      <c r="F391">
        <v>0</v>
      </c>
      <c r="G391" t="s">
        <v>810</v>
      </c>
      <c r="H391">
        <v>0.497</v>
      </c>
      <c r="I391">
        <v>69.52</v>
      </c>
      <c r="J391">
        <v>3.0999999999999999E-3</v>
      </c>
      <c r="K391">
        <v>0</v>
      </c>
      <c r="L391">
        <v>26.59</v>
      </c>
      <c r="M391" t="s">
        <v>5</v>
      </c>
      <c r="N391" t="s">
        <v>6</v>
      </c>
      <c r="O391" t="s">
        <v>6</v>
      </c>
      <c r="P391" t="s">
        <v>6</v>
      </c>
      <c r="Q391" t="s">
        <v>6</v>
      </c>
      <c r="R391" t="s">
        <v>6</v>
      </c>
      <c r="S391" t="s">
        <v>6</v>
      </c>
      <c r="T391" t="s">
        <v>6</v>
      </c>
      <c r="U391" t="s">
        <v>5</v>
      </c>
      <c r="V391" t="s">
        <v>6</v>
      </c>
      <c r="W391" t="s">
        <v>6</v>
      </c>
      <c r="X391" t="s">
        <v>6</v>
      </c>
      <c r="Y391" t="s">
        <v>6</v>
      </c>
      <c r="Z391" t="s">
        <v>6</v>
      </c>
      <c r="AA391" t="s">
        <v>6</v>
      </c>
      <c r="AB391" t="s">
        <v>6</v>
      </c>
      <c r="AC391" t="s">
        <v>6</v>
      </c>
      <c r="AD391" t="s">
        <v>6</v>
      </c>
      <c r="AE391" s="202" t="s">
        <v>1215</v>
      </c>
      <c r="AG391" s="229" t="str">
        <f t="shared" ref="AG391:AG422" si="34">IF(OR(AND(H391&lt;&gt;$AM$3,H391&lt;&gt;"-"),AND(I391&lt;&gt;$AM$4,I391&lt;&gt;"-"),AND(J391&lt;&gt;$AM$5,J391&lt;&gt;"-"),AND(K391&lt;&gt;$AM$6,K391&lt;&gt;"-")),"Ja","Nej")</f>
        <v>Ja</v>
      </c>
      <c r="AI391" s="1" t="str">
        <f t="shared" si="31"/>
        <v>Nej</v>
      </c>
      <c r="AJ391" s="1">
        <f t="shared" si="32"/>
        <v>0</v>
      </c>
      <c r="AK391" s="1" t="str">
        <f t="shared" si="33"/>
        <v>-</v>
      </c>
    </row>
    <row r="392" spans="1:37" ht="15" customHeight="1" x14ac:dyDescent="0.35">
      <c r="A392" t="s">
        <v>562</v>
      </c>
      <c r="B392" t="s">
        <v>568</v>
      </c>
      <c r="C392" t="s">
        <v>564</v>
      </c>
      <c r="D392">
        <v>2024</v>
      </c>
      <c r="E392" t="s">
        <v>6</v>
      </c>
      <c r="F392">
        <v>0</v>
      </c>
      <c r="G392" t="s">
        <v>866</v>
      </c>
      <c r="H392">
        <v>0.67500000000000004</v>
      </c>
      <c r="I392">
        <v>69.52</v>
      </c>
      <c r="J392">
        <v>3.0999999999999999E-3</v>
      </c>
      <c r="K392">
        <v>0</v>
      </c>
      <c r="L392">
        <v>38.1</v>
      </c>
      <c r="M392" t="s">
        <v>5</v>
      </c>
      <c r="N392" t="s">
        <v>6</v>
      </c>
      <c r="O392" t="s">
        <v>6</v>
      </c>
      <c r="P392" t="s">
        <v>6</v>
      </c>
      <c r="Q392" t="s">
        <v>6</v>
      </c>
      <c r="R392" t="s">
        <v>6</v>
      </c>
      <c r="S392" t="s">
        <v>6</v>
      </c>
      <c r="T392" t="s">
        <v>6</v>
      </c>
      <c r="U392" t="s">
        <v>5</v>
      </c>
      <c r="V392" t="s">
        <v>6</v>
      </c>
      <c r="W392" t="s">
        <v>6</v>
      </c>
      <c r="X392" t="s">
        <v>6</v>
      </c>
      <c r="Y392" t="s">
        <v>6</v>
      </c>
      <c r="Z392" t="s">
        <v>6</v>
      </c>
      <c r="AA392" t="s">
        <v>6</v>
      </c>
      <c r="AB392" t="s">
        <v>6</v>
      </c>
      <c r="AC392" t="s">
        <v>6</v>
      </c>
      <c r="AD392" t="s">
        <v>6</v>
      </c>
      <c r="AE392" s="202" t="s">
        <v>1215</v>
      </c>
      <c r="AG392" s="229" t="str">
        <f t="shared" si="34"/>
        <v>Ja</v>
      </c>
      <c r="AI392" s="1" t="str">
        <f t="shared" si="31"/>
        <v>Nej</v>
      </c>
      <c r="AJ392" s="1">
        <f t="shared" si="32"/>
        <v>0</v>
      </c>
      <c r="AK392" s="1" t="str">
        <f t="shared" si="33"/>
        <v>-</v>
      </c>
    </row>
    <row r="393" spans="1:37" ht="15" customHeight="1" x14ac:dyDescent="0.35">
      <c r="A393" t="s">
        <v>569</v>
      </c>
      <c r="B393" t="s">
        <v>570</v>
      </c>
      <c r="C393" t="s">
        <v>4</v>
      </c>
      <c r="D393">
        <v>2024</v>
      </c>
      <c r="E393" t="s">
        <v>5</v>
      </c>
      <c r="F393" t="s">
        <v>5</v>
      </c>
      <c r="G393" t="s">
        <v>5</v>
      </c>
      <c r="H393" t="s">
        <v>5</v>
      </c>
      <c r="I393" t="s">
        <v>5</v>
      </c>
      <c r="J393" t="s">
        <v>5</v>
      </c>
      <c r="K393" t="s">
        <v>5</v>
      </c>
      <c r="L393" t="s">
        <v>5</v>
      </c>
      <c r="M393" t="s">
        <v>5</v>
      </c>
      <c r="N393" t="s">
        <v>5</v>
      </c>
      <c r="O393" t="s">
        <v>5</v>
      </c>
      <c r="P393" t="s">
        <v>5</v>
      </c>
      <c r="Q393" t="s">
        <v>5</v>
      </c>
      <c r="R393" t="s">
        <v>5</v>
      </c>
      <c r="S393" t="s">
        <v>5</v>
      </c>
      <c r="T393" t="s">
        <v>5</v>
      </c>
      <c r="U393" t="s">
        <v>5</v>
      </c>
      <c r="V393" t="s">
        <v>5</v>
      </c>
      <c r="W393" t="s">
        <v>5</v>
      </c>
      <c r="X393" t="s">
        <v>5</v>
      </c>
      <c r="Y393" t="s">
        <v>5</v>
      </c>
      <c r="Z393" t="s">
        <v>5</v>
      </c>
      <c r="AA393" t="s">
        <v>5</v>
      </c>
      <c r="AB393" t="s">
        <v>5</v>
      </c>
      <c r="AC393" t="s">
        <v>5</v>
      </c>
      <c r="AD393" t="s">
        <v>5</v>
      </c>
      <c r="AE393" t="s">
        <v>5</v>
      </c>
      <c r="AG393" s="229" t="str">
        <f t="shared" si="34"/>
        <v>Nej</v>
      </c>
      <c r="AI393" s="1" t="str">
        <f t="shared" si="31"/>
        <v>Nej</v>
      </c>
      <c r="AJ393" s="1">
        <f t="shared" si="32"/>
        <v>0</v>
      </c>
      <c r="AK393" s="1" t="str">
        <f t="shared" si="33"/>
        <v>-</v>
      </c>
    </row>
    <row r="394" spans="1:37" ht="15" customHeight="1" x14ac:dyDescent="0.35">
      <c r="A394" t="s">
        <v>571</v>
      </c>
      <c r="B394" t="s">
        <v>572</v>
      </c>
      <c r="C394" t="s">
        <v>573</v>
      </c>
      <c r="D394">
        <v>2024</v>
      </c>
      <c r="E394">
        <v>4.1200000000000001E-2</v>
      </c>
      <c r="F394" t="s">
        <v>6</v>
      </c>
      <c r="G394" t="s">
        <v>867</v>
      </c>
      <c r="H394">
        <v>1.2</v>
      </c>
      <c r="I394">
        <v>0</v>
      </c>
      <c r="J394">
        <v>0</v>
      </c>
      <c r="K394">
        <v>0</v>
      </c>
      <c r="L394">
        <v>32.9</v>
      </c>
      <c r="M394" t="s">
        <v>5</v>
      </c>
      <c r="N394" t="s">
        <v>6</v>
      </c>
      <c r="O394" t="s">
        <v>6</v>
      </c>
      <c r="P394" t="s">
        <v>6</v>
      </c>
      <c r="Q394" t="s">
        <v>6</v>
      </c>
      <c r="R394" t="s">
        <v>6</v>
      </c>
      <c r="S394" t="s">
        <v>6</v>
      </c>
      <c r="T394" t="s">
        <v>6</v>
      </c>
      <c r="U394" t="s">
        <v>5</v>
      </c>
      <c r="V394" t="s">
        <v>6</v>
      </c>
      <c r="W394" t="s">
        <v>6</v>
      </c>
      <c r="X394" t="s">
        <v>6</v>
      </c>
      <c r="Y394" t="s">
        <v>6</v>
      </c>
      <c r="Z394" t="s">
        <v>6</v>
      </c>
      <c r="AA394" t="s">
        <v>6</v>
      </c>
      <c r="AB394" t="s">
        <v>6</v>
      </c>
      <c r="AC394" t="s">
        <v>6</v>
      </c>
      <c r="AD394" t="s">
        <v>6</v>
      </c>
      <c r="AE394" t="s">
        <v>5</v>
      </c>
      <c r="AG394" s="229" t="str">
        <f t="shared" si="34"/>
        <v>Ja</v>
      </c>
      <c r="AI394" s="1" t="str">
        <f t="shared" si="31"/>
        <v>Nej</v>
      </c>
      <c r="AJ394" s="1">
        <f t="shared" si="32"/>
        <v>0</v>
      </c>
      <c r="AK394" s="1" t="str">
        <f t="shared" si="33"/>
        <v>-</v>
      </c>
    </row>
    <row r="395" spans="1:37" ht="15" customHeight="1" x14ac:dyDescent="0.35">
      <c r="A395" t="s">
        <v>571</v>
      </c>
      <c r="B395" t="s">
        <v>573</v>
      </c>
      <c r="C395" t="s">
        <v>573</v>
      </c>
      <c r="D395">
        <v>2024</v>
      </c>
      <c r="E395">
        <v>3.056</v>
      </c>
      <c r="F395">
        <v>4.2949999999999999</v>
      </c>
      <c r="G395" t="s">
        <v>868</v>
      </c>
      <c r="H395">
        <v>1.2</v>
      </c>
      <c r="I395">
        <v>0</v>
      </c>
      <c r="J395">
        <v>0</v>
      </c>
      <c r="K395">
        <v>0</v>
      </c>
      <c r="L395">
        <v>32.9</v>
      </c>
      <c r="M395" t="s">
        <v>5</v>
      </c>
      <c r="N395" t="s">
        <v>6</v>
      </c>
      <c r="O395" t="s">
        <v>6</v>
      </c>
      <c r="P395" t="s">
        <v>6</v>
      </c>
      <c r="Q395" t="s">
        <v>6</v>
      </c>
      <c r="R395" t="s">
        <v>6</v>
      </c>
      <c r="S395" t="s">
        <v>6</v>
      </c>
      <c r="T395" t="s">
        <v>6</v>
      </c>
      <c r="U395" t="s">
        <v>5</v>
      </c>
      <c r="V395" t="s">
        <v>6</v>
      </c>
      <c r="W395" t="s">
        <v>6</v>
      </c>
      <c r="X395" t="s">
        <v>6</v>
      </c>
      <c r="Y395" t="s">
        <v>6</v>
      </c>
      <c r="Z395" t="s">
        <v>6</v>
      </c>
      <c r="AA395" t="s">
        <v>6</v>
      </c>
      <c r="AB395" t="s">
        <v>6</v>
      </c>
      <c r="AC395" t="s">
        <v>6</v>
      </c>
      <c r="AD395" t="s">
        <v>6</v>
      </c>
      <c r="AE395" t="s">
        <v>5</v>
      </c>
      <c r="AG395" s="229" t="str">
        <f t="shared" si="34"/>
        <v>Ja</v>
      </c>
      <c r="AI395" s="1" t="str">
        <f t="shared" si="31"/>
        <v>Nej</v>
      </c>
      <c r="AJ395" s="1">
        <f t="shared" si="32"/>
        <v>0</v>
      </c>
      <c r="AK395" s="1" t="str">
        <f t="shared" si="33"/>
        <v>-</v>
      </c>
    </row>
    <row r="396" spans="1:37" ht="15" customHeight="1" x14ac:dyDescent="0.35">
      <c r="A396" t="s">
        <v>571</v>
      </c>
      <c r="B396" t="s">
        <v>574</v>
      </c>
      <c r="C396" t="s">
        <v>573</v>
      </c>
      <c r="D396">
        <v>2024</v>
      </c>
      <c r="E396">
        <v>5.7000000000000002E-2</v>
      </c>
      <c r="F396" t="s">
        <v>6</v>
      </c>
      <c r="G396" t="s">
        <v>869</v>
      </c>
      <c r="H396">
        <v>1.2</v>
      </c>
      <c r="I396">
        <v>0</v>
      </c>
      <c r="J396">
        <v>0</v>
      </c>
      <c r="K396">
        <v>0</v>
      </c>
      <c r="L396">
        <v>32.9</v>
      </c>
      <c r="M396" t="s">
        <v>5</v>
      </c>
      <c r="N396" t="s">
        <v>6</v>
      </c>
      <c r="O396" t="s">
        <v>6</v>
      </c>
      <c r="P396" t="s">
        <v>6</v>
      </c>
      <c r="Q396" t="s">
        <v>6</v>
      </c>
      <c r="R396" t="s">
        <v>6</v>
      </c>
      <c r="S396" t="s">
        <v>6</v>
      </c>
      <c r="T396" t="s">
        <v>6</v>
      </c>
      <c r="U396" t="s">
        <v>5</v>
      </c>
      <c r="V396" t="s">
        <v>6</v>
      </c>
      <c r="W396" t="s">
        <v>6</v>
      </c>
      <c r="X396" t="s">
        <v>6</v>
      </c>
      <c r="Y396" t="s">
        <v>6</v>
      </c>
      <c r="Z396" t="s">
        <v>6</v>
      </c>
      <c r="AA396" t="s">
        <v>6</v>
      </c>
      <c r="AB396" t="s">
        <v>6</v>
      </c>
      <c r="AC396" t="s">
        <v>6</v>
      </c>
      <c r="AD396" t="s">
        <v>6</v>
      </c>
      <c r="AE396" t="s">
        <v>5</v>
      </c>
      <c r="AG396" s="229" t="str">
        <f t="shared" si="34"/>
        <v>Ja</v>
      </c>
      <c r="AI396" s="1" t="str">
        <f t="shared" si="31"/>
        <v>Nej</v>
      </c>
      <c r="AJ396" s="1">
        <f t="shared" si="32"/>
        <v>0</v>
      </c>
      <c r="AK396" s="1" t="str">
        <f t="shared" si="33"/>
        <v>-</v>
      </c>
    </row>
    <row r="397" spans="1:37" ht="15" customHeight="1" x14ac:dyDescent="0.35">
      <c r="A397" t="s">
        <v>575</v>
      </c>
      <c r="B397" t="s">
        <v>576</v>
      </c>
      <c r="C397" t="s">
        <v>577</v>
      </c>
      <c r="D397">
        <v>2024</v>
      </c>
      <c r="E397">
        <v>27</v>
      </c>
      <c r="F397">
        <v>22.83</v>
      </c>
      <c r="G397" t="s">
        <v>845</v>
      </c>
      <c r="H397">
        <v>3.1</v>
      </c>
      <c r="I397">
        <v>0</v>
      </c>
      <c r="J397">
        <v>0</v>
      </c>
      <c r="K397">
        <v>1</v>
      </c>
      <c r="L397">
        <v>0</v>
      </c>
      <c r="M397" t="s">
        <v>5</v>
      </c>
      <c r="N397" t="s">
        <v>6</v>
      </c>
      <c r="O397" t="s">
        <v>6</v>
      </c>
      <c r="P397" t="s">
        <v>6</v>
      </c>
      <c r="Q397" t="s">
        <v>6</v>
      </c>
      <c r="R397" t="s">
        <v>6</v>
      </c>
      <c r="S397" t="s">
        <v>6</v>
      </c>
      <c r="T397" t="s">
        <v>6</v>
      </c>
      <c r="U397" t="s">
        <v>768</v>
      </c>
      <c r="V397">
        <v>11.01</v>
      </c>
      <c r="W397">
        <v>11.01</v>
      </c>
      <c r="X397">
        <v>0</v>
      </c>
      <c r="Y397">
        <v>0</v>
      </c>
      <c r="Z397">
        <v>0</v>
      </c>
      <c r="AA397">
        <v>0</v>
      </c>
      <c r="AB397">
        <v>0</v>
      </c>
      <c r="AC397">
        <v>0</v>
      </c>
      <c r="AD397" t="s">
        <v>6</v>
      </c>
      <c r="AE397" s="202" t="s">
        <v>1216</v>
      </c>
      <c r="AG397" s="229" t="str">
        <f t="shared" si="34"/>
        <v>Ja</v>
      </c>
      <c r="AI397" s="1" t="str">
        <f t="shared" si="31"/>
        <v>Nej</v>
      </c>
      <c r="AJ397" s="1">
        <f t="shared" si="32"/>
        <v>0</v>
      </c>
      <c r="AK397" s="1" t="str">
        <f t="shared" si="33"/>
        <v>-</v>
      </c>
    </row>
    <row r="398" spans="1:37" ht="15" customHeight="1" x14ac:dyDescent="0.35">
      <c r="A398" t="s">
        <v>575</v>
      </c>
      <c r="B398" t="s">
        <v>578</v>
      </c>
      <c r="C398" t="s">
        <v>577</v>
      </c>
      <c r="D398">
        <v>2024</v>
      </c>
      <c r="E398" t="s">
        <v>5</v>
      </c>
      <c r="F398" t="s">
        <v>5</v>
      </c>
      <c r="G398" t="s">
        <v>5</v>
      </c>
      <c r="H398" t="s">
        <v>5</v>
      </c>
      <c r="I398" t="s">
        <v>5</v>
      </c>
      <c r="J398" t="s">
        <v>5</v>
      </c>
      <c r="K398" t="s">
        <v>5</v>
      </c>
      <c r="L398" t="s">
        <v>5</v>
      </c>
      <c r="M398" t="s">
        <v>5</v>
      </c>
      <c r="N398" t="s">
        <v>5</v>
      </c>
      <c r="O398" t="s">
        <v>5</v>
      </c>
      <c r="P398" t="s">
        <v>5</v>
      </c>
      <c r="Q398" t="s">
        <v>5</v>
      </c>
      <c r="R398" t="s">
        <v>5</v>
      </c>
      <c r="S398" t="s">
        <v>5</v>
      </c>
      <c r="T398" t="s">
        <v>5</v>
      </c>
      <c r="U398" t="s">
        <v>5</v>
      </c>
      <c r="V398" t="s">
        <v>5</v>
      </c>
      <c r="W398" t="s">
        <v>5</v>
      </c>
      <c r="X398" t="s">
        <v>5</v>
      </c>
      <c r="Y398" t="s">
        <v>5</v>
      </c>
      <c r="Z398" t="s">
        <v>5</v>
      </c>
      <c r="AA398" t="s">
        <v>5</v>
      </c>
      <c r="AB398" t="s">
        <v>5</v>
      </c>
      <c r="AC398" t="s">
        <v>5</v>
      </c>
      <c r="AD398" t="s">
        <v>5</v>
      </c>
      <c r="AE398" t="s">
        <v>5</v>
      </c>
      <c r="AG398" s="229" t="str">
        <f t="shared" si="34"/>
        <v>Nej</v>
      </c>
      <c r="AI398" s="1" t="str">
        <f t="shared" si="31"/>
        <v>Nej</v>
      </c>
      <c r="AJ398" s="1">
        <f t="shared" si="32"/>
        <v>0</v>
      </c>
      <c r="AK398" s="1" t="str">
        <f t="shared" si="33"/>
        <v>-</v>
      </c>
    </row>
    <row r="399" spans="1:37" ht="15" customHeight="1" x14ac:dyDescent="0.35">
      <c r="A399" t="s">
        <v>579</v>
      </c>
      <c r="B399" t="s">
        <v>580</v>
      </c>
      <c r="C399" t="s">
        <v>580</v>
      </c>
      <c r="D399">
        <v>2024</v>
      </c>
      <c r="E399">
        <v>0.47899999999999998</v>
      </c>
      <c r="F399" t="s">
        <v>6</v>
      </c>
      <c r="G399" t="s">
        <v>870</v>
      </c>
      <c r="H399">
        <v>1.1000000000000001</v>
      </c>
      <c r="I399">
        <v>0</v>
      </c>
      <c r="J399">
        <v>0</v>
      </c>
      <c r="K399">
        <v>0</v>
      </c>
      <c r="L399" t="s">
        <v>6</v>
      </c>
      <c r="M399" t="s">
        <v>78</v>
      </c>
      <c r="N399" t="s">
        <v>6</v>
      </c>
      <c r="O399" t="s">
        <v>6</v>
      </c>
      <c r="P399" t="s">
        <v>6</v>
      </c>
      <c r="Q399" t="s">
        <v>6</v>
      </c>
      <c r="R399" t="s">
        <v>6</v>
      </c>
      <c r="S399" t="s">
        <v>6</v>
      </c>
      <c r="T399" t="s">
        <v>6</v>
      </c>
      <c r="U399" t="s">
        <v>78</v>
      </c>
      <c r="V399" t="s">
        <v>6</v>
      </c>
      <c r="W399" t="s">
        <v>6</v>
      </c>
      <c r="X399" t="s">
        <v>6</v>
      </c>
      <c r="Y399" t="s">
        <v>6</v>
      </c>
      <c r="Z399" t="s">
        <v>6</v>
      </c>
      <c r="AA399" t="s">
        <v>6</v>
      </c>
      <c r="AB399" t="s">
        <v>6</v>
      </c>
      <c r="AC399" t="s">
        <v>6</v>
      </c>
      <c r="AD399" t="s">
        <v>6</v>
      </c>
      <c r="AE399" t="s">
        <v>78</v>
      </c>
      <c r="AG399" s="229" t="str">
        <f t="shared" si="34"/>
        <v>Ja</v>
      </c>
      <c r="AI399" s="1" t="str">
        <f t="shared" si="31"/>
        <v>Nej</v>
      </c>
      <c r="AJ399" s="1">
        <f t="shared" si="32"/>
        <v>0</v>
      </c>
      <c r="AK399" s="1" t="str">
        <f t="shared" si="33"/>
        <v>-</v>
      </c>
    </row>
    <row r="400" spans="1:37" ht="15" customHeight="1" x14ac:dyDescent="0.35">
      <c r="A400" t="s">
        <v>581</v>
      </c>
      <c r="B400" t="s">
        <v>582</v>
      </c>
      <c r="C400" t="s">
        <v>583</v>
      </c>
      <c r="D400">
        <v>2024</v>
      </c>
      <c r="E400">
        <v>0.39100000000000001</v>
      </c>
      <c r="F400" t="s">
        <v>6</v>
      </c>
      <c r="G400" t="s">
        <v>809</v>
      </c>
      <c r="H400">
        <v>0.03</v>
      </c>
      <c r="I400">
        <v>0</v>
      </c>
      <c r="J400">
        <v>0</v>
      </c>
      <c r="K400">
        <v>0</v>
      </c>
      <c r="L400">
        <v>100</v>
      </c>
      <c r="M400" t="s">
        <v>5</v>
      </c>
      <c r="N400" t="s">
        <v>6</v>
      </c>
      <c r="O400" t="s">
        <v>6</v>
      </c>
      <c r="P400" t="s">
        <v>6</v>
      </c>
      <c r="Q400" t="s">
        <v>6</v>
      </c>
      <c r="R400" t="s">
        <v>6</v>
      </c>
      <c r="S400" t="s">
        <v>6</v>
      </c>
      <c r="T400" t="s">
        <v>6</v>
      </c>
      <c r="U400" t="s">
        <v>5</v>
      </c>
      <c r="V400" t="s">
        <v>6</v>
      </c>
      <c r="W400" t="s">
        <v>6</v>
      </c>
      <c r="X400" t="s">
        <v>6</v>
      </c>
      <c r="Y400" t="s">
        <v>6</v>
      </c>
      <c r="Z400" t="s">
        <v>6</v>
      </c>
      <c r="AA400" t="s">
        <v>6</v>
      </c>
      <c r="AB400" t="s">
        <v>6</v>
      </c>
      <c r="AC400" t="s">
        <v>6</v>
      </c>
      <c r="AD400" t="s">
        <v>6</v>
      </c>
      <c r="AE400" t="s">
        <v>5</v>
      </c>
      <c r="AG400" s="229" t="str">
        <f t="shared" si="34"/>
        <v>Ja</v>
      </c>
      <c r="AI400" s="1" t="str">
        <f t="shared" si="31"/>
        <v>Nej</v>
      </c>
      <c r="AJ400" s="1">
        <f t="shared" si="32"/>
        <v>0</v>
      </c>
      <c r="AK400" s="1" t="str">
        <f t="shared" si="33"/>
        <v>-</v>
      </c>
    </row>
    <row r="401" spans="1:37" ht="15" customHeight="1" x14ac:dyDescent="0.35">
      <c r="A401" t="s">
        <v>581</v>
      </c>
      <c r="B401" t="s">
        <v>584</v>
      </c>
      <c r="C401" t="s">
        <v>585</v>
      </c>
      <c r="D401">
        <v>2024</v>
      </c>
      <c r="E401">
        <v>6.0000000000000001E-3</v>
      </c>
      <c r="F401" t="s">
        <v>6</v>
      </c>
      <c r="G401" t="s">
        <v>809</v>
      </c>
      <c r="H401">
        <v>0.03</v>
      </c>
      <c r="I401">
        <v>0</v>
      </c>
      <c r="J401">
        <v>0</v>
      </c>
      <c r="K401">
        <v>0</v>
      </c>
      <c r="L401">
        <v>100</v>
      </c>
      <c r="M401" t="s">
        <v>5</v>
      </c>
      <c r="N401" t="s">
        <v>6</v>
      </c>
      <c r="O401" t="s">
        <v>6</v>
      </c>
      <c r="P401" t="s">
        <v>6</v>
      </c>
      <c r="Q401" t="s">
        <v>6</v>
      </c>
      <c r="R401" t="s">
        <v>6</v>
      </c>
      <c r="S401" t="s">
        <v>6</v>
      </c>
      <c r="T401" t="s">
        <v>6</v>
      </c>
      <c r="U401" t="s">
        <v>5</v>
      </c>
      <c r="V401" t="s">
        <v>6</v>
      </c>
      <c r="W401" t="s">
        <v>6</v>
      </c>
      <c r="X401" t="s">
        <v>6</v>
      </c>
      <c r="Y401" t="s">
        <v>6</v>
      </c>
      <c r="Z401" t="s">
        <v>6</v>
      </c>
      <c r="AA401" t="s">
        <v>6</v>
      </c>
      <c r="AB401" t="s">
        <v>6</v>
      </c>
      <c r="AC401" t="s">
        <v>6</v>
      </c>
      <c r="AD401" t="s">
        <v>6</v>
      </c>
      <c r="AE401" t="s">
        <v>5</v>
      </c>
      <c r="AG401" s="229" t="str">
        <f t="shared" si="34"/>
        <v>Ja</v>
      </c>
      <c r="AI401" s="1" t="str">
        <f t="shared" si="31"/>
        <v>Nej</v>
      </c>
      <c r="AJ401" s="1">
        <f t="shared" si="32"/>
        <v>0</v>
      </c>
      <c r="AK401" s="1" t="str">
        <f t="shared" si="33"/>
        <v>-</v>
      </c>
    </row>
    <row r="402" spans="1:37" ht="15" customHeight="1" x14ac:dyDescent="0.35">
      <c r="A402" t="s">
        <v>581</v>
      </c>
      <c r="B402" t="s">
        <v>586</v>
      </c>
      <c r="C402" t="s">
        <v>586</v>
      </c>
      <c r="D402">
        <v>2024</v>
      </c>
      <c r="E402">
        <v>2.2999999999999998</v>
      </c>
      <c r="F402">
        <v>53.56</v>
      </c>
      <c r="G402" t="s">
        <v>805</v>
      </c>
      <c r="H402">
        <v>0.03</v>
      </c>
      <c r="I402">
        <v>0</v>
      </c>
      <c r="J402">
        <v>0</v>
      </c>
      <c r="K402">
        <v>0</v>
      </c>
      <c r="L402">
        <v>100</v>
      </c>
      <c r="M402" t="s">
        <v>5</v>
      </c>
      <c r="N402" t="s">
        <v>6</v>
      </c>
      <c r="O402" t="s">
        <v>6</v>
      </c>
      <c r="P402" t="s">
        <v>6</v>
      </c>
      <c r="Q402" t="s">
        <v>6</v>
      </c>
      <c r="R402" t="s">
        <v>6</v>
      </c>
      <c r="S402" t="s">
        <v>6</v>
      </c>
      <c r="T402" t="s">
        <v>6</v>
      </c>
      <c r="U402" t="s">
        <v>5</v>
      </c>
      <c r="V402" t="s">
        <v>6</v>
      </c>
      <c r="W402" t="s">
        <v>6</v>
      </c>
      <c r="X402" t="s">
        <v>6</v>
      </c>
      <c r="Y402" t="s">
        <v>6</v>
      </c>
      <c r="Z402" t="s">
        <v>6</v>
      </c>
      <c r="AA402" t="s">
        <v>6</v>
      </c>
      <c r="AB402" t="s">
        <v>6</v>
      </c>
      <c r="AC402" t="s">
        <v>6</v>
      </c>
      <c r="AD402">
        <v>1.9</v>
      </c>
      <c r="AE402" s="202" t="s">
        <v>1217</v>
      </c>
      <c r="AG402" s="229" t="str">
        <f t="shared" si="34"/>
        <v>Ja</v>
      </c>
      <c r="AI402" s="1" t="str">
        <f t="shared" si="31"/>
        <v>Nej</v>
      </c>
      <c r="AJ402" s="1">
        <f t="shared" si="32"/>
        <v>0</v>
      </c>
      <c r="AK402" s="1" t="str">
        <f t="shared" si="33"/>
        <v>-</v>
      </c>
    </row>
    <row r="403" spans="1:37" ht="15" customHeight="1" x14ac:dyDescent="0.35">
      <c r="A403" t="s">
        <v>581</v>
      </c>
      <c r="B403" t="s">
        <v>587</v>
      </c>
      <c r="C403" t="s">
        <v>588</v>
      </c>
      <c r="D403">
        <v>2024</v>
      </c>
      <c r="E403">
        <v>0.58399999999999996</v>
      </c>
      <c r="F403" t="s">
        <v>6</v>
      </c>
      <c r="G403" t="s">
        <v>871</v>
      </c>
      <c r="H403">
        <v>0.03</v>
      </c>
      <c r="I403">
        <v>0</v>
      </c>
      <c r="J403">
        <v>0</v>
      </c>
      <c r="K403">
        <v>0</v>
      </c>
      <c r="L403">
        <v>100</v>
      </c>
      <c r="M403" t="s">
        <v>5</v>
      </c>
      <c r="N403" t="s">
        <v>6</v>
      </c>
      <c r="O403" t="s">
        <v>6</v>
      </c>
      <c r="P403" t="s">
        <v>6</v>
      </c>
      <c r="Q403" t="s">
        <v>6</v>
      </c>
      <c r="R403" t="s">
        <v>6</v>
      </c>
      <c r="S403" t="s">
        <v>6</v>
      </c>
      <c r="T403" t="s">
        <v>6</v>
      </c>
      <c r="U403" t="s">
        <v>5</v>
      </c>
      <c r="V403" t="s">
        <v>6</v>
      </c>
      <c r="W403" t="s">
        <v>6</v>
      </c>
      <c r="X403" t="s">
        <v>6</v>
      </c>
      <c r="Y403" t="s">
        <v>6</v>
      </c>
      <c r="Z403" t="s">
        <v>6</v>
      </c>
      <c r="AA403" t="s">
        <v>6</v>
      </c>
      <c r="AB403" t="s">
        <v>6</v>
      </c>
      <c r="AC403" t="s">
        <v>6</v>
      </c>
      <c r="AD403" t="s">
        <v>6</v>
      </c>
      <c r="AE403" t="s">
        <v>5</v>
      </c>
      <c r="AG403" s="229" t="str">
        <f t="shared" si="34"/>
        <v>Ja</v>
      </c>
      <c r="AI403" s="1" t="str">
        <f t="shared" si="31"/>
        <v>Nej</v>
      </c>
      <c r="AJ403" s="1">
        <f t="shared" si="32"/>
        <v>0</v>
      </c>
      <c r="AK403" s="1" t="str">
        <f t="shared" si="33"/>
        <v>-</v>
      </c>
    </row>
    <row r="404" spans="1:37" ht="15" customHeight="1" x14ac:dyDescent="0.35">
      <c r="A404" t="s">
        <v>581</v>
      </c>
      <c r="B404" t="s">
        <v>589</v>
      </c>
      <c r="C404" t="s">
        <v>589</v>
      </c>
      <c r="D404">
        <v>2024</v>
      </c>
      <c r="E404">
        <v>0.60399999999999998</v>
      </c>
      <c r="F404" t="s">
        <v>6</v>
      </c>
      <c r="G404" t="s">
        <v>783</v>
      </c>
      <c r="H404">
        <v>0.03</v>
      </c>
      <c r="I404">
        <v>0</v>
      </c>
      <c r="J404">
        <v>0</v>
      </c>
      <c r="K404">
        <v>0</v>
      </c>
      <c r="L404">
        <v>100</v>
      </c>
      <c r="M404" t="s">
        <v>5</v>
      </c>
      <c r="N404" t="s">
        <v>6</v>
      </c>
      <c r="O404" t="s">
        <v>6</v>
      </c>
      <c r="P404" t="s">
        <v>6</v>
      </c>
      <c r="Q404" t="s">
        <v>6</v>
      </c>
      <c r="R404" t="s">
        <v>6</v>
      </c>
      <c r="S404" t="s">
        <v>6</v>
      </c>
      <c r="T404" t="s">
        <v>6</v>
      </c>
      <c r="U404" t="s">
        <v>5</v>
      </c>
      <c r="V404" t="s">
        <v>6</v>
      </c>
      <c r="W404" t="s">
        <v>6</v>
      </c>
      <c r="X404" t="s">
        <v>6</v>
      </c>
      <c r="Y404" t="s">
        <v>6</v>
      </c>
      <c r="Z404" t="s">
        <v>6</v>
      </c>
      <c r="AA404" t="s">
        <v>6</v>
      </c>
      <c r="AB404" t="s">
        <v>6</v>
      </c>
      <c r="AC404" t="s">
        <v>6</v>
      </c>
      <c r="AD404" t="s">
        <v>6</v>
      </c>
      <c r="AE404" t="s">
        <v>5</v>
      </c>
      <c r="AG404" s="229" t="str">
        <f t="shared" si="34"/>
        <v>Ja</v>
      </c>
      <c r="AI404" s="1" t="str">
        <f t="shared" si="31"/>
        <v>Nej</v>
      </c>
      <c r="AJ404" s="1">
        <f t="shared" si="32"/>
        <v>0</v>
      </c>
      <c r="AK404" s="1" t="str">
        <f t="shared" si="33"/>
        <v>-</v>
      </c>
    </row>
    <row r="405" spans="1:37" ht="15" customHeight="1" x14ac:dyDescent="0.35">
      <c r="A405" t="s">
        <v>581</v>
      </c>
      <c r="B405" t="s">
        <v>463</v>
      </c>
      <c r="C405" t="s">
        <v>463</v>
      </c>
      <c r="D405">
        <v>2024</v>
      </c>
      <c r="E405">
        <v>2.8879999999999999</v>
      </c>
      <c r="F405">
        <v>2.76</v>
      </c>
      <c r="G405" t="s">
        <v>805</v>
      </c>
      <c r="H405">
        <v>0.03</v>
      </c>
      <c r="I405">
        <v>0</v>
      </c>
      <c r="J405">
        <v>0</v>
      </c>
      <c r="K405">
        <v>0</v>
      </c>
      <c r="L405">
        <v>100</v>
      </c>
      <c r="M405" t="s">
        <v>5</v>
      </c>
      <c r="N405" t="s">
        <v>6</v>
      </c>
      <c r="O405" t="s">
        <v>6</v>
      </c>
      <c r="P405" t="s">
        <v>6</v>
      </c>
      <c r="Q405" t="s">
        <v>6</v>
      </c>
      <c r="R405" t="s">
        <v>6</v>
      </c>
      <c r="S405" t="s">
        <v>6</v>
      </c>
      <c r="T405" t="s">
        <v>6</v>
      </c>
      <c r="U405" t="s">
        <v>5</v>
      </c>
      <c r="V405" t="s">
        <v>6</v>
      </c>
      <c r="W405" t="s">
        <v>6</v>
      </c>
      <c r="X405" t="s">
        <v>6</v>
      </c>
      <c r="Y405" t="s">
        <v>6</v>
      </c>
      <c r="Z405" t="s">
        <v>6</v>
      </c>
      <c r="AA405" t="s">
        <v>6</v>
      </c>
      <c r="AB405" t="s">
        <v>6</v>
      </c>
      <c r="AC405" t="s">
        <v>6</v>
      </c>
      <c r="AD405" t="s">
        <v>6</v>
      </c>
      <c r="AE405" t="s">
        <v>5</v>
      </c>
      <c r="AG405" s="229" t="str">
        <f t="shared" si="34"/>
        <v>Ja</v>
      </c>
      <c r="AI405" s="1" t="str">
        <f t="shared" si="31"/>
        <v>Nej</v>
      </c>
      <c r="AJ405" s="1">
        <f t="shared" si="32"/>
        <v>0</v>
      </c>
      <c r="AK405" s="1" t="str">
        <f t="shared" si="33"/>
        <v>-</v>
      </c>
    </row>
    <row r="406" spans="1:37" ht="15" customHeight="1" x14ac:dyDescent="0.35">
      <c r="A406" t="s">
        <v>581</v>
      </c>
      <c r="B406" t="s">
        <v>590</v>
      </c>
      <c r="C406" t="s">
        <v>586</v>
      </c>
      <c r="D406">
        <v>2024</v>
      </c>
      <c r="E406">
        <v>1.84</v>
      </c>
      <c r="F406">
        <v>1.3</v>
      </c>
      <c r="G406" t="s">
        <v>805</v>
      </c>
      <c r="H406">
        <v>0.03</v>
      </c>
      <c r="I406">
        <v>0</v>
      </c>
      <c r="J406">
        <v>0</v>
      </c>
      <c r="K406">
        <v>0</v>
      </c>
      <c r="L406">
        <v>100</v>
      </c>
      <c r="M406" t="s">
        <v>5</v>
      </c>
      <c r="N406" t="s">
        <v>6</v>
      </c>
      <c r="O406" t="s">
        <v>6</v>
      </c>
      <c r="P406" t="s">
        <v>6</v>
      </c>
      <c r="Q406" t="s">
        <v>6</v>
      </c>
      <c r="R406" t="s">
        <v>6</v>
      </c>
      <c r="S406" t="s">
        <v>6</v>
      </c>
      <c r="T406" t="s">
        <v>6</v>
      </c>
      <c r="U406" t="s">
        <v>5</v>
      </c>
      <c r="V406" t="s">
        <v>6</v>
      </c>
      <c r="W406" t="s">
        <v>6</v>
      </c>
      <c r="X406" t="s">
        <v>6</v>
      </c>
      <c r="Y406" t="s">
        <v>6</v>
      </c>
      <c r="Z406" t="s">
        <v>6</v>
      </c>
      <c r="AA406" t="s">
        <v>6</v>
      </c>
      <c r="AB406" t="s">
        <v>6</v>
      </c>
      <c r="AC406" t="s">
        <v>6</v>
      </c>
      <c r="AD406">
        <v>1.9</v>
      </c>
      <c r="AE406" s="202" t="s">
        <v>1217</v>
      </c>
      <c r="AG406" s="229" t="str">
        <f t="shared" si="34"/>
        <v>Ja</v>
      </c>
      <c r="AI406" s="1" t="str">
        <f t="shared" si="31"/>
        <v>Nej</v>
      </c>
      <c r="AJ406" s="1">
        <f t="shared" si="32"/>
        <v>0</v>
      </c>
      <c r="AK406" s="1" t="str">
        <f t="shared" si="33"/>
        <v>-</v>
      </c>
    </row>
    <row r="407" spans="1:37" ht="15" customHeight="1" x14ac:dyDescent="0.35">
      <c r="A407" t="s">
        <v>591</v>
      </c>
      <c r="B407" t="s">
        <v>592</v>
      </c>
      <c r="C407" t="s">
        <v>593</v>
      </c>
      <c r="D407">
        <v>2024</v>
      </c>
      <c r="E407">
        <v>1.698</v>
      </c>
      <c r="F407" t="s">
        <v>5</v>
      </c>
      <c r="G407" t="s">
        <v>872</v>
      </c>
      <c r="H407">
        <v>1</v>
      </c>
      <c r="I407">
        <v>0</v>
      </c>
      <c r="J407">
        <v>0</v>
      </c>
      <c r="K407">
        <v>0</v>
      </c>
      <c r="L407" t="s">
        <v>6</v>
      </c>
      <c r="M407" t="s">
        <v>5</v>
      </c>
      <c r="N407" t="s">
        <v>5</v>
      </c>
      <c r="O407" t="s">
        <v>5</v>
      </c>
      <c r="P407" t="s">
        <v>5</v>
      </c>
      <c r="Q407" t="s">
        <v>5</v>
      </c>
      <c r="R407" t="s">
        <v>5</v>
      </c>
      <c r="S407" t="s">
        <v>6</v>
      </c>
      <c r="T407" t="s">
        <v>6</v>
      </c>
      <c r="U407" t="s">
        <v>5</v>
      </c>
      <c r="V407" t="s">
        <v>5</v>
      </c>
      <c r="W407" t="s">
        <v>6</v>
      </c>
      <c r="X407" t="s">
        <v>5</v>
      </c>
      <c r="Y407" t="s">
        <v>5</v>
      </c>
      <c r="Z407" t="s">
        <v>5</v>
      </c>
      <c r="AA407" t="s">
        <v>5</v>
      </c>
      <c r="AB407" t="s">
        <v>6</v>
      </c>
      <c r="AC407" t="s">
        <v>6</v>
      </c>
      <c r="AD407" t="s">
        <v>5</v>
      </c>
      <c r="AE407" t="s">
        <v>5</v>
      </c>
      <c r="AG407" s="229" t="str">
        <f t="shared" si="34"/>
        <v>Ja</v>
      </c>
      <c r="AI407" s="1" t="str">
        <f t="shared" si="31"/>
        <v>Nej</v>
      </c>
      <c r="AJ407" s="1">
        <f t="shared" si="32"/>
        <v>0</v>
      </c>
      <c r="AK407" s="1" t="str">
        <f t="shared" si="33"/>
        <v>-</v>
      </c>
    </row>
    <row r="408" spans="1:37" ht="15" customHeight="1" x14ac:dyDescent="0.35">
      <c r="A408" t="s">
        <v>591</v>
      </c>
      <c r="B408" t="s">
        <v>593</v>
      </c>
      <c r="C408" t="s">
        <v>594</v>
      </c>
      <c r="D408">
        <v>2024</v>
      </c>
      <c r="E408">
        <v>21</v>
      </c>
      <c r="F408">
        <v>18.190000000000001</v>
      </c>
      <c r="G408" t="s">
        <v>845</v>
      </c>
      <c r="H408">
        <v>3.1</v>
      </c>
      <c r="I408">
        <v>0</v>
      </c>
      <c r="J408">
        <v>0</v>
      </c>
      <c r="K408">
        <v>1</v>
      </c>
      <c r="L408">
        <v>0</v>
      </c>
      <c r="M408" t="s">
        <v>5</v>
      </c>
      <c r="N408" t="s">
        <v>5</v>
      </c>
      <c r="O408" t="s">
        <v>5</v>
      </c>
      <c r="P408" t="s">
        <v>5</v>
      </c>
      <c r="Q408" t="s">
        <v>5</v>
      </c>
      <c r="R408" t="s">
        <v>5</v>
      </c>
      <c r="S408" t="s">
        <v>6</v>
      </c>
      <c r="T408" t="s">
        <v>6</v>
      </c>
      <c r="U408" t="s">
        <v>873</v>
      </c>
      <c r="V408">
        <v>109.53100000000001</v>
      </c>
      <c r="W408">
        <v>109.53100000000001</v>
      </c>
      <c r="X408">
        <v>0</v>
      </c>
      <c r="Y408">
        <v>0</v>
      </c>
      <c r="Z408">
        <v>0</v>
      </c>
      <c r="AA408">
        <v>0</v>
      </c>
      <c r="AB408">
        <v>0</v>
      </c>
      <c r="AC408">
        <v>0</v>
      </c>
      <c r="AD408" t="s">
        <v>6</v>
      </c>
      <c r="AE408" s="202" t="s">
        <v>1218</v>
      </c>
      <c r="AG408" s="229" t="str">
        <f t="shared" si="34"/>
        <v>Ja</v>
      </c>
      <c r="AI408" s="1" t="str">
        <f t="shared" si="31"/>
        <v>Nej</v>
      </c>
      <c r="AJ408" s="1">
        <f t="shared" si="32"/>
        <v>0</v>
      </c>
      <c r="AK408" s="1" t="str">
        <f t="shared" si="33"/>
        <v>-</v>
      </c>
    </row>
    <row r="409" spans="1:37" ht="15" customHeight="1" x14ac:dyDescent="0.35">
      <c r="A409" t="s">
        <v>591</v>
      </c>
      <c r="B409" t="s">
        <v>595</v>
      </c>
      <c r="C409" t="s">
        <v>593</v>
      </c>
      <c r="D409">
        <v>2024</v>
      </c>
      <c r="E409" t="s">
        <v>6</v>
      </c>
      <c r="F409" t="s">
        <v>6</v>
      </c>
      <c r="G409" t="s">
        <v>845</v>
      </c>
      <c r="H409">
        <v>3.1</v>
      </c>
      <c r="I409">
        <v>0</v>
      </c>
      <c r="J409">
        <v>0</v>
      </c>
      <c r="K409">
        <v>1</v>
      </c>
      <c r="L409" t="s">
        <v>6</v>
      </c>
      <c r="M409" t="s">
        <v>5</v>
      </c>
      <c r="N409" t="s">
        <v>6</v>
      </c>
      <c r="O409" t="s">
        <v>6</v>
      </c>
      <c r="P409" t="s">
        <v>6</v>
      </c>
      <c r="Q409" t="s">
        <v>6</v>
      </c>
      <c r="R409" t="s">
        <v>6</v>
      </c>
      <c r="S409" t="s">
        <v>6</v>
      </c>
      <c r="T409" t="s">
        <v>6</v>
      </c>
      <c r="U409" t="s">
        <v>5</v>
      </c>
      <c r="V409" t="s">
        <v>6</v>
      </c>
      <c r="W409" t="s">
        <v>6</v>
      </c>
      <c r="X409" t="s">
        <v>6</v>
      </c>
      <c r="Y409" t="s">
        <v>6</v>
      </c>
      <c r="Z409" t="s">
        <v>6</v>
      </c>
      <c r="AA409" t="s">
        <v>6</v>
      </c>
      <c r="AB409" t="s">
        <v>6</v>
      </c>
      <c r="AC409" t="s">
        <v>6</v>
      </c>
      <c r="AD409" t="s">
        <v>6</v>
      </c>
      <c r="AE409" s="202" t="s">
        <v>1218</v>
      </c>
      <c r="AG409" s="229" t="str">
        <f t="shared" si="34"/>
        <v>Ja</v>
      </c>
      <c r="AI409" s="1" t="str">
        <f t="shared" si="31"/>
        <v>Nej</v>
      </c>
      <c r="AJ409" s="1">
        <f t="shared" si="32"/>
        <v>0</v>
      </c>
      <c r="AK409" s="1" t="str">
        <f t="shared" si="33"/>
        <v>-</v>
      </c>
    </row>
    <row r="410" spans="1:37" ht="15" customHeight="1" x14ac:dyDescent="0.35">
      <c r="A410" t="s">
        <v>596</v>
      </c>
      <c r="B410" t="s">
        <v>597</v>
      </c>
      <c r="C410" t="s">
        <v>597</v>
      </c>
      <c r="D410">
        <v>2024</v>
      </c>
      <c r="E410">
        <v>0.3</v>
      </c>
      <c r="F410">
        <v>1.9670000000000001</v>
      </c>
      <c r="G410" t="s">
        <v>764</v>
      </c>
      <c r="H410">
        <v>1.1000000000000001</v>
      </c>
      <c r="I410">
        <v>0</v>
      </c>
      <c r="J410">
        <v>0</v>
      </c>
      <c r="K410">
        <v>0</v>
      </c>
      <c r="L410" t="s">
        <v>6</v>
      </c>
      <c r="M410" t="s">
        <v>5</v>
      </c>
      <c r="N410" t="s">
        <v>6</v>
      </c>
      <c r="O410" t="s">
        <v>6</v>
      </c>
      <c r="P410" t="s">
        <v>6</v>
      </c>
      <c r="Q410" t="s">
        <v>6</v>
      </c>
      <c r="R410" t="s">
        <v>6</v>
      </c>
      <c r="S410" t="s">
        <v>6</v>
      </c>
      <c r="T410" t="s">
        <v>6</v>
      </c>
      <c r="U410" t="s">
        <v>5</v>
      </c>
      <c r="V410" t="s">
        <v>6</v>
      </c>
      <c r="W410" t="s">
        <v>6</v>
      </c>
      <c r="X410" t="s">
        <v>6</v>
      </c>
      <c r="Y410" t="s">
        <v>6</v>
      </c>
      <c r="Z410" t="s">
        <v>6</v>
      </c>
      <c r="AA410" t="s">
        <v>6</v>
      </c>
      <c r="AB410" t="s">
        <v>6</v>
      </c>
      <c r="AC410" t="s">
        <v>6</v>
      </c>
      <c r="AD410" t="s">
        <v>6</v>
      </c>
      <c r="AE410" t="s">
        <v>5</v>
      </c>
      <c r="AG410" s="229" t="str">
        <f t="shared" si="34"/>
        <v>Ja</v>
      </c>
      <c r="AI410" s="1" t="str">
        <f t="shared" si="31"/>
        <v>Nej</v>
      </c>
      <c r="AJ410" s="1">
        <f t="shared" si="32"/>
        <v>0</v>
      </c>
      <c r="AK410" s="1" t="str">
        <f t="shared" si="33"/>
        <v>-</v>
      </c>
    </row>
    <row r="411" spans="1:37" ht="15" customHeight="1" x14ac:dyDescent="0.35">
      <c r="A411" t="s">
        <v>598</v>
      </c>
      <c r="B411" t="s">
        <v>599</v>
      </c>
      <c r="C411" t="s">
        <v>599</v>
      </c>
      <c r="D411">
        <v>2024</v>
      </c>
      <c r="E411">
        <v>1.2998000000000001</v>
      </c>
      <c r="F411" t="s">
        <v>6</v>
      </c>
      <c r="G411" t="s">
        <v>765</v>
      </c>
      <c r="H411">
        <v>1.1000000000000001</v>
      </c>
      <c r="I411">
        <v>0</v>
      </c>
      <c r="J411">
        <v>0</v>
      </c>
      <c r="K411">
        <v>0</v>
      </c>
      <c r="L411">
        <v>0</v>
      </c>
      <c r="M411" t="s">
        <v>5</v>
      </c>
      <c r="N411" t="s">
        <v>6</v>
      </c>
      <c r="O411" t="s">
        <v>6</v>
      </c>
      <c r="P411" t="s">
        <v>6</v>
      </c>
      <c r="Q411" t="s">
        <v>6</v>
      </c>
      <c r="R411" t="s">
        <v>6</v>
      </c>
      <c r="S411" t="s">
        <v>6</v>
      </c>
      <c r="T411" t="s">
        <v>6</v>
      </c>
      <c r="U411" t="s">
        <v>5</v>
      </c>
      <c r="V411" t="s">
        <v>6</v>
      </c>
      <c r="W411" t="s">
        <v>6</v>
      </c>
      <c r="X411" t="s">
        <v>6</v>
      </c>
      <c r="Y411" t="s">
        <v>6</v>
      </c>
      <c r="Z411" t="s">
        <v>6</v>
      </c>
      <c r="AA411" t="s">
        <v>6</v>
      </c>
      <c r="AB411" t="s">
        <v>6</v>
      </c>
      <c r="AC411" t="s">
        <v>6</v>
      </c>
      <c r="AD411" t="s">
        <v>6</v>
      </c>
      <c r="AE411" t="s">
        <v>5</v>
      </c>
      <c r="AG411" s="229" t="str">
        <f t="shared" si="34"/>
        <v>Ja</v>
      </c>
      <c r="AI411" s="1" t="str">
        <f t="shared" si="31"/>
        <v>Nej</v>
      </c>
      <c r="AJ411" s="1">
        <f t="shared" si="32"/>
        <v>0</v>
      </c>
      <c r="AK411" s="1" t="str">
        <f t="shared" si="33"/>
        <v>-</v>
      </c>
    </row>
    <row r="412" spans="1:37" ht="15" customHeight="1" x14ac:dyDescent="0.35">
      <c r="A412" t="s">
        <v>598</v>
      </c>
      <c r="B412" t="s">
        <v>600</v>
      </c>
      <c r="C412" t="s">
        <v>599</v>
      </c>
      <c r="D412">
        <v>2024</v>
      </c>
      <c r="E412">
        <v>6.3976000000000005E-2</v>
      </c>
      <c r="F412" t="s">
        <v>6</v>
      </c>
      <c r="G412" t="s">
        <v>765</v>
      </c>
      <c r="H412">
        <v>1.1000000000000001</v>
      </c>
      <c r="I412">
        <v>0</v>
      </c>
      <c r="J412">
        <v>0</v>
      </c>
      <c r="K412">
        <v>0</v>
      </c>
      <c r="L412">
        <v>0</v>
      </c>
      <c r="M412" t="s">
        <v>5</v>
      </c>
      <c r="N412" t="s">
        <v>6</v>
      </c>
      <c r="O412" t="s">
        <v>6</v>
      </c>
      <c r="P412" t="s">
        <v>6</v>
      </c>
      <c r="Q412" t="s">
        <v>6</v>
      </c>
      <c r="R412" t="s">
        <v>6</v>
      </c>
      <c r="S412" t="s">
        <v>6</v>
      </c>
      <c r="T412" t="s">
        <v>6</v>
      </c>
      <c r="U412" t="s">
        <v>5</v>
      </c>
      <c r="V412" t="s">
        <v>6</v>
      </c>
      <c r="W412" t="s">
        <v>6</v>
      </c>
      <c r="X412" t="s">
        <v>6</v>
      </c>
      <c r="Y412" t="s">
        <v>6</v>
      </c>
      <c r="Z412" t="s">
        <v>6</v>
      </c>
      <c r="AA412" t="s">
        <v>6</v>
      </c>
      <c r="AB412" t="s">
        <v>6</v>
      </c>
      <c r="AC412" t="s">
        <v>6</v>
      </c>
      <c r="AD412" t="s">
        <v>6</v>
      </c>
      <c r="AE412" t="s">
        <v>5</v>
      </c>
      <c r="AG412" s="229" t="str">
        <f t="shared" si="34"/>
        <v>Ja</v>
      </c>
      <c r="AI412" s="1" t="str">
        <f t="shared" si="31"/>
        <v>Nej</v>
      </c>
      <c r="AJ412" s="1">
        <f t="shared" si="32"/>
        <v>0</v>
      </c>
      <c r="AK412" s="1" t="str">
        <f t="shared" si="33"/>
        <v>-</v>
      </c>
    </row>
    <row r="413" spans="1:37" ht="15" customHeight="1" x14ac:dyDescent="0.35">
      <c r="A413" t="s">
        <v>598</v>
      </c>
      <c r="B413" t="s">
        <v>601</v>
      </c>
      <c r="C413" t="s">
        <v>599</v>
      </c>
      <c r="D413">
        <v>2024</v>
      </c>
      <c r="E413">
        <v>8.3629999999999996E-2</v>
      </c>
      <c r="F413" t="s">
        <v>6</v>
      </c>
      <c r="G413" t="s">
        <v>765</v>
      </c>
      <c r="H413">
        <v>1.1000000000000001</v>
      </c>
      <c r="I413">
        <v>0</v>
      </c>
      <c r="J413">
        <v>0</v>
      </c>
      <c r="K413">
        <v>0</v>
      </c>
      <c r="L413">
        <v>0</v>
      </c>
      <c r="M413" t="s">
        <v>5</v>
      </c>
      <c r="N413" t="s">
        <v>6</v>
      </c>
      <c r="O413" t="s">
        <v>6</v>
      </c>
      <c r="P413" t="s">
        <v>6</v>
      </c>
      <c r="Q413" t="s">
        <v>6</v>
      </c>
      <c r="R413" t="s">
        <v>6</v>
      </c>
      <c r="S413" t="s">
        <v>6</v>
      </c>
      <c r="T413" t="s">
        <v>6</v>
      </c>
      <c r="U413" t="s">
        <v>5</v>
      </c>
      <c r="V413" t="s">
        <v>6</v>
      </c>
      <c r="W413" t="s">
        <v>6</v>
      </c>
      <c r="X413" t="s">
        <v>6</v>
      </c>
      <c r="Y413" t="s">
        <v>6</v>
      </c>
      <c r="Z413" t="s">
        <v>6</v>
      </c>
      <c r="AA413" t="s">
        <v>6</v>
      </c>
      <c r="AB413" t="s">
        <v>6</v>
      </c>
      <c r="AC413" t="s">
        <v>6</v>
      </c>
      <c r="AD413" t="s">
        <v>6</v>
      </c>
      <c r="AE413" t="s">
        <v>5</v>
      </c>
      <c r="AG413" s="229" t="str">
        <f t="shared" si="34"/>
        <v>Ja</v>
      </c>
      <c r="AI413" s="1" t="str">
        <f t="shared" si="31"/>
        <v>Nej</v>
      </c>
      <c r="AJ413" s="1">
        <f t="shared" si="32"/>
        <v>0</v>
      </c>
      <c r="AK413" s="1" t="str">
        <f t="shared" si="33"/>
        <v>-</v>
      </c>
    </row>
    <row r="414" spans="1:37" ht="15" customHeight="1" x14ac:dyDescent="0.35">
      <c r="A414" t="s">
        <v>602</v>
      </c>
      <c r="B414" t="s">
        <v>603</v>
      </c>
      <c r="C414" t="s">
        <v>603</v>
      </c>
      <c r="D414">
        <v>2024</v>
      </c>
      <c r="E414" t="s">
        <v>6</v>
      </c>
      <c r="F414" t="s">
        <v>6</v>
      </c>
      <c r="G414" t="s">
        <v>874</v>
      </c>
      <c r="H414">
        <v>2.1</v>
      </c>
      <c r="I414">
        <v>524.1</v>
      </c>
      <c r="J414">
        <v>0.79</v>
      </c>
      <c r="K414">
        <v>0</v>
      </c>
      <c r="L414" t="s">
        <v>6</v>
      </c>
      <c r="M414" t="s">
        <v>5</v>
      </c>
      <c r="N414" t="s">
        <v>6</v>
      </c>
      <c r="O414" t="s">
        <v>6</v>
      </c>
      <c r="P414" t="s">
        <v>6</v>
      </c>
      <c r="Q414" t="s">
        <v>6</v>
      </c>
      <c r="R414" t="s">
        <v>6</v>
      </c>
      <c r="S414" t="s">
        <v>6</v>
      </c>
      <c r="T414" t="s">
        <v>6</v>
      </c>
      <c r="U414" t="s">
        <v>5</v>
      </c>
      <c r="V414" t="s">
        <v>6</v>
      </c>
      <c r="W414" t="s">
        <v>6</v>
      </c>
      <c r="X414" t="s">
        <v>6</v>
      </c>
      <c r="Y414" t="s">
        <v>6</v>
      </c>
      <c r="Z414" t="s">
        <v>6</v>
      </c>
      <c r="AA414" t="s">
        <v>6</v>
      </c>
      <c r="AB414" t="s">
        <v>6</v>
      </c>
      <c r="AC414" t="s">
        <v>6</v>
      </c>
      <c r="AD414" t="s">
        <v>6</v>
      </c>
      <c r="AE414" t="s">
        <v>5</v>
      </c>
      <c r="AG414" s="229" t="str">
        <f t="shared" si="34"/>
        <v>Ja</v>
      </c>
      <c r="AI414" s="1" t="str">
        <f t="shared" si="31"/>
        <v>Nej</v>
      </c>
      <c r="AJ414" s="1">
        <f t="shared" si="32"/>
        <v>0</v>
      </c>
      <c r="AK414" s="1" t="str">
        <f t="shared" si="33"/>
        <v>-</v>
      </c>
    </row>
    <row r="415" spans="1:37" ht="15" customHeight="1" x14ac:dyDescent="0.35">
      <c r="A415" t="s">
        <v>604</v>
      </c>
      <c r="B415" t="s">
        <v>605</v>
      </c>
      <c r="C415" t="s">
        <v>605</v>
      </c>
      <c r="D415">
        <v>2024</v>
      </c>
      <c r="E415">
        <v>1.83</v>
      </c>
      <c r="F415">
        <v>3.08</v>
      </c>
      <c r="G415" t="s">
        <v>765</v>
      </c>
      <c r="H415">
        <v>1.1000000000000001</v>
      </c>
      <c r="I415">
        <v>0</v>
      </c>
      <c r="J415">
        <v>0</v>
      </c>
      <c r="K415">
        <v>0</v>
      </c>
      <c r="L415">
        <v>0</v>
      </c>
      <c r="M415" t="s">
        <v>5</v>
      </c>
      <c r="N415" t="s">
        <v>6</v>
      </c>
      <c r="O415" t="s">
        <v>6</v>
      </c>
      <c r="P415" t="s">
        <v>6</v>
      </c>
      <c r="Q415" t="s">
        <v>6</v>
      </c>
      <c r="R415" t="s">
        <v>6</v>
      </c>
      <c r="S415" t="s">
        <v>6</v>
      </c>
      <c r="T415" t="s">
        <v>6</v>
      </c>
      <c r="U415" t="s">
        <v>5</v>
      </c>
      <c r="V415" t="s">
        <v>6</v>
      </c>
      <c r="W415" t="s">
        <v>6</v>
      </c>
      <c r="X415" t="s">
        <v>6</v>
      </c>
      <c r="Y415" t="s">
        <v>6</v>
      </c>
      <c r="Z415" t="s">
        <v>6</v>
      </c>
      <c r="AA415" t="s">
        <v>6</v>
      </c>
      <c r="AB415" t="s">
        <v>6</v>
      </c>
      <c r="AC415" t="s">
        <v>6</v>
      </c>
      <c r="AD415" t="s">
        <v>6</v>
      </c>
      <c r="AE415" t="s">
        <v>5</v>
      </c>
      <c r="AG415" s="229" t="str">
        <f t="shared" si="34"/>
        <v>Ja</v>
      </c>
      <c r="AI415" s="1" t="str">
        <f t="shared" si="31"/>
        <v>Nej</v>
      </c>
      <c r="AJ415" s="1">
        <f t="shared" si="32"/>
        <v>0</v>
      </c>
      <c r="AK415" s="1" t="str">
        <f t="shared" si="33"/>
        <v>-</v>
      </c>
    </row>
    <row r="416" spans="1:37" ht="15" customHeight="1" x14ac:dyDescent="0.35">
      <c r="A416" t="s">
        <v>606</v>
      </c>
      <c r="B416" t="s">
        <v>49</v>
      </c>
      <c r="C416" t="s">
        <v>49</v>
      </c>
      <c r="D416">
        <v>2024</v>
      </c>
      <c r="E416">
        <v>3.3000000000000002E-2</v>
      </c>
      <c r="F416" t="s">
        <v>6</v>
      </c>
      <c r="G416" t="s">
        <v>875</v>
      </c>
      <c r="H416">
        <v>1.1000000000000001</v>
      </c>
      <c r="I416">
        <v>0</v>
      </c>
      <c r="J416">
        <v>0</v>
      </c>
      <c r="K416">
        <v>0</v>
      </c>
      <c r="L416">
        <v>0</v>
      </c>
      <c r="M416" t="s">
        <v>876</v>
      </c>
      <c r="N416">
        <v>105</v>
      </c>
      <c r="O416">
        <v>0.08</v>
      </c>
      <c r="P416">
        <v>10.44</v>
      </c>
      <c r="Q416">
        <v>8.3699999999999992</v>
      </c>
      <c r="R416">
        <v>2</v>
      </c>
      <c r="S416" t="s">
        <v>6</v>
      </c>
      <c r="T416" t="s">
        <v>6</v>
      </c>
      <c r="U416" t="s">
        <v>5</v>
      </c>
      <c r="V416" t="s">
        <v>6</v>
      </c>
      <c r="W416" t="s">
        <v>6</v>
      </c>
      <c r="X416" t="s">
        <v>6</v>
      </c>
      <c r="Y416" t="s">
        <v>6</v>
      </c>
      <c r="Z416" t="s">
        <v>6</v>
      </c>
      <c r="AA416" t="s">
        <v>6</v>
      </c>
      <c r="AB416" t="s">
        <v>6</v>
      </c>
      <c r="AC416" t="s">
        <v>6</v>
      </c>
      <c r="AD416" t="s">
        <v>6</v>
      </c>
      <c r="AE416" t="s">
        <v>5</v>
      </c>
      <c r="AG416" s="229" t="str">
        <f t="shared" si="34"/>
        <v>Ja</v>
      </c>
      <c r="AI416" s="1" t="str">
        <f t="shared" si="31"/>
        <v>Ja</v>
      </c>
      <c r="AJ416" s="1">
        <f t="shared" si="32"/>
        <v>105</v>
      </c>
      <c r="AK416" s="1">
        <f t="shared" si="33"/>
        <v>0.02</v>
      </c>
    </row>
    <row r="417" spans="1:37" ht="15" customHeight="1" x14ac:dyDescent="0.35">
      <c r="A417" t="s">
        <v>607</v>
      </c>
      <c r="B417" t="s">
        <v>608</v>
      </c>
      <c r="C417" t="s">
        <v>608</v>
      </c>
      <c r="D417">
        <v>2024</v>
      </c>
      <c r="E417">
        <v>5</v>
      </c>
      <c r="F417">
        <v>2.9</v>
      </c>
      <c r="G417" t="s">
        <v>877</v>
      </c>
      <c r="H417">
        <v>0.03</v>
      </c>
      <c r="I417">
        <v>0</v>
      </c>
      <c r="J417">
        <v>0</v>
      </c>
      <c r="K417">
        <v>0</v>
      </c>
      <c r="L417">
        <v>100</v>
      </c>
      <c r="M417" t="s">
        <v>734</v>
      </c>
      <c r="N417">
        <v>21.5</v>
      </c>
      <c r="O417">
        <v>0</v>
      </c>
      <c r="P417">
        <v>0</v>
      </c>
      <c r="Q417">
        <v>0</v>
      </c>
      <c r="R417">
        <v>0</v>
      </c>
      <c r="S417">
        <v>21.5</v>
      </c>
      <c r="T417">
        <v>0</v>
      </c>
      <c r="U417" t="s">
        <v>734</v>
      </c>
      <c r="V417">
        <v>8.6</v>
      </c>
      <c r="W417" t="s">
        <v>6</v>
      </c>
      <c r="X417">
        <v>3.3000000000000002E-2</v>
      </c>
      <c r="Y417">
        <v>4.1139999999999999</v>
      </c>
      <c r="Z417">
        <v>6.9429999999999996</v>
      </c>
      <c r="AA417">
        <v>0</v>
      </c>
      <c r="AB417">
        <v>0</v>
      </c>
      <c r="AC417">
        <v>0</v>
      </c>
      <c r="AD417" t="s">
        <v>6</v>
      </c>
      <c r="AE417" t="s">
        <v>5</v>
      </c>
      <c r="AG417" s="229" t="str">
        <f t="shared" si="34"/>
        <v>Ja</v>
      </c>
      <c r="AI417" s="1" t="str">
        <f t="shared" si="31"/>
        <v>Ja</v>
      </c>
      <c r="AJ417" s="1">
        <f t="shared" si="32"/>
        <v>21.5</v>
      </c>
      <c r="AK417" s="1">
        <f t="shared" si="33"/>
        <v>0</v>
      </c>
    </row>
    <row r="418" spans="1:37" ht="15" customHeight="1" x14ac:dyDescent="0.35">
      <c r="A418" t="s">
        <v>609</v>
      </c>
      <c r="B418" t="s">
        <v>610</v>
      </c>
      <c r="C418" t="s">
        <v>610</v>
      </c>
      <c r="D418">
        <v>2024</v>
      </c>
      <c r="E418">
        <v>1E-3</v>
      </c>
      <c r="F418" t="s">
        <v>6</v>
      </c>
      <c r="G418" t="s">
        <v>845</v>
      </c>
      <c r="H418">
        <v>2.92</v>
      </c>
      <c r="I418">
        <v>0.214</v>
      </c>
      <c r="J418">
        <v>0</v>
      </c>
      <c r="K418">
        <v>1</v>
      </c>
      <c r="L418">
        <v>0</v>
      </c>
      <c r="M418" t="s">
        <v>5</v>
      </c>
      <c r="N418" t="s">
        <v>6</v>
      </c>
      <c r="O418" t="s">
        <v>6</v>
      </c>
      <c r="P418" t="s">
        <v>6</v>
      </c>
      <c r="Q418" t="s">
        <v>6</v>
      </c>
      <c r="R418" t="s">
        <v>6</v>
      </c>
      <c r="S418" t="s">
        <v>6</v>
      </c>
      <c r="T418" t="s">
        <v>6</v>
      </c>
      <c r="U418" t="s">
        <v>5</v>
      </c>
      <c r="V418" t="s">
        <v>6</v>
      </c>
      <c r="W418" t="s">
        <v>6</v>
      </c>
      <c r="X418" t="s">
        <v>6</v>
      </c>
      <c r="Y418" t="s">
        <v>6</v>
      </c>
      <c r="Z418" t="s">
        <v>6</v>
      </c>
      <c r="AA418" t="s">
        <v>6</v>
      </c>
      <c r="AB418" t="s">
        <v>6</v>
      </c>
      <c r="AC418" t="s">
        <v>6</v>
      </c>
      <c r="AD418" t="s">
        <v>6</v>
      </c>
      <c r="AE418" t="s">
        <v>5</v>
      </c>
      <c r="AG418" s="229" t="str">
        <f t="shared" si="34"/>
        <v>Ja</v>
      </c>
      <c r="AI418" s="1" t="str">
        <f t="shared" si="31"/>
        <v>Nej</v>
      </c>
      <c r="AJ418" s="1">
        <f t="shared" si="32"/>
        <v>0</v>
      </c>
      <c r="AK418" s="1" t="str">
        <f t="shared" si="33"/>
        <v>-</v>
      </c>
    </row>
    <row r="419" spans="1:37" ht="15" customHeight="1" x14ac:dyDescent="0.35">
      <c r="A419" t="s">
        <v>611</v>
      </c>
      <c r="B419" t="s">
        <v>612</v>
      </c>
      <c r="C419" t="s">
        <v>613</v>
      </c>
      <c r="D419">
        <v>2024</v>
      </c>
      <c r="E419">
        <v>7.2300000000000003E-2</v>
      </c>
      <c r="F419" t="s">
        <v>6</v>
      </c>
      <c r="G419" t="s">
        <v>878</v>
      </c>
      <c r="H419">
        <v>1.67</v>
      </c>
      <c r="I419">
        <v>0</v>
      </c>
      <c r="J419">
        <v>0</v>
      </c>
      <c r="K419">
        <v>0</v>
      </c>
      <c r="L419">
        <v>13.76</v>
      </c>
      <c r="M419" t="s">
        <v>78</v>
      </c>
      <c r="N419" t="s">
        <v>6</v>
      </c>
      <c r="O419" t="s">
        <v>6</v>
      </c>
      <c r="P419" t="s">
        <v>6</v>
      </c>
      <c r="Q419" t="s">
        <v>6</v>
      </c>
      <c r="R419" t="s">
        <v>6</v>
      </c>
      <c r="S419" t="s">
        <v>6</v>
      </c>
      <c r="T419" t="s">
        <v>6</v>
      </c>
      <c r="U419" t="s">
        <v>78</v>
      </c>
      <c r="V419" t="s">
        <v>6</v>
      </c>
      <c r="W419" t="s">
        <v>6</v>
      </c>
      <c r="X419" t="s">
        <v>6</v>
      </c>
      <c r="Y419" t="s">
        <v>6</v>
      </c>
      <c r="Z419" t="s">
        <v>6</v>
      </c>
      <c r="AA419" t="s">
        <v>6</v>
      </c>
      <c r="AB419" t="s">
        <v>6</v>
      </c>
      <c r="AC419" t="s">
        <v>6</v>
      </c>
      <c r="AD419" t="s">
        <v>6</v>
      </c>
      <c r="AE419" s="202" t="s">
        <v>1219</v>
      </c>
      <c r="AG419" s="229" t="str">
        <f t="shared" si="34"/>
        <v>Ja</v>
      </c>
      <c r="AI419" s="1" t="str">
        <f t="shared" si="31"/>
        <v>Nej</v>
      </c>
      <c r="AJ419" s="1">
        <f t="shared" si="32"/>
        <v>0</v>
      </c>
      <c r="AK419" s="1" t="str">
        <f t="shared" si="33"/>
        <v>-</v>
      </c>
    </row>
    <row r="420" spans="1:37" ht="15" customHeight="1" x14ac:dyDescent="0.35">
      <c r="A420" t="s">
        <v>611</v>
      </c>
      <c r="B420" t="s">
        <v>614</v>
      </c>
      <c r="C420" t="s">
        <v>614</v>
      </c>
      <c r="D420">
        <v>2024</v>
      </c>
      <c r="E420">
        <v>0.11799999999999999</v>
      </c>
      <c r="F420" t="s">
        <v>6</v>
      </c>
      <c r="G420" t="s">
        <v>878</v>
      </c>
      <c r="H420">
        <v>1.67</v>
      </c>
      <c r="I420">
        <v>0</v>
      </c>
      <c r="J420">
        <v>0</v>
      </c>
      <c r="K420">
        <v>0</v>
      </c>
      <c r="L420">
        <v>13.76</v>
      </c>
      <c r="M420" t="s">
        <v>879</v>
      </c>
      <c r="N420" t="s">
        <v>6</v>
      </c>
      <c r="O420" t="s">
        <v>6</v>
      </c>
      <c r="P420" t="s">
        <v>6</v>
      </c>
      <c r="Q420" t="s">
        <v>6</v>
      </c>
      <c r="R420" t="s">
        <v>6</v>
      </c>
      <c r="S420" t="s">
        <v>6</v>
      </c>
      <c r="T420" t="s">
        <v>6</v>
      </c>
      <c r="U420" t="s">
        <v>78</v>
      </c>
      <c r="V420" t="s">
        <v>6</v>
      </c>
      <c r="W420" t="s">
        <v>6</v>
      </c>
      <c r="X420" t="s">
        <v>6</v>
      </c>
      <c r="Y420" t="s">
        <v>6</v>
      </c>
      <c r="Z420" t="s">
        <v>6</v>
      </c>
      <c r="AA420" t="s">
        <v>6</v>
      </c>
      <c r="AB420" t="s">
        <v>6</v>
      </c>
      <c r="AC420" t="s">
        <v>6</v>
      </c>
      <c r="AD420" t="s">
        <v>6</v>
      </c>
      <c r="AE420" s="202" t="s">
        <v>1219</v>
      </c>
      <c r="AG420" s="229" t="str">
        <f t="shared" si="34"/>
        <v>Ja</v>
      </c>
      <c r="AI420" s="1" t="str">
        <f t="shared" si="31"/>
        <v>Nej</v>
      </c>
      <c r="AJ420" s="1">
        <f t="shared" si="32"/>
        <v>0</v>
      </c>
      <c r="AK420" s="1" t="str">
        <f t="shared" si="33"/>
        <v>-</v>
      </c>
    </row>
    <row r="421" spans="1:37" ht="15" customHeight="1" x14ac:dyDescent="0.35">
      <c r="A421" t="s">
        <v>611</v>
      </c>
      <c r="B421" t="s">
        <v>613</v>
      </c>
      <c r="C421" t="s">
        <v>613</v>
      </c>
      <c r="D421">
        <v>2024</v>
      </c>
      <c r="E421">
        <v>4.2320000000000002</v>
      </c>
      <c r="F421">
        <v>13.57</v>
      </c>
      <c r="G421" t="s">
        <v>878</v>
      </c>
      <c r="H421">
        <v>1.67</v>
      </c>
      <c r="I421">
        <v>0</v>
      </c>
      <c r="J421">
        <v>0</v>
      </c>
      <c r="K421">
        <v>0</v>
      </c>
      <c r="L421">
        <v>13.76</v>
      </c>
      <c r="M421" t="s">
        <v>78</v>
      </c>
      <c r="N421" t="s">
        <v>6</v>
      </c>
      <c r="O421" t="s">
        <v>6</v>
      </c>
      <c r="P421" t="s">
        <v>6</v>
      </c>
      <c r="Q421" t="s">
        <v>6</v>
      </c>
      <c r="R421" t="s">
        <v>6</v>
      </c>
      <c r="S421" t="s">
        <v>6</v>
      </c>
      <c r="T421" t="s">
        <v>6</v>
      </c>
      <c r="U421" t="s">
        <v>78</v>
      </c>
      <c r="V421" t="s">
        <v>6</v>
      </c>
      <c r="W421" t="s">
        <v>6</v>
      </c>
      <c r="X421" t="s">
        <v>6</v>
      </c>
      <c r="Y421" t="s">
        <v>6</v>
      </c>
      <c r="Z421" t="s">
        <v>6</v>
      </c>
      <c r="AA421" t="s">
        <v>6</v>
      </c>
      <c r="AB421" t="s">
        <v>6</v>
      </c>
      <c r="AC421" t="s">
        <v>6</v>
      </c>
      <c r="AD421" t="s">
        <v>6</v>
      </c>
      <c r="AE421" s="202" t="s">
        <v>1219</v>
      </c>
      <c r="AG421" s="229" t="str">
        <f t="shared" si="34"/>
        <v>Ja</v>
      </c>
      <c r="AI421" s="1" t="str">
        <f t="shared" si="31"/>
        <v>Nej</v>
      </c>
      <c r="AJ421" s="1">
        <f t="shared" si="32"/>
        <v>0</v>
      </c>
      <c r="AK421" s="1" t="str">
        <f t="shared" si="33"/>
        <v>-</v>
      </c>
    </row>
    <row r="422" spans="1:37" ht="15" customHeight="1" x14ac:dyDescent="0.35">
      <c r="A422" t="s">
        <v>615</v>
      </c>
      <c r="B422" t="s">
        <v>616</v>
      </c>
      <c r="C422" t="s">
        <v>617</v>
      </c>
      <c r="D422">
        <v>2024</v>
      </c>
      <c r="E422">
        <v>2.4147999999999999E-2</v>
      </c>
      <c r="F422" t="s">
        <v>6</v>
      </c>
      <c r="G422" t="s">
        <v>880</v>
      </c>
      <c r="H422">
        <v>0.96340000000000003</v>
      </c>
      <c r="I422">
        <v>0</v>
      </c>
      <c r="J422">
        <v>0</v>
      </c>
      <c r="K422">
        <v>0.01</v>
      </c>
      <c r="L422">
        <v>2.3E-2</v>
      </c>
      <c r="M422" t="s">
        <v>5</v>
      </c>
      <c r="N422" t="s">
        <v>6</v>
      </c>
      <c r="O422" t="s">
        <v>6</v>
      </c>
      <c r="P422" t="s">
        <v>6</v>
      </c>
      <c r="Q422" t="s">
        <v>6</v>
      </c>
      <c r="R422" t="s">
        <v>6</v>
      </c>
      <c r="S422" t="s">
        <v>6</v>
      </c>
      <c r="T422" t="s">
        <v>6</v>
      </c>
      <c r="U422" t="s">
        <v>5</v>
      </c>
      <c r="V422" t="s">
        <v>6</v>
      </c>
      <c r="W422" t="s">
        <v>6</v>
      </c>
      <c r="X422" t="s">
        <v>6</v>
      </c>
      <c r="Y422" t="s">
        <v>6</v>
      </c>
      <c r="Z422" t="s">
        <v>6</v>
      </c>
      <c r="AA422" t="s">
        <v>6</v>
      </c>
      <c r="AB422" t="s">
        <v>6</v>
      </c>
      <c r="AC422" t="s">
        <v>6</v>
      </c>
      <c r="AD422" t="s">
        <v>6</v>
      </c>
      <c r="AE422" t="s">
        <v>5</v>
      </c>
      <c r="AG422" s="229" t="str">
        <f t="shared" si="34"/>
        <v>Ja</v>
      </c>
      <c r="AI422" s="1" t="str">
        <f t="shared" si="31"/>
        <v>Nej</v>
      </c>
      <c r="AJ422" s="1">
        <f t="shared" si="32"/>
        <v>0</v>
      </c>
      <c r="AK422" s="1" t="str">
        <f t="shared" si="33"/>
        <v>-</v>
      </c>
    </row>
    <row r="423" spans="1:37" ht="15" customHeight="1" x14ac:dyDescent="0.35">
      <c r="A423" t="s">
        <v>615</v>
      </c>
      <c r="B423" t="s">
        <v>617</v>
      </c>
      <c r="C423" t="s">
        <v>617</v>
      </c>
      <c r="D423">
        <v>2024</v>
      </c>
      <c r="E423">
        <v>0.53500000000000003</v>
      </c>
      <c r="F423">
        <v>0</v>
      </c>
      <c r="G423" t="s">
        <v>880</v>
      </c>
      <c r="H423">
        <v>0.96340000000000003</v>
      </c>
      <c r="I423">
        <v>0</v>
      </c>
      <c r="J423">
        <v>0</v>
      </c>
      <c r="K423">
        <v>0.01</v>
      </c>
      <c r="L423">
        <v>2.2999999999999998</v>
      </c>
      <c r="M423" t="s">
        <v>5</v>
      </c>
      <c r="N423" t="s">
        <v>6</v>
      </c>
      <c r="O423" t="s">
        <v>6</v>
      </c>
      <c r="P423" t="s">
        <v>6</v>
      </c>
      <c r="Q423" t="s">
        <v>6</v>
      </c>
      <c r="R423" t="s">
        <v>6</v>
      </c>
      <c r="S423" t="s">
        <v>6</v>
      </c>
      <c r="T423" t="s">
        <v>6</v>
      </c>
      <c r="U423" t="s">
        <v>5</v>
      </c>
      <c r="V423" t="s">
        <v>6</v>
      </c>
      <c r="W423" t="s">
        <v>6</v>
      </c>
      <c r="X423" t="s">
        <v>6</v>
      </c>
      <c r="Y423" t="s">
        <v>6</v>
      </c>
      <c r="Z423" t="s">
        <v>6</v>
      </c>
      <c r="AA423" t="s">
        <v>6</v>
      </c>
      <c r="AB423" t="s">
        <v>6</v>
      </c>
      <c r="AC423" t="s">
        <v>6</v>
      </c>
      <c r="AD423" t="s">
        <v>6</v>
      </c>
      <c r="AE423" t="s">
        <v>5</v>
      </c>
      <c r="AG423" s="229" t="str">
        <f t="shared" ref="AG423:AG454" si="35">IF(OR(AND(H423&lt;&gt;$AM$3,H423&lt;&gt;"-"),AND(I423&lt;&gt;$AM$4,I423&lt;&gt;"-"),AND(J423&lt;&gt;$AM$5,J423&lt;&gt;"-"),AND(K423&lt;&gt;$AM$6,K423&lt;&gt;"-")),"Ja","Nej")</f>
        <v>Ja</v>
      </c>
      <c r="AI423" s="1" t="str">
        <f t="shared" si="31"/>
        <v>Nej</v>
      </c>
      <c r="AJ423" s="1">
        <f t="shared" si="32"/>
        <v>0</v>
      </c>
      <c r="AK423" s="1" t="str">
        <f t="shared" si="33"/>
        <v>-</v>
      </c>
    </row>
    <row r="424" spans="1:37" ht="15" customHeight="1" x14ac:dyDescent="0.35">
      <c r="A424" t="s">
        <v>615</v>
      </c>
      <c r="B424" t="s">
        <v>618</v>
      </c>
      <c r="C424" t="s">
        <v>617</v>
      </c>
      <c r="D424">
        <v>2024</v>
      </c>
      <c r="E424">
        <v>9.6030000000000004E-3</v>
      </c>
      <c r="F424" t="s">
        <v>6</v>
      </c>
      <c r="G424" t="s">
        <v>880</v>
      </c>
      <c r="H424">
        <v>0.96340000000000003</v>
      </c>
      <c r="I424">
        <v>0</v>
      </c>
      <c r="J424">
        <v>0</v>
      </c>
      <c r="K424">
        <v>0.01</v>
      </c>
      <c r="L424">
        <v>2.2999999999999998</v>
      </c>
      <c r="M424" t="s">
        <v>5</v>
      </c>
      <c r="N424" t="s">
        <v>6</v>
      </c>
      <c r="O424" t="s">
        <v>6</v>
      </c>
      <c r="P424" t="s">
        <v>6</v>
      </c>
      <c r="Q424" t="s">
        <v>6</v>
      </c>
      <c r="R424" t="s">
        <v>6</v>
      </c>
      <c r="S424" t="s">
        <v>6</v>
      </c>
      <c r="T424" t="s">
        <v>6</v>
      </c>
      <c r="U424" t="s">
        <v>5</v>
      </c>
      <c r="V424" t="s">
        <v>6</v>
      </c>
      <c r="W424" t="s">
        <v>6</v>
      </c>
      <c r="X424" t="s">
        <v>6</v>
      </c>
      <c r="Y424" t="s">
        <v>6</v>
      </c>
      <c r="Z424" t="s">
        <v>6</v>
      </c>
      <c r="AA424" t="s">
        <v>6</v>
      </c>
      <c r="AB424" t="s">
        <v>6</v>
      </c>
      <c r="AC424" t="s">
        <v>6</v>
      </c>
      <c r="AD424" t="s">
        <v>6</v>
      </c>
      <c r="AE424" t="s">
        <v>5</v>
      </c>
      <c r="AG424" s="229" t="str">
        <f t="shared" si="35"/>
        <v>Ja</v>
      </c>
      <c r="AI424" s="1" t="str">
        <f t="shared" si="31"/>
        <v>Nej</v>
      </c>
      <c r="AJ424" s="1">
        <f t="shared" si="32"/>
        <v>0</v>
      </c>
      <c r="AK424" s="1" t="str">
        <f t="shared" si="33"/>
        <v>-</v>
      </c>
    </row>
    <row r="425" spans="1:37" ht="15" customHeight="1" x14ac:dyDescent="0.35">
      <c r="A425" t="s">
        <v>619</v>
      </c>
      <c r="B425" t="s">
        <v>620</v>
      </c>
      <c r="C425" t="s">
        <v>620</v>
      </c>
      <c r="D425">
        <v>2024</v>
      </c>
      <c r="E425">
        <v>0.183</v>
      </c>
      <c r="F425" t="s">
        <v>6</v>
      </c>
      <c r="G425" t="s">
        <v>881</v>
      </c>
      <c r="H425">
        <v>2.7080000000000002</v>
      </c>
      <c r="I425">
        <v>7.37</v>
      </c>
      <c r="J425">
        <v>0</v>
      </c>
      <c r="K425">
        <v>0.77</v>
      </c>
      <c r="L425">
        <v>12</v>
      </c>
      <c r="M425" t="s">
        <v>5</v>
      </c>
      <c r="N425" t="s">
        <v>6</v>
      </c>
      <c r="O425" t="s">
        <v>6</v>
      </c>
      <c r="P425" t="s">
        <v>6</v>
      </c>
      <c r="Q425" t="s">
        <v>6</v>
      </c>
      <c r="R425" t="s">
        <v>6</v>
      </c>
      <c r="S425" t="s">
        <v>6</v>
      </c>
      <c r="T425" t="s">
        <v>6</v>
      </c>
      <c r="U425" t="s">
        <v>5</v>
      </c>
      <c r="V425" t="s">
        <v>6</v>
      </c>
      <c r="W425" t="s">
        <v>6</v>
      </c>
      <c r="X425" t="s">
        <v>6</v>
      </c>
      <c r="Y425" t="s">
        <v>6</v>
      </c>
      <c r="Z425" t="s">
        <v>6</v>
      </c>
      <c r="AA425" t="s">
        <v>6</v>
      </c>
      <c r="AB425" t="s">
        <v>6</v>
      </c>
      <c r="AC425" t="s">
        <v>6</v>
      </c>
      <c r="AD425" t="s">
        <v>6</v>
      </c>
      <c r="AE425" t="s">
        <v>5</v>
      </c>
      <c r="AG425" s="229" t="str">
        <f t="shared" si="35"/>
        <v>Ja</v>
      </c>
      <c r="AI425" s="1" t="str">
        <f t="shared" si="31"/>
        <v>Nej</v>
      </c>
      <c r="AJ425" s="1">
        <f t="shared" si="32"/>
        <v>0</v>
      </c>
      <c r="AK425" s="1" t="str">
        <f t="shared" si="33"/>
        <v>-</v>
      </c>
    </row>
    <row r="426" spans="1:37" ht="15" customHeight="1" x14ac:dyDescent="0.35">
      <c r="A426" t="s">
        <v>619</v>
      </c>
      <c r="B426" t="s">
        <v>621</v>
      </c>
      <c r="C426" t="s">
        <v>622</v>
      </c>
      <c r="D426">
        <v>2024</v>
      </c>
      <c r="E426">
        <v>0.13</v>
      </c>
      <c r="F426" t="s">
        <v>6</v>
      </c>
      <c r="G426" t="s">
        <v>882</v>
      </c>
      <c r="H426">
        <v>2.7080000000000002</v>
      </c>
      <c r="I426">
        <v>7.37</v>
      </c>
      <c r="J426">
        <v>0</v>
      </c>
      <c r="K426">
        <v>0.77</v>
      </c>
      <c r="L426">
        <v>12</v>
      </c>
      <c r="M426" t="s">
        <v>5</v>
      </c>
      <c r="N426" t="s">
        <v>6</v>
      </c>
      <c r="O426" t="s">
        <v>6</v>
      </c>
      <c r="P426" t="s">
        <v>6</v>
      </c>
      <c r="Q426" t="s">
        <v>6</v>
      </c>
      <c r="R426" t="s">
        <v>6</v>
      </c>
      <c r="S426" t="s">
        <v>6</v>
      </c>
      <c r="T426" t="s">
        <v>6</v>
      </c>
      <c r="U426" t="s">
        <v>5</v>
      </c>
      <c r="V426" t="s">
        <v>6</v>
      </c>
      <c r="W426" t="s">
        <v>6</v>
      </c>
      <c r="X426" t="s">
        <v>6</v>
      </c>
      <c r="Y426" t="s">
        <v>6</v>
      </c>
      <c r="Z426" t="s">
        <v>6</v>
      </c>
      <c r="AA426" t="s">
        <v>6</v>
      </c>
      <c r="AB426" t="s">
        <v>6</v>
      </c>
      <c r="AC426" t="s">
        <v>6</v>
      </c>
      <c r="AD426" t="s">
        <v>6</v>
      </c>
      <c r="AE426" t="s">
        <v>5</v>
      </c>
      <c r="AG426" s="229" t="str">
        <f t="shared" si="35"/>
        <v>Ja</v>
      </c>
      <c r="AI426" s="1" t="str">
        <f t="shared" si="31"/>
        <v>Nej</v>
      </c>
      <c r="AJ426" s="1">
        <f t="shared" si="32"/>
        <v>0</v>
      </c>
      <c r="AK426" s="1" t="str">
        <f t="shared" si="33"/>
        <v>-</v>
      </c>
    </row>
    <row r="427" spans="1:37" ht="15" customHeight="1" x14ac:dyDescent="0.35">
      <c r="A427" t="s">
        <v>619</v>
      </c>
      <c r="B427" t="s">
        <v>623</v>
      </c>
      <c r="C427" t="s">
        <v>622</v>
      </c>
      <c r="D427">
        <v>2024</v>
      </c>
      <c r="E427">
        <v>3.5999999999999997E-2</v>
      </c>
      <c r="F427" t="s">
        <v>6</v>
      </c>
      <c r="G427" t="s">
        <v>882</v>
      </c>
      <c r="H427">
        <v>2.7080000000000002</v>
      </c>
      <c r="I427">
        <v>7.37</v>
      </c>
      <c r="J427">
        <v>0</v>
      </c>
      <c r="K427">
        <v>0.77</v>
      </c>
      <c r="L427">
        <v>12</v>
      </c>
      <c r="M427" t="s">
        <v>5</v>
      </c>
      <c r="N427" t="s">
        <v>6</v>
      </c>
      <c r="O427" t="s">
        <v>6</v>
      </c>
      <c r="P427" t="s">
        <v>6</v>
      </c>
      <c r="Q427" t="s">
        <v>6</v>
      </c>
      <c r="R427" t="s">
        <v>6</v>
      </c>
      <c r="S427" t="s">
        <v>6</v>
      </c>
      <c r="T427" t="s">
        <v>6</v>
      </c>
      <c r="U427" t="s">
        <v>5</v>
      </c>
      <c r="V427" t="s">
        <v>6</v>
      </c>
      <c r="W427" t="s">
        <v>6</v>
      </c>
      <c r="X427" t="s">
        <v>6</v>
      </c>
      <c r="Y427" t="s">
        <v>6</v>
      </c>
      <c r="Z427" t="s">
        <v>6</v>
      </c>
      <c r="AA427" t="s">
        <v>6</v>
      </c>
      <c r="AB427" t="s">
        <v>6</v>
      </c>
      <c r="AC427" t="s">
        <v>6</v>
      </c>
      <c r="AD427" t="s">
        <v>6</v>
      </c>
      <c r="AE427" t="s">
        <v>5</v>
      </c>
      <c r="AG427" s="229" t="str">
        <f t="shared" si="35"/>
        <v>Ja</v>
      </c>
      <c r="AI427" s="1" t="str">
        <f t="shared" si="31"/>
        <v>Nej</v>
      </c>
      <c r="AJ427" s="1">
        <f t="shared" si="32"/>
        <v>0</v>
      </c>
      <c r="AK427" s="1" t="str">
        <f t="shared" si="33"/>
        <v>-</v>
      </c>
    </row>
    <row r="428" spans="1:37" ht="15" customHeight="1" x14ac:dyDescent="0.35">
      <c r="A428" t="s">
        <v>619</v>
      </c>
      <c r="B428" t="s">
        <v>622</v>
      </c>
      <c r="C428" t="s">
        <v>622</v>
      </c>
      <c r="D428">
        <v>2024</v>
      </c>
      <c r="E428">
        <v>9.4260000000000002</v>
      </c>
      <c r="F428">
        <v>42.078000000000003</v>
      </c>
      <c r="G428" t="s">
        <v>883</v>
      </c>
      <c r="H428">
        <v>2.7080000000000002</v>
      </c>
      <c r="I428">
        <v>7.37</v>
      </c>
      <c r="J428">
        <v>0</v>
      </c>
      <c r="K428">
        <v>0.77</v>
      </c>
      <c r="L428">
        <v>12</v>
      </c>
      <c r="M428" t="s">
        <v>5</v>
      </c>
      <c r="N428" t="s">
        <v>6</v>
      </c>
      <c r="O428" t="s">
        <v>6</v>
      </c>
      <c r="P428" t="s">
        <v>6</v>
      </c>
      <c r="Q428" t="s">
        <v>6</v>
      </c>
      <c r="R428" t="s">
        <v>6</v>
      </c>
      <c r="S428" t="s">
        <v>6</v>
      </c>
      <c r="T428" t="s">
        <v>6</v>
      </c>
      <c r="U428" t="s">
        <v>5</v>
      </c>
      <c r="V428" t="s">
        <v>6</v>
      </c>
      <c r="W428" t="s">
        <v>6</v>
      </c>
      <c r="X428" t="s">
        <v>6</v>
      </c>
      <c r="Y428" t="s">
        <v>6</v>
      </c>
      <c r="Z428" t="s">
        <v>6</v>
      </c>
      <c r="AA428" t="s">
        <v>6</v>
      </c>
      <c r="AB428" t="s">
        <v>6</v>
      </c>
      <c r="AC428" t="s">
        <v>6</v>
      </c>
      <c r="AD428" t="s">
        <v>6</v>
      </c>
      <c r="AE428" s="202" t="s">
        <v>1220</v>
      </c>
      <c r="AG428" s="229" t="str">
        <f t="shared" si="35"/>
        <v>Ja</v>
      </c>
      <c r="AI428" s="1" t="str">
        <f t="shared" si="31"/>
        <v>Nej</v>
      </c>
      <c r="AJ428" s="1">
        <f t="shared" si="32"/>
        <v>0</v>
      </c>
      <c r="AK428" s="1" t="str">
        <f t="shared" si="33"/>
        <v>-</v>
      </c>
    </row>
    <row r="429" spans="1:37" ht="15" customHeight="1" x14ac:dyDescent="0.35">
      <c r="A429" t="s">
        <v>619</v>
      </c>
      <c r="B429" t="s">
        <v>624</v>
      </c>
      <c r="C429" t="s">
        <v>622</v>
      </c>
      <c r="D429">
        <v>2024</v>
      </c>
      <c r="E429">
        <v>0</v>
      </c>
      <c r="F429" t="s">
        <v>6</v>
      </c>
      <c r="G429" t="s">
        <v>883</v>
      </c>
      <c r="H429">
        <v>2.7080000000000002</v>
      </c>
      <c r="I429">
        <v>7.37</v>
      </c>
      <c r="J429">
        <v>0</v>
      </c>
      <c r="K429">
        <v>0.77</v>
      </c>
      <c r="L429">
        <v>12</v>
      </c>
      <c r="M429" t="s">
        <v>5</v>
      </c>
      <c r="N429" t="s">
        <v>6</v>
      </c>
      <c r="O429" t="s">
        <v>6</v>
      </c>
      <c r="P429" t="s">
        <v>6</v>
      </c>
      <c r="Q429" t="s">
        <v>6</v>
      </c>
      <c r="R429" t="s">
        <v>6</v>
      </c>
      <c r="S429" t="s">
        <v>6</v>
      </c>
      <c r="T429" t="s">
        <v>6</v>
      </c>
      <c r="U429" t="s">
        <v>5</v>
      </c>
      <c r="V429" t="s">
        <v>6</v>
      </c>
      <c r="W429" t="s">
        <v>6</v>
      </c>
      <c r="X429" t="s">
        <v>6</v>
      </c>
      <c r="Y429" t="s">
        <v>6</v>
      </c>
      <c r="Z429" t="s">
        <v>6</v>
      </c>
      <c r="AA429" t="s">
        <v>6</v>
      </c>
      <c r="AB429" t="s">
        <v>6</v>
      </c>
      <c r="AC429" t="s">
        <v>6</v>
      </c>
      <c r="AD429" t="s">
        <v>6</v>
      </c>
      <c r="AE429" s="202" t="s">
        <v>1220</v>
      </c>
      <c r="AG429" s="229" t="str">
        <f t="shared" si="35"/>
        <v>Ja</v>
      </c>
      <c r="AI429" s="1" t="str">
        <f t="shared" si="31"/>
        <v>Nej</v>
      </c>
      <c r="AJ429" s="1">
        <f t="shared" si="32"/>
        <v>0</v>
      </c>
      <c r="AK429" s="1" t="str">
        <f t="shared" si="33"/>
        <v>-</v>
      </c>
    </row>
    <row r="430" spans="1:37" ht="15" customHeight="1" x14ac:dyDescent="0.35">
      <c r="A430" t="s">
        <v>625</v>
      </c>
      <c r="B430" t="s">
        <v>626</v>
      </c>
      <c r="C430" t="s">
        <v>627</v>
      </c>
      <c r="D430">
        <v>2024</v>
      </c>
      <c r="E430" t="s">
        <v>5</v>
      </c>
      <c r="F430" t="s">
        <v>5</v>
      </c>
      <c r="G430" t="s">
        <v>5</v>
      </c>
      <c r="H430" t="s">
        <v>5</v>
      </c>
      <c r="I430" t="s">
        <v>5</v>
      </c>
      <c r="J430" t="s">
        <v>5</v>
      </c>
      <c r="K430" t="s">
        <v>5</v>
      </c>
      <c r="L430" t="s">
        <v>5</v>
      </c>
      <c r="M430" t="s">
        <v>5</v>
      </c>
      <c r="N430" t="s">
        <v>5</v>
      </c>
      <c r="O430" t="s">
        <v>5</v>
      </c>
      <c r="P430" t="s">
        <v>5</v>
      </c>
      <c r="Q430" t="s">
        <v>5</v>
      </c>
      <c r="R430" t="s">
        <v>5</v>
      </c>
      <c r="S430" t="s">
        <v>5</v>
      </c>
      <c r="T430" t="s">
        <v>5</v>
      </c>
      <c r="U430" t="s">
        <v>5</v>
      </c>
      <c r="V430" t="s">
        <v>5</v>
      </c>
      <c r="W430" t="s">
        <v>5</v>
      </c>
      <c r="X430" t="s">
        <v>5</v>
      </c>
      <c r="Y430" t="s">
        <v>5</v>
      </c>
      <c r="Z430" t="s">
        <v>5</v>
      </c>
      <c r="AA430" t="s">
        <v>5</v>
      </c>
      <c r="AB430" t="s">
        <v>5</v>
      </c>
      <c r="AC430" t="s">
        <v>5</v>
      </c>
      <c r="AD430" t="s">
        <v>5</v>
      </c>
      <c r="AE430" t="s">
        <v>5</v>
      </c>
      <c r="AG430" s="229" t="str">
        <f t="shared" si="35"/>
        <v>Nej</v>
      </c>
      <c r="AI430" s="1" t="str">
        <f t="shared" si="31"/>
        <v>Nej</v>
      </c>
      <c r="AJ430" s="1">
        <f t="shared" si="32"/>
        <v>0</v>
      </c>
      <c r="AK430" s="1" t="str">
        <f t="shared" si="33"/>
        <v>-</v>
      </c>
    </row>
    <row r="431" spans="1:37" ht="15" customHeight="1" x14ac:dyDescent="0.35">
      <c r="A431" t="s">
        <v>625</v>
      </c>
      <c r="B431" t="s">
        <v>628</v>
      </c>
      <c r="C431" t="s">
        <v>627</v>
      </c>
      <c r="D431">
        <v>2024</v>
      </c>
      <c r="E431" t="s">
        <v>5</v>
      </c>
      <c r="F431" t="s">
        <v>5</v>
      </c>
      <c r="G431" t="s">
        <v>5</v>
      </c>
      <c r="H431" t="s">
        <v>5</v>
      </c>
      <c r="I431" t="s">
        <v>5</v>
      </c>
      <c r="J431" t="s">
        <v>5</v>
      </c>
      <c r="K431" t="s">
        <v>5</v>
      </c>
      <c r="L431" t="s">
        <v>5</v>
      </c>
      <c r="M431" t="s">
        <v>5</v>
      </c>
      <c r="N431" t="s">
        <v>5</v>
      </c>
      <c r="O431" t="s">
        <v>5</v>
      </c>
      <c r="P431" t="s">
        <v>5</v>
      </c>
      <c r="Q431" t="s">
        <v>5</v>
      </c>
      <c r="R431" t="s">
        <v>5</v>
      </c>
      <c r="S431" t="s">
        <v>5</v>
      </c>
      <c r="T431" t="s">
        <v>5</v>
      </c>
      <c r="U431" t="s">
        <v>5</v>
      </c>
      <c r="V431" t="s">
        <v>5</v>
      </c>
      <c r="W431" t="s">
        <v>5</v>
      </c>
      <c r="X431" t="s">
        <v>5</v>
      </c>
      <c r="Y431" t="s">
        <v>5</v>
      </c>
      <c r="Z431" t="s">
        <v>5</v>
      </c>
      <c r="AA431" t="s">
        <v>5</v>
      </c>
      <c r="AB431" t="s">
        <v>5</v>
      </c>
      <c r="AC431" t="s">
        <v>5</v>
      </c>
      <c r="AD431" t="s">
        <v>5</v>
      </c>
      <c r="AE431" t="s">
        <v>5</v>
      </c>
      <c r="AG431" s="229" t="str">
        <f t="shared" si="35"/>
        <v>Nej</v>
      </c>
      <c r="AI431" s="1" t="str">
        <f t="shared" si="31"/>
        <v>Nej</v>
      </c>
      <c r="AJ431" s="1">
        <f t="shared" si="32"/>
        <v>0</v>
      </c>
      <c r="AK431" s="1" t="str">
        <f t="shared" si="33"/>
        <v>-</v>
      </c>
    </row>
    <row r="432" spans="1:37" ht="15" customHeight="1" x14ac:dyDescent="0.35">
      <c r="A432" t="s">
        <v>625</v>
      </c>
      <c r="B432" t="s">
        <v>629</v>
      </c>
      <c r="C432" t="s">
        <v>627</v>
      </c>
      <c r="D432">
        <v>2024</v>
      </c>
      <c r="E432" t="s">
        <v>6</v>
      </c>
      <c r="F432" t="s">
        <v>6</v>
      </c>
      <c r="G432" t="s">
        <v>797</v>
      </c>
      <c r="H432">
        <v>2.1</v>
      </c>
      <c r="I432">
        <v>0</v>
      </c>
      <c r="J432">
        <v>0</v>
      </c>
      <c r="K432">
        <v>0</v>
      </c>
      <c r="L432">
        <v>100</v>
      </c>
      <c r="M432" t="s">
        <v>884</v>
      </c>
      <c r="N432">
        <v>9.9890000000000008</v>
      </c>
      <c r="O432">
        <v>0.14000000000000001</v>
      </c>
      <c r="P432">
        <v>68.018000000000001</v>
      </c>
      <c r="Q432">
        <v>4.9009999999999998</v>
      </c>
      <c r="R432">
        <v>0.1</v>
      </c>
      <c r="S432" t="s">
        <v>6</v>
      </c>
      <c r="T432">
        <v>3.4</v>
      </c>
      <c r="U432" t="s">
        <v>5</v>
      </c>
      <c r="V432" t="s">
        <v>6</v>
      </c>
      <c r="W432" t="s">
        <v>6</v>
      </c>
      <c r="X432" t="s">
        <v>6</v>
      </c>
      <c r="Y432" t="s">
        <v>6</v>
      </c>
      <c r="Z432" t="s">
        <v>6</v>
      </c>
      <c r="AA432" t="s">
        <v>6</v>
      </c>
      <c r="AB432" t="s">
        <v>6</v>
      </c>
      <c r="AC432" t="s">
        <v>6</v>
      </c>
      <c r="AD432" t="s">
        <v>6</v>
      </c>
      <c r="AE432" t="s">
        <v>5</v>
      </c>
      <c r="AG432" s="229" t="str">
        <f t="shared" si="35"/>
        <v>Ja</v>
      </c>
      <c r="AI432" s="1" t="str">
        <f t="shared" si="31"/>
        <v>Ja</v>
      </c>
      <c r="AJ432" s="1">
        <f t="shared" si="32"/>
        <v>9.9890000000000008</v>
      </c>
      <c r="AK432" s="1">
        <f t="shared" si="33"/>
        <v>1E-3</v>
      </c>
    </row>
    <row r="433" spans="1:37" ht="15" customHeight="1" x14ac:dyDescent="0.35">
      <c r="A433" t="s">
        <v>625</v>
      </c>
      <c r="B433" t="s">
        <v>630</v>
      </c>
      <c r="C433" t="s">
        <v>627</v>
      </c>
      <c r="D433">
        <v>2024</v>
      </c>
      <c r="E433">
        <v>1.75</v>
      </c>
      <c r="F433" t="s">
        <v>6</v>
      </c>
      <c r="G433" t="s">
        <v>885</v>
      </c>
      <c r="H433">
        <v>0.1</v>
      </c>
      <c r="I433">
        <v>0</v>
      </c>
      <c r="J433">
        <v>0</v>
      </c>
      <c r="K433">
        <v>0</v>
      </c>
      <c r="L433">
        <v>0</v>
      </c>
      <c r="M433" t="s">
        <v>5</v>
      </c>
      <c r="N433" t="s">
        <v>6</v>
      </c>
      <c r="O433" t="s">
        <v>6</v>
      </c>
      <c r="P433" t="s">
        <v>6</v>
      </c>
      <c r="Q433" t="s">
        <v>6</v>
      </c>
      <c r="R433" t="s">
        <v>6</v>
      </c>
      <c r="S433" t="s">
        <v>6</v>
      </c>
      <c r="T433" t="s">
        <v>6</v>
      </c>
      <c r="U433" t="s">
        <v>5</v>
      </c>
      <c r="V433" t="s">
        <v>6</v>
      </c>
      <c r="W433" t="s">
        <v>6</v>
      </c>
      <c r="X433" t="s">
        <v>6</v>
      </c>
      <c r="Y433" t="s">
        <v>6</v>
      </c>
      <c r="Z433" t="s">
        <v>6</v>
      </c>
      <c r="AA433" t="s">
        <v>6</v>
      </c>
      <c r="AB433" t="s">
        <v>6</v>
      </c>
      <c r="AC433" t="s">
        <v>6</v>
      </c>
      <c r="AD433" t="s">
        <v>6</v>
      </c>
      <c r="AE433" t="s">
        <v>5</v>
      </c>
      <c r="AG433" s="229" t="str">
        <f t="shared" si="35"/>
        <v>Ja</v>
      </c>
      <c r="AI433" s="1" t="str">
        <f t="shared" si="31"/>
        <v>Nej</v>
      </c>
      <c r="AJ433" s="1">
        <f t="shared" si="32"/>
        <v>0</v>
      </c>
      <c r="AK433" s="1" t="str">
        <f t="shared" si="33"/>
        <v>-</v>
      </c>
    </row>
    <row r="434" spans="1:37" ht="15" customHeight="1" x14ac:dyDescent="0.35">
      <c r="A434" t="s">
        <v>631</v>
      </c>
      <c r="B434" t="s">
        <v>457</v>
      </c>
      <c r="C434" t="s">
        <v>457</v>
      </c>
      <c r="D434">
        <v>2024</v>
      </c>
      <c r="E434">
        <v>0.71599999999999997</v>
      </c>
      <c r="F434" t="s">
        <v>6</v>
      </c>
      <c r="G434" t="s">
        <v>788</v>
      </c>
      <c r="H434">
        <v>0.1</v>
      </c>
      <c r="I434">
        <v>0</v>
      </c>
      <c r="J434">
        <v>0</v>
      </c>
      <c r="K434">
        <v>0</v>
      </c>
      <c r="L434">
        <v>0</v>
      </c>
      <c r="M434" t="s">
        <v>5</v>
      </c>
      <c r="N434" t="s">
        <v>6</v>
      </c>
      <c r="O434" t="s">
        <v>6</v>
      </c>
      <c r="P434" t="s">
        <v>6</v>
      </c>
      <c r="Q434" t="s">
        <v>6</v>
      </c>
      <c r="R434" t="s">
        <v>6</v>
      </c>
      <c r="S434" t="s">
        <v>6</v>
      </c>
      <c r="T434" t="s">
        <v>6</v>
      </c>
      <c r="U434" t="s">
        <v>5</v>
      </c>
      <c r="V434" t="s">
        <v>6</v>
      </c>
      <c r="W434" t="s">
        <v>6</v>
      </c>
      <c r="X434" t="s">
        <v>6</v>
      </c>
      <c r="Y434" t="s">
        <v>6</v>
      </c>
      <c r="Z434" t="s">
        <v>6</v>
      </c>
      <c r="AA434" t="s">
        <v>6</v>
      </c>
      <c r="AB434" t="s">
        <v>6</v>
      </c>
      <c r="AC434" t="s">
        <v>6</v>
      </c>
      <c r="AD434" t="s">
        <v>6</v>
      </c>
      <c r="AE434" t="s">
        <v>5</v>
      </c>
      <c r="AG434" s="229" t="str">
        <f t="shared" si="35"/>
        <v>Ja</v>
      </c>
      <c r="AI434" s="1" t="str">
        <f t="shared" si="31"/>
        <v>Nej</v>
      </c>
      <c r="AJ434" s="1">
        <f t="shared" si="32"/>
        <v>0</v>
      </c>
      <c r="AK434" s="1" t="str">
        <f t="shared" si="33"/>
        <v>-</v>
      </c>
    </row>
    <row r="435" spans="1:37" ht="15" customHeight="1" x14ac:dyDescent="0.35">
      <c r="A435" t="s">
        <v>632</v>
      </c>
      <c r="B435" t="s">
        <v>633</v>
      </c>
      <c r="C435" t="s">
        <v>634</v>
      </c>
      <c r="D435">
        <v>2024</v>
      </c>
      <c r="E435">
        <v>0.105</v>
      </c>
      <c r="F435" t="s">
        <v>6</v>
      </c>
      <c r="G435" t="s">
        <v>886</v>
      </c>
      <c r="H435">
        <v>0.53359999999999996</v>
      </c>
      <c r="I435">
        <v>0</v>
      </c>
      <c r="J435">
        <v>0</v>
      </c>
      <c r="K435">
        <v>0</v>
      </c>
      <c r="L435" t="s">
        <v>6</v>
      </c>
      <c r="M435" t="s">
        <v>5</v>
      </c>
      <c r="N435" t="s">
        <v>6</v>
      </c>
      <c r="O435" t="s">
        <v>6</v>
      </c>
      <c r="P435" t="s">
        <v>6</v>
      </c>
      <c r="Q435" t="s">
        <v>6</v>
      </c>
      <c r="R435" t="s">
        <v>6</v>
      </c>
      <c r="S435" t="s">
        <v>6</v>
      </c>
      <c r="T435" t="s">
        <v>6</v>
      </c>
      <c r="U435" t="s">
        <v>5</v>
      </c>
      <c r="V435" t="s">
        <v>6</v>
      </c>
      <c r="W435" t="s">
        <v>6</v>
      </c>
      <c r="X435" t="s">
        <v>6</v>
      </c>
      <c r="Y435" t="s">
        <v>6</v>
      </c>
      <c r="Z435" t="s">
        <v>6</v>
      </c>
      <c r="AA435" t="s">
        <v>6</v>
      </c>
      <c r="AB435" t="s">
        <v>6</v>
      </c>
      <c r="AC435" t="s">
        <v>6</v>
      </c>
      <c r="AD435" t="s">
        <v>6</v>
      </c>
      <c r="AE435" t="s">
        <v>5</v>
      </c>
      <c r="AG435" s="229" t="str">
        <f t="shared" si="35"/>
        <v>Ja</v>
      </c>
      <c r="AI435" s="1" t="str">
        <f t="shared" si="31"/>
        <v>Nej</v>
      </c>
      <c r="AJ435" s="1">
        <f t="shared" si="32"/>
        <v>0</v>
      </c>
      <c r="AK435" s="1" t="str">
        <f t="shared" si="33"/>
        <v>-</v>
      </c>
    </row>
    <row r="436" spans="1:37" ht="15" customHeight="1" x14ac:dyDescent="0.35">
      <c r="A436" t="s">
        <v>632</v>
      </c>
      <c r="B436" t="s">
        <v>635</v>
      </c>
      <c r="C436" t="s">
        <v>634</v>
      </c>
      <c r="D436">
        <v>2024</v>
      </c>
      <c r="E436">
        <v>2.742</v>
      </c>
      <c r="F436" t="s">
        <v>6</v>
      </c>
      <c r="G436" t="s">
        <v>886</v>
      </c>
      <c r="H436">
        <v>0.53359999999999996</v>
      </c>
      <c r="I436">
        <v>0</v>
      </c>
      <c r="J436">
        <v>0</v>
      </c>
      <c r="K436">
        <v>0</v>
      </c>
      <c r="L436" t="s">
        <v>6</v>
      </c>
      <c r="M436" t="s">
        <v>5</v>
      </c>
      <c r="N436" t="s">
        <v>6</v>
      </c>
      <c r="O436" t="s">
        <v>6</v>
      </c>
      <c r="P436" t="s">
        <v>6</v>
      </c>
      <c r="Q436" t="s">
        <v>6</v>
      </c>
      <c r="R436" t="s">
        <v>6</v>
      </c>
      <c r="S436" t="s">
        <v>6</v>
      </c>
      <c r="T436" t="s">
        <v>6</v>
      </c>
      <c r="U436" t="s">
        <v>5</v>
      </c>
      <c r="V436" t="s">
        <v>6</v>
      </c>
      <c r="W436" t="s">
        <v>6</v>
      </c>
      <c r="X436" t="s">
        <v>6</v>
      </c>
      <c r="Y436" t="s">
        <v>6</v>
      </c>
      <c r="Z436" t="s">
        <v>6</v>
      </c>
      <c r="AA436" t="s">
        <v>6</v>
      </c>
      <c r="AB436" t="s">
        <v>6</v>
      </c>
      <c r="AC436" t="s">
        <v>6</v>
      </c>
      <c r="AD436" t="s">
        <v>6</v>
      </c>
      <c r="AE436" t="s">
        <v>5</v>
      </c>
      <c r="AG436" s="229" t="str">
        <f t="shared" si="35"/>
        <v>Ja</v>
      </c>
      <c r="AI436" s="1" t="str">
        <f t="shared" si="31"/>
        <v>Nej</v>
      </c>
      <c r="AJ436" s="1">
        <f t="shared" si="32"/>
        <v>0</v>
      </c>
      <c r="AK436" s="1" t="str">
        <f t="shared" si="33"/>
        <v>-</v>
      </c>
    </row>
    <row r="437" spans="1:37" ht="15" customHeight="1" x14ac:dyDescent="0.35">
      <c r="A437" t="s">
        <v>632</v>
      </c>
      <c r="B437" t="s">
        <v>636</v>
      </c>
      <c r="C437" t="s">
        <v>634</v>
      </c>
      <c r="D437">
        <v>2024</v>
      </c>
      <c r="E437" t="s">
        <v>6</v>
      </c>
      <c r="F437" t="s">
        <v>6</v>
      </c>
      <c r="G437" t="s">
        <v>886</v>
      </c>
      <c r="H437">
        <v>0.53359999999999996</v>
      </c>
      <c r="I437">
        <v>0</v>
      </c>
      <c r="J437">
        <v>0</v>
      </c>
      <c r="K437">
        <v>0</v>
      </c>
      <c r="L437" t="s">
        <v>6</v>
      </c>
      <c r="M437" t="s">
        <v>5</v>
      </c>
      <c r="N437" t="s">
        <v>6</v>
      </c>
      <c r="O437" t="s">
        <v>6</v>
      </c>
      <c r="P437" t="s">
        <v>6</v>
      </c>
      <c r="Q437" t="s">
        <v>6</v>
      </c>
      <c r="R437" t="s">
        <v>6</v>
      </c>
      <c r="S437" t="s">
        <v>6</v>
      </c>
      <c r="T437" t="s">
        <v>6</v>
      </c>
      <c r="U437" t="s">
        <v>5</v>
      </c>
      <c r="V437" t="s">
        <v>6</v>
      </c>
      <c r="W437" t="s">
        <v>6</v>
      </c>
      <c r="X437" t="s">
        <v>6</v>
      </c>
      <c r="Y437" t="s">
        <v>6</v>
      </c>
      <c r="Z437" t="s">
        <v>6</v>
      </c>
      <c r="AA437" t="s">
        <v>6</v>
      </c>
      <c r="AB437" t="s">
        <v>6</v>
      </c>
      <c r="AC437" t="s">
        <v>6</v>
      </c>
      <c r="AD437" t="s">
        <v>6</v>
      </c>
      <c r="AE437" t="s">
        <v>5</v>
      </c>
      <c r="AG437" s="229" t="str">
        <f t="shared" si="35"/>
        <v>Ja</v>
      </c>
      <c r="AI437" s="1" t="str">
        <f t="shared" si="31"/>
        <v>Nej</v>
      </c>
      <c r="AJ437" s="1">
        <f t="shared" si="32"/>
        <v>0</v>
      </c>
      <c r="AK437" s="1" t="str">
        <f t="shared" si="33"/>
        <v>-</v>
      </c>
    </row>
    <row r="438" spans="1:37" ht="15" customHeight="1" x14ac:dyDescent="0.35">
      <c r="A438" t="s">
        <v>632</v>
      </c>
      <c r="B438" t="s">
        <v>637</v>
      </c>
      <c r="C438" t="s">
        <v>634</v>
      </c>
      <c r="D438">
        <v>2024</v>
      </c>
      <c r="E438">
        <v>6.0999999999999999E-2</v>
      </c>
      <c r="F438" t="s">
        <v>6</v>
      </c>
      <c r="G438" t="s">
        <v>886</v>
      </c>
      <c r="H438">
        <v>0.53359999999999996</v>
      </c>
      <c r="I438">
        <v>0</v>
      </c>
      <c r="J438">
        <v>0</v>
      </c>
      <c r="K438">
        <v>0</v>
      </c>
      <c r="L438" t="s">
        <v>6</v>
      </c>
      <c r="M438" t="s">
        <v>5</v>
      </c>
      <c r="N438" t="s">
        <v>6</v>
      </c>
      <c r="O438" t="s">
        <v>6</v>
      </c>
      <c r="P438" t="s">
        <v>6</v>
      </c>
      <c r="Q438" t="s">
        <v>6</v>
      </c>
      <c r="R438" t="s">
        <v>6</v>
      </c>
      <c r="S438" t="s">
        <v>6</v>
      </c>
      <c r="T438" t="s">
        <v>6</v>
      </c>
      <c r="U438" t="s">
        <v>5</v>
      </c>
      <c r="V438" t="s">
        <v>6</v>
      </c>
      <c r="W438" t="s">
        <v>6</v>
      </c>
      <c r="X438" t="s">
        <v>6</v>
      </c>
      <c r="Y438" t="s">
        <v>6</v>
      </c>
      <c r="Z438" t="s">
        <v>6</v>
      </c>
      <c r="AA438" t="s">
        <v>6</v>
      </c>
      <c r="AB438" t="s">
        <v>6</v>
      </c>
      <c r="AC438" t="s">
        <v>6</v>
      </c>
      <c r="AD438" t="s">
        <v>6</v>
      </c>
      <c r="AE438" t="s">
        <v>5</v>
      </c>
      <c r="AG438" s="229" t="str">
        <f t="shared" si="35"/>
        <v>Ja</v>
      </c>
      <c r="AI438" s="1" t="str">
        <f t="shared" si="31"/>
        <v>Nej</v>
      </c>
      <c r="AJ438" s="1">
        <f t="shared" si="32"/>
        <v>0</v>
      </c>
      <c r="AK438" s="1" t="str">
        <f t="shared" si="33"/>
        <v>-</v>
      </c>
    </row>
    <row r="439" spans="1:37" ht="15" customHeight="1" x14ac:dyDescent="0.35">
      <c r="A439" t="s">
        <v>638</v>
      </c>
      <c r="B439" t="s">
        <v>639</v>
      </c>
      <c r="C439" t="s">
        <v>639</v>
      </c>
      <c r="D439">
        <v>2024</v>
      </c>
      <c r="E439">
        <v>0.56799999999999995</v>
      </c>
      <c r="F439" t="s">
        <v>6</v>
      </c>
      <c r="G439" t="s">
        <v>887</v>
      </c>
      <c r="H439">
        <v>1.04</v>
      </c>
      <c r="I439">
        <v>4.1300000000000003E-2</v>
      </c>
      <c r="J439">
        <v>0</v>
      </c>
      <c r="K439">
        <v>0.60499999999999998</v>
      </c>
      <c r="L439">
        <v>0</v>
      </c>
      <c r="M439" t="s">
        <v>78</v>
      </c>
      <c r="N439" t="s">
        <v>6</v>
      </c>
      <c r="O439" t="s">
        <v>6</v>
      </c>
      <c r="P439" t="s">
        <v>6</v>
      </c>
      <c r="Q439" t="s">
        <v>6</v>
      </c>
      <c r="R439" t="s">
        <v>6</v>
      </c>
      <c r="S439" t="s">
        <v>6</v>
      </c>
      <c r="T439" t="s">
        <v>6</v>
      </c>
      <c r="U439" t="s">
        <v>78</v>
      </c>
      <c r="V439" t="s">
        <v>6</v>
      </c>
      <c r="W439" t="s">
        <v>6</v>
      </c>
      <c r="X439" t="s">
        <v>6</v>
      </c>
      <c r="Y439" t="s">
        <v>6</v>
      </c>
      <c r="Z439" t="s">
        <v>6</v>
      </c>
      <c r="AA439" t="s">
        <v>6</v>
      </c>
      <c r="AB439" t="s">
        <v>6</v>
      </c>
      <c r="AC439" t="s">
        <v>6</v>
      </c>
      <c r="AD439" t="s">
        <v>6</v>
      </c>
      <c r="AE439" t="s">
        <v>5</v>
      </c>
      <c r="AG439" s="229" t="str">
        <f t="shared" si="35"/>
        <v>Ja</v>
      </c>
      <c r="AI439" s="1" t="str">
        <f t="shared" si="31"/>
        <v>Nej</v>
      </c>
      <c r="AJ439" s="1">
        <f t="shared" si="32"/>
        <v>0</v>
      </c>
      <c r="AK439" s="1" t="str">
        <f t="shared" si="33"/>
        <v>-</v>
      </c>
    </row>
    <row r="440" spans="1:37" ht="15" customHeight="1" x14ac:dyDescent="0.35">
      <c r="A440" t="s">
        <v>638</v>
      </c>
      <c r="B440" t="s">
        <v>640</v>
      </c>
      <c r="C440" t="s">
        <v>641</v>
      </c>
      <c r="D440">
        <v>2024</v>
      </c>
      <c r="E440">
        <v>11.728999999999999</v>
      </c>
      <c r="F440" t="s">
        <v>6</v>
      </c>
      <c r="G440" t="s">
        <v>888</v>
      </c>
      <c r="H440">
        <v>0.05</v>
      </c>
      <c r="I440">
        <v>0</v>
      </c>
      <c r="J440">
        <v>0</v>
      </c>
      <c r="K440">
        <v>0</v>
      </c>
      <c r="L440">
        <v>100</v>
      </c>
      <c r="M440" t="s">
        <v>5</v>
      </c>
      <c r="N440" t="s">
        <v>6</v>
      </c>
      <c r="O440" t="s">
        <v>6</v>
      </c>
      <c r="P440" t="s">
        <v>6</v>
      </c>
      <c r="Q440" t="s">
        <v>6</v>
      </c>
      <c r="R440" t="s">
        <v>6</v>
      </c>
      <c r="S440" t="s">
        <v>6</v>
      </c>
      <c r="T440" t="s">
        <v>6</v>
      </c>
      <c r="U440" t="s">
        <v>5</v>
      </c>
      <c r="V440" t="s">
        <v>6</v>
      </c>
      <c r="W440" t="s">
        <v>6</v>
      </c>
      <c r="X440" t="s">
        <v>6</v>
      </c>
      <c r="Y440" t="s">
        <v>6</v>
      </c>
      <c r="Z440" t="s">
        <v>6</v>
      </c>
      <c r="AA440" t="s">
        <v>6</v>
      </c>
      <c r="AB440" t="s">
        <v>6</v>
      </c>
      <c r="AC440" t="s">
        <v>6</v>
      </c>
      <c r="AD440" t="s">
        <v>6</v>
      </c>
      <c r="AE440" t="s">
        <v>5</v>
      </c>
      <c r="AG440" s="229" t="str">
        <f t="shared" si="35"/>
        <v>Ja</v>
      </c>
      <c r="AI440" s="1" t="str">
        <f t="shared" si="31"/>
        <v>Nej</v>
      </c>
      <c r="AJ440" s="1">
        <f t="shared" si="32"/>
        <v>0</v>
      </c>
      <c r="AK440" s="1" t="str">
        <f t="shared" si="33"/>
        <v>-</v>
      </c>
    </row>
    <row r="441" spans="1:37" ht="15" customHeight="1" x14ac:dyDescent="0.35">
      <c r="A441" t="s">
        <v>638</v>
      </c>
      <c r="B441" t="s">
        <v>642</v>
      </c>
      <c r="C441" t="s">
        <v>643</v>
      </c>
      <c r="D441">
        <v>2024</v>
      </c>
      <c r="E441">
        <v>1.5269999999999999</v>
      </c>
      <c r="F441" t="s">
        <v>6</v>
      </c>
      <c r="G441" t="s">
        <v>887</v>
      </c>
      <c r="H441">
        <v>1.04</v>
      </c>
      <c r="I441">
        <v>4.1348999999999997E-2</v>
      </c>
      <c r="J441">
        <v>0</v>
      </c>
      <c r="K441">
        <v>0.60499999999999998</v>
      </c>
      <c r="L441">
        <v>0</v>
      </c>
      <c r="M441" t="s">
        <v>5</v>
      </c>
      <c r="N441" t="s">
        <v>6</v>
      </c>
      <c r="O441" t="s">
        <v>6</v>
      </c>
      <c r="P441" t="s">
        <v>6</v>
      </c>
      <c r="Q441" t="s">
        <v>6</v>
      </c>
      <c r="R441" t="s">
        <v>6</v>
      </c>
      <c r="S441" t="s">
        <v>6</v>
      </c>
      <c r="T441" t="s">
        <v>6</v>
      </c>
      <c r="U441" t="s">
        <v>5</v>
      </c>
      <c r="V441" t="s">
        <v>6</v>
      </c>
      <c r="W441" t="s">
        <v>6</v>
      </c>
      <c r="X441" t="s">
        <v>6</v>
      </c>
      <c r="Y441" t="s">
        <v>6</v>
      </c>
      <c r="Z441" t="s">
        <v>6</v>
      </c>
      <c r="AA441" t="s">
        <v>6</v>
      </c>
      <c r="AB441" t="s">
        <v>6</v>
      </c>
      <c r="AC441" t="s">
        <v>6</v>
      </c>
      <c r="AD441" t="s">
        <v>6</v>
      </c>
      <c r="AE441" t="s">
        <v>5</v>
      </c>
      <c r="AG441" s="229" t="str">
        <f t="shared" si="35"/>
        <v>Ja</v>
      </c>
      <c r="AI441" s="1" t="str">
        <f t="shared" si="31"/>
        <v>Nej</v>
      </c>
      <c r="AJ441" s="1">
        <f t="shared" si="32"/>
        <v>0</v>
      </c>
      <c r="AK441" s="1" t="str">
        <f t="shared" si="33"/>
        <v>-</v>
      </c>
    </row>
    <row r="442" spans="1:37" ht="15" customHeight="1" x14ac:dyDescent="0.35">
      <c r="A442" t="s">
        <v>638</v>
      </c>
      <c r="B442" t="s">
        <v>644</v>
      </c>
      <c r="C442" t="s">
        <v>512</v>
      </c>
      <c r="D442">
        <v>2024</v>
      </c>
      <c r="E442">
        <v>1.88</v>
      </c>
      <c r="F442" t="s">
        <v>6</v>
      </c>
      <c r="G442" t="s">
        <v>889</v>
      </c>
      <c r="H442">
        <v>1.04</v>
      </c>
      <c r="I442">
        <v>4.1348999999999997E-2</v>
      </c>
      <c r="J442">
        <v>0</v>
      </c>
      <c r="K442">
        <v>0.60499999999999998</v>
      </c>
      <c r="L442">
        <v>0</v>
      </c>
      <c r="M442" t="s">
        <v>6</v>
      </c>
      <c r="N442" t="s">
        <v>6</v>
      </c>
      <c r="O442" t="s">
        <v>6</v>
      </c>
      <c r="P442" t="s">
        <v>6</v>
      </c>
      <c r="Q442" t="s">
        <v>6</v>
      </c>
      <c r="R442" t="s">
        <v>6</v>
      </c>
      <c r="S442" t="s">
        <v>6</v>
      </c>
      <c r="T442" t="s">
        <v>6</v>
      </c>
      <c r="U442" t="s">
        <v>5</v>
      </c>
      <c r="V442" t="s">
        <v>6</v>
      </c>
      <c r="W442" t="s">
        <v>6</v>
      </c>
      <c r="X442" t="s">
        <v>6</v>
      </c>
      <c r="Y442" t="s">
        <v>6</v>
      </c>
      <c r="Z442" t="s">
        <v>6</v>
      </c>
      <c r="AA442" t="s">
        <v>6</v>
      </c>
      <c r="AB442" t="s">
        <v>6</v>
      </c>
      <c r="AC442" t="s">
        <v>6</v>
      </c>
      <c r="AD442" t="s">
        <v>6</v>
      </c>
      <c r="AE442" t="s">
        <v>5</v>
      </c>
      <c r="AG442" s="229" t="str">
        <f t="shared" si="35"/>
        <v>Ja</v>
      </c>
      <c r="AI442" s="1" t="str">
        <f t="shared" si="31"/>
        <v>Nej</v>
      </c>
      <c r="AJ442" s="1">
        <f t="shared" si="32"/>
        <v>0</v>
      </c>
      <c r="AK442" s="1" t="str">
        <f t="shared" si="33"/>
        <v>-</v>
      </c>
    </row>
    <row r="443" spans="1:37" ht="15" customHeight="1" x14ac:dyDescent="0.35">
      <c r="A443" t="s">
        <v>638</v>
      </c>
      <c r="B443" t="s">
        <v>583</v>
      </c>
      <c r="C443" t="s">
        <v>583</v>
      </c>
      <c r="D443">
        <v>2024</v>
      </c>
      <c r="E443">
        <v>5.6</v>
      </c>
      <c r="F443">
        <v>1.92</v>
      </c>
      <c r="G443" t="s">
        <v>890</v>
      </c>
      <c r="H443">
        <v>0.03</v>
      </c>
      <c r="I443">
        <v>0</v>
      </c>
      <c r="J443">
        <v>0</v>
      </c>
      <c r="K443">
        <v>0</v>
      </c>
      <c r="L443">
        <v>100</v>
      </c>
      <c r="M443" t="s">
        <v>5</v>
      </c>
      <c r="N443" t="s">
        <v>6</v>
      </c>
      <c r="O443" t="s">
        <v>6</v>
      </c>
      <c r="P443" t="s">
        <v>6</v>
      </c>
      <c r="Q443" t="s">
        <v>6</v>
      </c>
      <c r="R443" t="s">
        <v>6</v>
      </c>
      <c r="S443" t="s">
        <v>6</v>
      </c>
      <c r="T443" t="s">
        <v>6</v>
      </c>
      <c r="U443" t="s">
        <v>5</v>
      </c>
      <c r="V443" t="s">
        <v>6</v>
      </c>
      <c r="W443" t="s">
        <v>6</v>
      </c>
      <c r="X443" t="s">
        <v>6</v>
      </c>
      <c r="Y443" t="s">
        <v>6</v>
      </c>
      <c r="Z443" t="s">
        <v>6</v>
      </c>
      <c r="AA443" t="s">
        <v>6</v>
      </c>
      <c r="AB443" t="s">
        <v>6</v>
      </c>
      <c r="AC443" t="s">
        <v>6</v>
      </c>
      <c r="AD443" t="s">
        <v>6</v>
      </c>
      <c r="AE443" t="s">
        <v>5</v>
      </c>
      <c r="AG443" s="229" t="str">
        <f t="shared" si="35"/>
        <v>Ja</v>
      </c>
      <c r="AI443" s="1" t="str">
        <f t="shared" si="31"/>
        <v>Nej</v>
      </c>
      <c r="AJ443" s="1">
        <f t="shared" si="32"/>
        <v>0</v>
      </c>
      <c r="AK443" s="1" t="str">
        <f t="shared" si="33"/>
        <v>-</v>
      </c>
    </row>
    <row r="444" spans="1:37" ht="15" customHeight="1" x14ac:dyDescent="0.35">
      <c r="A444" t="s">
        <v>638</v>
      </c>
      <c r="B444" t="s">
        <v>645</v>
      </c>
      <c r="C444" t="s">
        <v>645</v>
      </c>
      <c r="D444">
        <v>2024</v>
      </c>
      <c r="E444">
        <v>4.2009999999999996</v>
      </c>
      <c r="F444" t="s">
        <v>6</v>
      </c>
      <c r="G444" t="s">
        <v>888</v>
      </c>
      <c r="H444">
        <v>0.04</v>
      </c>
      <c r="I444">
        <v>0</v>
      </c>
      <c r="J444">
        <v>0</v>
      </c>
      <c r="K444">
        <v>0</v>
      </c>
      <c r="L444">
        <v>100</v>
      </c>
      <c r="M444" t="s">
        <v>5</v>
      </c>
      <c r="N444" t="s">
        <v>6</v>
      </c>
      <c r="O444" t="s">
        <v>6</v>
      </c>
      <c r="P444" t="s">
        <v>6</v>
      </c>
      <c r="Q444" t="s">
        <v>6</v>
      </c>
      <c r="R444" t="s">
        <v>6</v>
      </c>
      <c r="S444" t="s">
        <v>6</v>
      </c>
      <c r="T444" t="s">
        <v>6</v>
      </c>
      <c r="U444" t="s">
        <v>5</v>
      </c>
      <c r="V444" t="s">
        <v>6</v>
      </c>
      <c r="W444" t="s">
        <v>6</v>
      </c>
      <c r="X444" t="s">
        <v>6</v>
      </c>
      <c r="Y444" t="s">
        <v>6</v>
      </c>
      <c r="Z444" t="s">
        <v>6</v>
      </c>
      <c r="AA444" t="s">
        <v>6</v>
      </c>
      <c r="AB444" t="s">
        <v>6</v>
      </c>
      <c r="AC444" t="s">
        <v>6</v>
      </c>
      <c r="AD444" t="s">
        <v>6</v>
      </c>
      <c r="AE444" t="s">
        <v>5</v>
      </c>
      <c r="AG444" s="229" t="str">
        <f t="shared" si="35"/>
        <v>Ja</v>
      </c>
      <c r="AI444" s="1" t="str">
        <f t="shared" si="31"/>
        <v>Nej</v>
      </c>
      <c r="AJ444" s="1">
        <f t="shared" si="32"/>
        <v>0</v>
      </c>
      <c r="AK444" s="1" t="str">
        <f t="shared" si="33"/>
        <v>-</v>
      </c>
    </row>
    <row r="445" spans="1:37" ht="15" customHeight="1" x14ac:dyDescent="0.35">
      <c r="A445" t="s">
        <v>638</v>
      </c>
      <c r="B445" t="s">
        <v>646</v>
      </c>
      <c r="C445" t="s">
        <v>550</v>
      </c>
      <c r="D445">
        <v>2024</v>
      </c>
      <c r="E445">
        <v>0.55800000000000005</v>
      </c>
      <c r="F445" t="s">
        <v>6</v>
      </c>
      <c r="G445" t="s">
        <v>891</v>
      </c>
      <c r="H445">
        <v>1.04</v>
      </c>
      <c r="I445">
        <v>4.1348999999999997E-2</v>
      </c>
      <c r="J445">
        <v>0</v>
      </c>
      <c r="K445">
        <v>0.60499999999999998</v>
      </c>
      <c r="L445">
        <v>0</v>
      </c>
      <c r="M445" t="s">
        <v>5</v>
      </c>
      <c r="N445" t="s">
        <v>6</v>
      </c>
      <c r="O445" t="s">
        <v>6</v>
      </c>
      <c r="P445" t="s">
        <v>6</v>
      </c>
      <c r="Q445" t="s">
        <v>6</v>
      </c>
      <c r="R445" t="s">
        <v>6</v>
      </c>
      <c r="S445" t="s">
        <v>6</v>
      </c>
      <c r="T445" t="s">
        <v>6</v>
      </c>
      <c r="U445" t="s">
        <v>5</v>
      </c>
      <c r="V445" t="s">
        <v>6</v>
      </c>
      <c r="W445" t="s">
        <v>6</v>
      </c>
      <c r="X445" t="s">
        <v>6</v>
      </c>
      <c r="Y445" t="s">
        <v>6</v>
      </c>
      <c r="Z445" t="s">
        <v>6</v>
      </c>
      <c r="AA445" t="s">
        <v>6</v>
      </c>
      <c r="AB445" t="s">
        <v>6</v>
      </c>
      <c r="AC445" t="s">
        <v>6</v>
      </c>
      <c r="AD445" t="s">
        <v>6</v>
      </c>
      <c r="AE445" t="s">
        <v>5</v>
      </c>
      <c r="AG445" s="229" t="str">
        <f t="shared" si="35"/>
        <v>Ja</v>
      </c>
      <c r="AI445" s="1" t="str">
        <f t="shared" si="31"/>
        <v>Nej</v>
      </c>
      <c r="AJ445" s="1">
        <f t="shared" si="32"/>
        <v>0</v>
      </c>
      <c r="AK445" s="1" t="str">
        <f t="shared" si="33"/>
        <v>-</v>
      </c>
    </row>
    <row r="446" spans="1:37" ht="15" customHeight="1" x14ac:dyDescent="0.35">
      <c r="A446" t="s">
        <v>638</v>
      </c>
      <c r="B446" t="s">
        <v>647</v>
      </c>
      <c r="C446" t="s">
        <v>648</v>
      </c>
      <c r="D446">
        <v>2024</v>
      </c>
      <c r="E446">
        <v>0.19</v>
      </c>
      <c r="F446" t="s">
        <v>6</v>
      </c>
      <c r="G446" t="s">
        <v>889</v>
      </c>
      <c r="H446">
        <v>1.04</v>
      </c>
      <c r="I446">
        <v>4.1348999999999997E-2</v>
      </c>
      <c r="J446">
        <v>0</v>
      </c>
      <c r="K446">
        <v>0.60499999999999998</v>
      </c>
      <c r="L446">
        <v>0</v>
      </c>
      <c r="M446" t="s">
        <v>6</v>
      </c>
      <c r="N446" t="s">
        <v>6</v>
      </c>
      <c r="O446" t="s">
        <v>6</v>
      </c>
      <c r="P446" t="s">
        <v>6</v>
      </c>
      <c r="Q446" t="s">
        <v>6</v>
      </c>
      <c r="R446" t="s">
        <v>6</v>
      </c>
      <c r="S446" t="s">
        <v>6</v>
      </c>
      <c r="T446" t="s">
        <v>6</v>
      </c>
      <c r="U446" t="s">
        <v>6</v>
      </c>
      <c r="V446" t="s">
        <v>6</v>
      </c>
      <c r="W446" t="s">
        <v>6</v>
      </c>
      <c r="X446" t="s">
        <v>6</v>
      </c>
      <c r="Y446" t="s">
        <v>6</v>
      </c>
      <c r="Z446" t="s">
        <v>6</v>
      </c>
      <c r="AA446" t="s">
        <v>6</v>
      </c>
      <c r="AB446" t="s">
        <v>6</v>
      </c>
      <c r="AC446" t="s">
        <v>6</v>
      </c>
      <c r="AD446" t="s">
        <v>6</v>
      </c>
      <c r="AE446" t="s">
        <v>5</v>
      </c>
      <c r="AG446" s="229" t="str">
        <f t="shared" si="35"/>
        <v>Ja</v>
      </c>
      <c r="AI446" s="1" t="str">
        <f t="shared" si="31"/>
        <v>Nej</v>
      </c>
      <c r="AJ446" s="1">
        <f t="shared" si="32"/>
        <v>0</v>
      </c>
      <c r="AK446" s="1" t="str">
        <f t="shared" si="33"/>
        <v>-</v>
      </c>
    </row>
    <row r="447" spans="1:37" ht="15" customHeight="1" x14ac:dyDescent="0.35">
      <c r="A447" t="s">
        <v>638</v>
      </c>
      <c r="B447" t="s">
        <v>648</v>
      </c>
      <c r="C447" t="s">
        <v>648</v>
      </c>
      <c r="D447">
        <v>2024</v>
      </c>
      <c r="E447">
        <v>47.5</v>
      </c>
      <c r="F447">
        <v>4.0999999999999996</v>
      </c>
      <c r="G447" t="s">
        <v>889</v>
      </c>
      <c r="H447">
        <v>1.04</v>
      </c>
      <c r="I447">
        <v>4.1348999999999997E-2</v>
      </c>
      <c r="J447">
        <v>0</v>
      </c>
      <c r="K447">
        <v>0.60499999999999998</v>
      </c>
      <c r="L447">
        <v>0</v>
      </c>
      <c r="M447" t="s">
        <v>5</v>
      </c>
      <c r="N447" t="s">
        <v>6</v>
      </c>
      <c r="O447" t="s">
        <v>6</v>
      </c>
      <c r="P447" t="s">
        <v>6</v>
      </c>
      <c r="Q447" t="s">
        <v>6</v>
      </c>
      <c r="R447" t="s">
        <v>6</v>
      </c>
      <c r="S447" t="s">
        <v>6</v>
      </c>
      <c r="T447" t="s">
        <v>6</v>
      </c>
      <c r="U447" t="s">
        <v>6</v>
      </c>
      <c r="V447" t="s">
        <v>6</v>
      </c>
      <c r="W447" t="s">
        <v>6</v>
      </c>
      <c r="X447" t="s">
        <v>6</v>
      </c>
      <c r="Y447" t="s">
        <v>6</v>
      </c>
      <c r="Z447" t="s">
        <v>6</v>
      </c>
      <c r="AA447" t="s">
        <v>6</v>
      </c>
      <c r="AB447" t="s">
        <v>6</v>
      </c>
      <c r="AC447" t="s">
        <v>6</v>
      </c>
      <c r="AD447" t="s">
        <v>6</v>
      </c>
      <c r="AE447" s="202" t="s">
        <v>1221</v>
      </c>
      <c r="AG447" s="229" t="str">
        <f t="shared" si="35"/>
        <v>Ja</v>
      </c>
      <c r="AI447" s="1" t="str">
        <f t="shared" si="31"/>
        <v>Nej</v>
      </c>
      <c r="AJ447" s="1">
        <f t="shared" si="32"/>
        <v>0</v>
      </c>
      <c r="AK447" s="1" t="str">
        <f t="shared" si="33"/>
        <v>-</v>
      </c>
    </row>
    <row r="448" spans="1:37" ht="15" customHeight="1" x14ac:dyDescent="0.35">
      <c r="A448" t="s">
        <v>638</v>
      </c>
      <c r="B448" t="s">
        <v>649</v>
      </c>
      <c r="C448" t="s">
        <v>649</v>
      </c>
      <c r="D448">
        <v>2024</v>
      </c>
      <c r="E448">
        <v>1.3680000000000001</v>
      </c>
      <c r="F448" t="s">
        <v>6</v>
      </c>
      <c r="G448" t="s">
        <v>892</v>
      </c>
      <c r="H448">
        <v>1.04</v>
      </c>
      <c r="I448">
        <v>4.1348999999999997E-2</v>
      </c>
      <c r="J448">
        <v>0</v>
      </c>
      <c r="K448">
        <v>0.60499999999999998</v>
      </c>
      <c r="L448" t="s">
        <v>6</v>
      </c>
      <c r="M448" t="s">
        <v>735</v>
      </c>
      <c r="N448">
        <v>7.5419999999999998</v>
      </c>
      <c r="O448">
        <v>3.3000000000000002E-2</v>
      </c>
      <c r="P448">
        <v>4.1139999999999999</v>
      </c>
      <c r="Q448">
        <v>6.9429999999999996</v>
      </c>
      <c r="R448">
        <v>0</v>
      </c>
      <c r="S448">
        <v>0</v>
      </c>
      <c r="T448">
        <v>0</v>
      </c>
      <c r="U448" t="s">
        <v>735</v>
      </c>
      <c r="V448">
        <v>24.594999999999999</v>
      </c>
      <c r="W448">
        <v>0</v>
      </c>
      <c r="X448">
        <v>0</v>
      </c>
      <c r="Y448">
        <v>0</v>
      </c>
      <c r="Z448">
        <v>0</v>
      </c>
      <c r="AA448">
        <v>0</v>
      </c>
      <c r="AB448">
        <v>24.594999999999999</v>
      </c>
      <c r="AC448">
        <v>0</v>
      </c>
      <c r="AD448" t="s">
        <v>6</v>
      </c>
      <c r="AE448" s="202" t="s">
        <v>1221</v>
      </c>
      <c r="AG448" s="229" t="str">
        <f t="shared" si="35"/>
        <v>Ja</v>
      </c>
      <c r="AI448" s="1" t="str">
        <f t="shared" si="31"/>
        <v>Ja</v>
      </c>
      <c r="AJ448" s="1">
        <f t="shared" si="32"/>
        <v>7.5419999999999998</v>
      </c>
      <c r="AK448" s="1">
        <f t="shared" si="33"/>
        <v>0</v>
      </c>
    </row>
    <row r="449" spans="1:37" ht="15" customHeight="1" x14ac:dyDescent="0.35">
      <c r="A449" t="s">
        <v>638</v>
      </c>
      <c r="B449" t="s">
        <v>650</v>
      </c>
      <c r="C449" t="s">
        <v>648</v>
      </c>
      <c r="D449">
        <v>2024</v>
      </c>
      <c r="E449">
        <v>6.9</v>
      </c>
      <c r="F449" t="s">
        <v>6</v>
      </c>
      <c r="G449" t="s">
        <v>889</v>
      </c>
      <c r="H449">
        <v>1.04</v>
      </c>
      <c r="I449">
        <v>4.1348999999999997E-2</v>
      </c>
      <c r="J449">
        <v>0</v>
      </c>
      <c r="K449">
        <v>0.60499999999999998</v>
      </c>
      <c r="L449">
        <v>0</v>
      </c>
      <c r="M449" t="s">
        <v>6</v>
      </c>
      <c r="N449" t="s">
        <v>6</v>
      </c>
      <c r="O449" t="s">
        <v>6</v>
      </c>
      <c r="P449" t="s">
        <v>6</v>
      </c>
      <c r="Q449" t="s">
        <v>6</v>
      </c>
      <c r="R449" t="s">
        <v>6</v>
      </c>
      <c r="S449" t="s">
        <v>6</v>
      </c>
      <c r="T449" t="s">
        <v>6</v>
      </c>
      <c r="U449" t="s">
        <v>6</v>
      </c>
      <c r="V449" t="s">
        <v>6</v>
      </c>
      <c r="W449" t="s">
        <v>6</v>
      </c>
      <c r="X449" t="s">
        <v>6</v>
      </c>
      <c r="Y449" t="s">
        <v>6</v>
      </c>
      <c r="Z449" t="s">
        <v>6</v>
      </c>
      <c r="AA449" t="s">
        <v>6</v>
      </c>
      <c r="AB449" t="s">
        <v>6</v>
      </c>
      <c r="AC449" t="s">
        <v>6</v>
      </c>
      <c r="AD449" t="s">
        <v>6</v>
      </c>
      <c r="AE449" s="202" t="s">
        <v>1221</v>
      </c>
      <c r="AG449" s="229" t="str">
        <f t="shared" si="35"/>
        <v>Ja</v>
      </c>
      <c r="AI449" s="1" t="str">
        <f t="shared" si="31"/>
        <v>Nej</v>
      </c>
      <c r="AJ449" s="1">
        <f t="shared" si="32"/>
        <v>0</v>
      </c>
      <c r="AK449" s="1" t="str">
        <f t="shared" si="33"/>
        <v>-</v>
      </c>
    </row>
    <row r="450" spans="1:37" ht="15" customHeight="1" x14ac:dyDescent="0.35">
      <c r="A450" t="s">
        <v>638</v>
      </c>
      <c r="B450" t="s">
        <v>651</v>
      </c>
      <c r="C450" t="s">
        <v>648</v>
      </c>
      <c r="D450">
        <v>2024</v>
      </c>
      <c r="E450" t="s">
        <v>6</v>
      </c>
      <c r="F450" t="s">
        <v>6</v>
      </c>
      <c r="G450" t="s">
        <v>6</v>
      </c>
      <c r="H450">
        <v>2.1</v>
      </c>
      <c r="I450">
        <v>524.1</v>
      </c>
      <c r="J450">
        <v>0.78820000000000001</v>
      </c>
      <c r="K450">
        <v>0.14680000000000001</v>
      </c>
      <c r="L450" t="s">
        <v>6</v>
      </c>
      <c r="M450" t="s">
        <v>6</v>
      </c>
      <c r="N450" t="s">
        <v>6</v>
      </c>
      <c r="O450" t="s">
        <v>6</v>
      </c>
      <c r="P450" t="s">
        <v>6</v>
      </c>
      <c r="Q450" t="s">
        <v>6</v>
      </c>
      <c r="R450" t="s">
        <v>6</v>
      </c>
      <c r="S450" t="s">
        <v>6</v>
      </c>
      <c r="T450" t="s">
        <v>6</v>
      </c>
      <c r="U450" t="s">
        <v>6</v>
      </c>
      <c r="V450" t="s">
        <v>6</v>
      </c>
      <c r="W450" t="s">
        <v>6</v>
      </c>
      <c r="X450" t="s">
        <v>6</v>
      </c>
      <c r="Y450" t="s">
        <v>6</v>
      </c>
      <c r="Z450" t="s">
        <v>6</v>
      </c>
      <c r="AA450" t="s">
        <v>6</v>
      </c>
      <c r="AB450" t="s">
        <v>6</v>
      </c>
      <c r="AC450" t="s">
        <v>6</v>
      </c>
      <c r="AD450" t="s">
        <v>6</v>
      </c>
      <c r="AE450" t="s">
        <v>5</v>
      </c>
      <c r="AG450" s="229" t="str">
        <f t="shared" si="35"/>
        <v>Nej</v>
      </c>
      <c r="AI450" s="1" t="str">
        <f t="shared" si="31"/>
        <v>Nej</v>
      </c>
      <c r="AJ450" s="1">
        <f t="shared" si="32"/>
        <v>0</v>
      </c>
      <c r="AK450" s="1" t="str">
        <f t="shared" si="33"/>
        <v>-</v>
      </c>
    </row>
    <row r="451" spans="1:37" ht="15" customHeight="1" x14ac:dyDescent="0.35">
      <c r="A451" t="s">
        <v>652</v>
      </c>
      <c r="B451" t="s">
        <v>653</v>
      </c>
      <c r="C451" t="s">
        <v>654</v>
      </c>
      <c r="D451">
        <v>2024</v>
      </c>
      <c r="E451">
        <v>8.5000000000000006E-2</v>
      </c>
      <c r="F451" t="s">
        <v>6</v>
      </c>
      <c r="G451" t="s">
        <v>893</v>
      </c>
      <c r="H451">
        <v>1.1599999999999999</v>
      </c>
      <c r="I451">
        <v>0</v>
      </c>
      <c r="J451">
        <v>0</v>
      </c>
      <c r="K451">
        <v>0</v>
      </c>
      <c r="L451">
        <v>66.5</v>
      </c>
      <c r="M451" t="s">
        <v>5</v>
      </c>
      <c r="N451" t="s">
        <v>6</v>
      </c>
      <c r="O451" t="s">
        <v>6</v>
      </c>
      <c r="P451" t="s">
        <v>6</v>
      </c>
      <c r="Q451" t="s">
        <v>6</v>
      </c>
      <c r="R451" t="s">
        <v>6</v>
      </c>
      <c r="S451" t="s">
        <v>6</v>
      </c>
      <c r="T451" t="s">
        <v>6</v>
      </c>
      <c r="U451" t="s">
        <v>5</v>
      </c>
      <c r="V451" t="s">
        <v>6</v>
      </c>
      <c r="W451" t="s">
        <v>6</v>
      </c>
      <c r="X451" t="s">
        <v>6</v>
      </c>
      <c r="Y451" t="s">
        <v>6</v>
      </c>
      <c r="Z451" t="s">
        <v>6</v>
      </c>
      <c r="AA451" t="s">
        <v>6</v>
      </c>
      <c r="AB451" t="s">
        <v>6</v>
      </c>
      <c r="AC451" t="s">
        <v>6</v>
      </c>
      <c r="AD451" t="s">
        <v>6</v>
      </c>
      <c r="AE451" t="s">
        <v>6</v>
      </c>
      <c r="AG451" s="229" t="str">
        <f t="shared" si="35"/>
        <v>Ja</v>
      </c>
      <c r="AI451" s="1" t="str">
        <f t="shared" ref="AI451:AI496" si="36">IF(ISERROR(1/N451),"Nej","Ja")</f>
        <v>Nej</v>
      </c>
      <c r="AJ451" s="1">
        <f t="shared" ref="AJ451:AJ496" si="37">IF(AI451="Nej",0,N451)</f>
        <v>0</v>
      </c>
      <c r="AK451" s="1" t="str">
        <f t="shared" ref="AK451:AK496" si="38">IF(AI451="Nej","-",R451/100)</f>
        <v>-</v>
      </c>
    </row>
    <row r="452" spans="1:37" ht="15" customHeight="1" x14ac:dyDescent="0.35">
      <c r="A452" t="s">
        <v>652</v>
      </c>
      <c r="B452" t="s">
        <v>655</v>
      </c>
      <c r="C452" t="s">
        <v>654</v>
      </c>
      <c r="D452">
        <v>2024</v>
      </c>
      <c r="E452">
        <v>0.105</v>
      </c>
      <c r="F452" t="s">
        <v>6</v>
      </c>
      <c r="G452" t="s">
        <v>894</v>
      </c>
      <c r="H452">
        <v>1.04</v>
      </c>
      <c r="I452">
        <v>0</v>
      </c>
      <c r="J452">
        <v>0</v>
      </c>
      <c r="K452">
        <v>0</v>
      </c>
      <c r="L452">
        <v>24.8</v>
      </c>
      <c r="M452" t="s">
        <v>5</v>
      </c>
      <c r="N452" t="s">
        <v>6</v>
      </c>
      <c r="O452" t="s">
        <v>6</v>
      </c>
      <c r="P452" t="s">
        <v>6</v>
      </c>
      <c r="Q452" t="s">
        <v>6</v>
      </c>
      <c r="R452" t="s">
        <v>6</v>
      </c>
      <c r="S452" t="s">
        <v>6</v>
      </c>
      <c r="T452" t="s">
        <v>6</v>
      </c>
      <c r="U452" t="s">
        <v>5</v>
      </c>
      <c r="V452" t="s">
        <v>6</v>
      </c>
      <c r="W452" t="s">
        <v>6</v>
      </c>
      <c r="X452" t="s">
        <v>6</v>
      </c>
      <c r="Y452" t="s">
        <v>6</v>
      </c>
      <c r="Z452" t="s">
        <v>6</v>
      </c>
      <c r="AA452" t="s">
        <v>6</v>
      </c>
      <c r="AB452" t="s">
        <v>6</v>
      </c>
      <c r="AC452" t="s">
        <v>6</v>
      </c>
      <c r="AD452" t="s">
        <v>6</v>
      </c>
      <c r="AE452" t="s">
        <v>5</v>
      </c>
      <c r="AG452" s="229" t="str">
        <f t="shared" si="35"/>
        <v>Ja</v>
      </c>
      <c r="AI452" s="1" t="str">
        <f t="shared" si="36"/>
        <v>Nej</v>
      </c>
      <c r="AJ452" s="1">
        <f t="shared" si="37"/>
        <v>0</v>
      </c>
      <c r="AK452" s="1" t="str">
        <f t="shared" si="38"/>
        <v>-</v>
      </c>
    </row>
    <row r="453" spans="1:37" ht="15" customHeight="1" x14ac:dyDescent="0.35">
      <c r="A453" t="s">
        <v>652</v>
      </c>
      <c r="B453" t="s">
        <v>656</v>
      </c>
      <c r="C453" t="s">
        <v>654</v>
      </c>
      <c r="D453">
        <v>2024</v>
      </c>
      <c r="E453">
        <v>0.15</v>
      </c>
      <c r="F453" t="s">
        <v>6</v>
      </c>
      <c r="G453" t="s">
        <v>895</v>
      </c>
      <c r="H453">
        <v>1.04</v>
      </c>
      <c r="I453">
        <v>0</v>
      </c>
      <c r="J453">
        <v>0</v>
      </c>
      <c r="K453">
        <v>0</v>
      </c>
      <c r="L453">
        <v>24.8</v>
      </c>
      <c r="M453" t="s">
        <v>5</v>
      </c>
      <c r="N453" t="s">
        <v>6</v>
      </c>
      <c r="O453" t="s">
        <v>6</v>
      </c>
      <c r="P453" t="s">
        <v>6</v>
      </c>
      <c r="Q453" t="s">
        <v>6</v>
      </c>
      <c r="R453" t="s">
        <v>6</v>
      </c>
      <c r="S453" t="s">
        <v>6</v>
      </c>
      <c r="T453" t="s">
        <v>6</v>
      </c>
      <c r="U453" t="s">
        <v>5</v>
      </c>
      <c r="V453" t="s">
        <v>6</v>
      </c>
      <c r="W453" t="s">
        <v>6</v>
      </c>
      <c r="X453" t="s">
        <v>6</v>
      </c>
      <c r="Y453" t="s">
        <v>6</v>
      </c>
      <c r="Z453" t="s">
        <v>6</v>
      </c>
      <c r="AA453" t="s">
        <v>6</v>
      </c>
      <c r="AB453" t="s">
        <v>6</v>
      </c>
      <c r="AC453" t="s">
        <v>6</v>
      </c>
      <c r="AD453" t="s">
        <v>6</v>
      </c>
      <c r="AE453" t="s">
        <v>5</v>
      </c>
      <c r="AG453" s="229" t="str">
        <f t="shared" si="35"/>
        <v>Ja</v>
      </c>
      <c r="AI453" s="1" t="str">
        <f t="shared" si="36"/>
        <v>Nej</v>
      </c>
      <c r="AJ453" s="1">
        <f t="shared" si="37"/>
        <v>0</v>
      </c>
      <c r="AK453" s="1" t="str">
        <f t="shared" si="38"/>
        <v>-</v>
      </c>
    </row>
    <row r="454" spans="1:37" ht="15" customHeight="1" x14ac:dyDescent="0.35">
      <c r="A454" t="s">
        <v>652</v>
      </c>
      <c r="B454" t="s">
        <v>657</v>
      </c>
      <c r="C454" t="s">
        <v>654</v>
      </c>
      <c r="D454">
        <v>2024</v>
      </c>
      <c r="E454">
        <v>0.308</v>
      </c>
      <c r="F454" t="s">
        <v>6</v>
      </c>
      <c r="G454" t="s">
        <v>895</v>
      </c>
      <c r="H454">
        <v>1.04</v>
      </c>
      <c r="I454">
        <v>0</v>
      </c>
      <c r="J454">
        <v>0</v>
      </c>
      <c r="K454">
        <v>0</v>
      </c>
      <c r="L454">
        <v>24.8</v>
      </c>
      <c r="M454" t="s">
        <v>5</v>
      </c>
      <c r="N454" t="s">
        <v>6</v>
      </c>
      <c r="O454" t="s">
        <v>6</v>
      </c>
      <c r="P454" t="s">
        <v>6</v>
      </c>
      <c r="Q454" t="s">
        <v>6</v>
      </c>
      <c r="R454" t="s">
        <v>6</v>
      </c>
      <c r="S454" t="s">
        <v>6</v>
      </c>
      <c r="T454" t="s">
        <v>6</v>
      </c>
      <c r="U454" t="s">
        <v>5</v>
      </c>
      <c r="V454" t="s">
        <v>6</v>
      </c>
      <c r="W454" t="s">
        <v>6</v>
      </c>
      <c r="X454" t="s">
        <v>6</v>
      </c>
      <c r="Y454" t="s">
        <v>6</v>
      </c>
      <c r="Z454" t="s">
        <v>6</v>
      </c>
      <c r="AA454" t="s">
        <v>6</v>
      </c>
      <c r="AB454" t="s">
        <v>6</v>
      </c>
      <c r="AC454" t="s">
        <v>6</v>
      </c>
      <c r="AD454" t="s">
        <v>6</v>
      </c>
      <c r="AE454" t="s">
        <v>5</v>
      </c>
      <c r="AG454" s="229" t="str">
        <f t="shared" si="35"/>
        <v>Ja</v>
      </c>
      <c r="AI454" s="1" t="str">
        <f t="shared" si="36"/>
        <v>Nej</v>
      </c>
      <c r="AJ454" s="1">
        <f t="shared" si="37"/>
        <v>0</v>
      </c>
      <c r="AK454" s="1" t="str">
        <f t="shared" si="38"/>
        <v>-</v>
      </c>
    </row>
    <row r="455" spans="1:37" ht="15" customHeight="1" x14ac:dyDescent="0.35">
      <c r="A455" t="s">
        <v>652</v>
      </c>
      <c r="B455" t="s">
        <v>654</v>
      </c>
      <c r="C455" t="s">
        <v>654</v>
      </c>
      <c r="D455">
        <v>2024</v>
      </c>
      <c r="E455">
        <v>0.66600000000000004</v>
      </c>
      <c r="F455">
        <v>0.33200000000000002</v>
      </c>
      <c r="G455" t="s">
        <v>5</v>
      </c>
      <c r="H455">
        <v>1.04</v>
      </c>
      <c r="I455">
        <v>0</v>
      </c>
      <c r="J455">
        <v>0</v>
      </c>
      <c r="K455">
        <v>0</v>
      </c>
      <c r="L455">
        <v>24.8</v>
      </c>
      <c r="M455" t="s">
        <v>5</v>
      </c>
      <c r="N455" t="s">
        <v>6</v>
      </c>
      <c r="O455" t="s">
        <v>6</v>
      </c>
      <c r="P455" t="s">
        <v>6</v>
      </c>
      <c r="Q455" t="s">
        <v>6</v>
      </c>
      <c r="R455" t="s">
        <v>6</v>
      </c>
      <c r="S455" t="s">
        <v>6</v>
      </c>
      <c r="T455" t="s">
        <v>6</v>
      </c>
      <c r="U455" t="s">
        <v>5</v>
      </c>
      <c r="V455" t="s">
        <v>6</v>
      </c>
      <c r="W455" t="s">
        <v>6</v>
      </c>
      <c r="X455" t="s">
        <v>6</v>
      </c>
      <c r="Y455" t="s">
        <v>6</v>
      </c>
      <c r="Z455" t="s">
        <v>6</v>
      </c>
      <c r="AA455" t="s">
        <v>6</v>
      </c>
      <c r="AB455" t="s">
        <v>6</v>
      </c>
      <c r="AC455" t="s">
        <v>6</v>
      </c>
      <c r="AD455" t="s">
        <v>6</v>
      </c>
      <c r="AE455" t="s">
        <v>5</v>
      </c>
      <c r="AG455" s="229" t="str">
        <f t="shared" ref="AG455:AG486" si="39">IF(OR(AND(H455&lt;&gt;$AM$3,H455&lt;&gt;"-"),AND(I455&lt;&gt;$AM$4,I455&lt;&gt;"-"),AND(J455&lt;&gt;$AM$5,J455&lt;&gt;"-"),AND(K455&lt;&gt;$AM$6,K455&lt;&gt;"-")),"Ja","Nej")</f>
        <v>Ja</v>
      </c>
      <c r="AI455" s="1" t="str">
        <f t="shared" si="36"/>
        <v>Nej</v>
      </c>
      <c r="AJ455" s="1">
        <f t="shared" si="37"/>
        <v>0</v>
      </c>
      <c r="AK455" s="1" t="str">
        <f t="shared" si="38"/>
        <v>-</v>
      </c>
    </row>
    <row r="456" spans="1:37" ht="15" customHeight="1" x14ac:dyDescent="0.35">
      <c r="A456" t="s">
        <v>658</v>
      </c>
      <c r="B456" t="s">
        <v>659</v>
      </c>
      <c r="C456" t="s">
        <v>660</v>
      </c>
      <c r="D456">
        <v>2024</v>
      </c>
      <c r="E456">
        <v>5.2900000000000003E-2</v>
      </c>
      <c r="F456" t="s">
        <v>6</v>
      </c>
      <c r="G456" t="s">
        <v>896</v>
      </c>
      <c r="H456">
        <v>1.1000000000000001</v>
      </c>
      <c r="I456">
        <v>0</v>
      </c>
      <c r="J456">
        <v>0</v>
      </c>
      <c r="K456">
        <v>0</v>
      </c>
      <c r="L456">
        <v>0</v>
      </c>
      <c r="M456" t="s">
        <v>5</v>
      </c>
      <c r="N456" t="s">
        <v>6</v>
      </c>
      <c r="O456" t="s">
        <v>6</v>
      </c>
      <c r="P456" t="s">
        <v>6</v>
      </c>
      <c r="Q456" t="s">
        <v>6</v>
      </c>
      <c r="R456" t="s">
        <v>6</v>
      </c>
      <c r="S456" t="s">
        <v>6</v>
      </c>
      <c r="T456" t="s">
        <v>6</v>
      </c>
      <c r="U456" t="s">
        <v>5</v>
      </c>
      <c r="V456" t="s">
        <v>6</v>
      </c>
      <c r="W456" t="s">
        <v>6</v>
      </c>
      <c r="X456" t="s">
        <v>6</v>
      </c>
      <c r="Y456" t="s">
        <v>6</v>
      </c>
      <c r="Z456" t="s">
        <v>6</v>
      </c>
      <c r="AA456" t="s">
        <v>6</v>
      </c>
      <c r="AB456" t="s">
        <v>6</v>
      </c>
      <c r="AC456" t="s">
        <v>6</v>
      </c>
      <c r="AD456" t="s">
        <v>6</v>
      </c>
      <c r="AE456" t="s">
        <v>5</v>
      </c>
      <c r="AG456" s="229" t="str">
        <f t="shared" si="39"/>
        <v>Ja</v>
      </c>
      <c r="AI456" s="1" t="str">
        <f t="shared" si="36"/>
        <v>Nej</v>
      </c>
      <c r="AJ456" s="1">
        <f t="shared" si="37"/>
        <v>0</v>
      </c>
      <c r="AK456" s="1" t="str">
        <f t="shared" si="38"/>
        <v>-</v>
      </c>
    </row>
    <row r="457" spans="1:37" ht="15" customHeight="1" x14ac:dyDescent="0.35">
      <c r="A457" t="s">
        <v>658</v>
      </c>
      <c r="B457" t="s">
        <v>660</v>
      </c>
      <c r="C457" t="s">
        <v>660</v>
      </c>
      <c r="D457">
        <v>2024</v>
      </c>
      <c r="E457">
        <v>1.5</v>
      </c>
      <c r="F457">
        <v>2.5</v>
      </c>
      <c r="G457" t="s">
        <v>897</v>
      </c>
      <c r="H457">
        <v>0.05</v>
      </c>
      <c r="I457">
        <v>0.7</v>
      </c>
      <c r="J457">
        <v>0</v>
      </c>
      <c r="K457">
        <v>0</v>
      </c>
      <c r="L457">
        <v>100</v>
      </c>
      <c r="M457" t="s">
        <v>5</v>
      </c>
      <c r="N457" t="s">
        <v>6</v>
      </c>
      <c r="O457" t="s">
        <v>6</v>
      </c>
      <c r="P457" t="s">
        <v>6</v>
      </c>
      <c r="Q457" t="s">
        <v>6</v>
      </c>
      <c r="R457" t="s">
        <v>6</v>
      </c>
      <c r="S457" t="s">
        <v>6</v>
      </c>
      <c r="T457" t="s">
        <v>6</v>
      </c>
      <c r="U457" t="s">
        <v>5</v>
      </c>
      <c r="V457" t="s">
        <v>6</v>
      </c>
      <c r="W457" t="s">
        <v>6</v>
      </c>
      <c r="X457" t="s">
        <v>6</v>
      </c>
      <c r="Y457" t="s">
        <v>6</v>
      </c>
      <c r="Z457" t="s">
        <v>6</v>
      </c>
      <c r="AA457" t="s">
        <v>6</v>
      </c>
      <c r="AB457" t="s">
        <v>6</v>
      </c>
      <c r="AC457" t="s">
        <v>6</v>
      </c>
      <c r="AD457" t="s">
        <v>6</v>
      </c>
      <c r="AE457" t="s">
        <v>5</v>
      </c>
      <c r="AG457" s="229" t="str">
        <f t="shared" si="39"/>
        <v>Ja</v>
      </c>
      <c r="AI457" s="1" t="str">
        <f t="shared" si="36"/>
        <v>Nej</v>
      </c>
      <c r="AJ457" s="1">
        <f t="shared" si="37"/>
        <v>0</v>
      </c>
      <c r="AK457" s="1" t="str">
        <f t="shared" si="38"/>
        <v>-</v>
      </c>
    </row>
    <row r="458" spans="1:37" ht="15" customHeight="1" x14ac:dyDescent="0.35">
      <c r="A458" t="s">
        <v>658</v>
      </c>
      <c r="B458" t="s">
        <v>661</v>
      </c>
      <c r="C458" t="s">
        <v>661</v>
      </c>
      <c r="D458">
        <v>2024</v>
      </c>
      <c r="E458">
        <v>0.56999999999999995</v>
      </c>
      <c r="F458" t="s">
        <v>6</v>
      </c>
      <c r="G458" t="s">
        <v>896</v>
      </c>
      <c r="H458">
        <v>1.1000000000000001</v>
      </c>
      <c r="I458">
        <v>0</v>
      </c>
      <c r="J458">
        <v>0</v>
      </c>
      <c r="K458">
        <v>0</v>
      </c>
      <c r="L458">
        <v>0</v>
      </c>
      <c r="M458" t="s">
        <v>5</v>
      </c>
      <c r="N458" t="s">
        <v>6</v>
      </c>
      <c r="O458" t="s">
        <v>6</v>
      </c>
      <c r="P458" t="s">
        <v>6</v>
      </c>
      <c r="Q458" t="s">
        <v>6</v>
      </c>
      <c r="R458" t="s">
        <v>6</v>
      </c>
      <c r="S458" t="s">
        <v>6</v>
      </c>
      <c r="T458" t="s">
        <v>6</v>
      </c>
      <c r="U458" t="s">
        <v>5</v>
      </c>
      <c r="V458" t="s">
        <v>6</v>
      </c>
      <c r="W458" t="s">
        <v>6</v>
      </c>
      <c r="X458" t="s">
        <v>6</v>
      </c>
      <c r="Y458" t="s">
        <v>6</v>
      </c>
      <c r="Z458" t="s">
        <v>6</v>
      </c>
      <c r="AA458" t="s">
        <v>6</v>
      </c>
      <c r="AB458" t="s">
        <v>6</v>
      </c>
      <c r="AC458" t="s">
        <v>6</v>
      </c>
      <c r="AD458" t="s">
        <v>6</v>
      </c>
      <c r="AE458" t="s">
        <v>5</v>
      </c>
      <c r="AG458" s="229" t="str">
        <f t="shared" si="39"/>
        <v>Ja</v>
      </c>
      <c r="AI458" s="1" t="str">
        <f t="shared" si="36"/>
        <v>Nej</v>
      </c>
      <c r="AJ458" s="1">
        <f t="shared" si="37"/>
        <v>0</v>
      </c>
      <c r="AK458" s="1" t="str">
        <f t="shared" si="38"/>
        <v>-</v>
      </c>
    </row>
    <row r="459" spans="1:37" ht="15" customHeight="1" x14ac:dyDescent="0.35">
      <c r="A459" t="s">
        <v>662</v>
      </c>
      <c r="B459" t="s">
        <v>663</v>
      </c>
      <c r="C459" t="s">
        <v>664</v>
      </c>
      <c r="D459">
        <v>2024</v>
      </c>
      <c r="E459" t="s">
        <v>6</v>
      </c>
      <c r="F459" t="s">
        <v>6</v>
      </c>
      <c r="G459" t="s">
        <v>765</v>
      </c>
      <c r="H459">
        <v>1.1000000000000001</v>
      </c>
      <c r="I459">
        <v>0</v>
      </c>
      <c r="J459">
        <v>0</v>
      </c>
      <c r="K459">
        <v>0</v>
      </c>
      <c r="L459">
        <v>100</v>
      </c>
      <c r="M459" t="s">
        <v>5</v>
      </c>
      <c r="N459" t="s">
        <v>6</v>
      </c>
      <c r="O459" t="s">
        <v>6</v>
      </c>
      <c r="P459" t="s">
        <v>6</v>
      </c>
      <c r="Q459" t="s">
        <v>6</v>
      </c>
      <c r="R459" t="s">
        <v>6</v>
      </c>
      <c r="S459" t="s">
        <v>6</v>
      </c>
      <c r="T459" t="s">
        <v>6</v>
      </c>
      <c r="U459" t="s">
        <v>5</v>
      </c>
      <c r="V459" t="s">
        <v>6</v>
      </c>
      <c r="W459" t="s">
        <v>6</v>
      </c>
      <c r="X459" t="s">
        <v>6</v>
      </c>
      <c r="Y459" t="s">
        <v>6</v>
      </c>
      <c r="Z459" t="s">
        <v>6</v>
      </c>
      <c r="AA459" t="s">
        <v>6</v>
      </c>
      <c r="AB459" t="s">
        <v>6</v>
      </c>
      <c r="AC459" t="s">
        <v>6</v>
      </c>
      <c r="AD459" t="s">
        <v>6</v>
      </c>
      <c r="AE459" t="s">
        <v>78</v>
      </c>
      <c r="AG459" s="229" t="str">
        <f t="shared" si="39"/>
        <v>Ja</v>
      </c>
      <c r="AI459" s="1" t="str">
        <f t="shared" si="36"/>
        <v>Nej</v>
      </c>
      <c r="AJ459" s="1">
        <f t="shared" si="37"/>
        <v>0</v>
      </c>
      <c r="AK459" s="1" t="str">
        <f t="shared" si="38"/>
        <v>-</v>
      </c>
    </row>
    <row r="460" spans="1:37" ht="15" customHeight="1" x14ac:dyDescent="0.35">
      <c r="A460" t="s">
        <v>662</v>
      </c>
      <c r="B460" t="s">
        <v>664</v>
      </c>
      <c r="C460" t="s">
        <v>664</v>
      </c>
      <c r="D460">
        <v>2024</v>
      </c>
      <c r="E460" t="s">
        <v>6</v>
      </c>
      <c r="F460" t="s">
        <v>6</v>
      </c>
      <c r="G460" t="s">
        <v>898</v>
      </c>
      <c r="H460">
        <v>1.1000000000000001</v>
      </c>
      <c r="I460">
        <v>0</v>
      </c>
      <c r="J460">
        <v>0</v>
      </c>
      <c r="K460">
        <v>0</v>
      </c>
      <c r="L460">
        <v>100</v>
      </c>
      <c r="M460" t="s">
        <v>78</v>
      </c>
      <c r="N460" t="s">
        <v>6</v>
      </c>
      <c r="O460" t="s">
        <v>6</v>
      </c>
      <c r="P460" t="s">
        <v>6</v>
      </c>
      <c r="Q460" t="s">
        <v>6</v>
      </c>
      <c r="R460" t="s">
        <v>6</v>
      </c>
      <c r="S460" t="s">
        <v>6</v>
      </c>
      <c r="T460" t="s">
        <v>6</v>
      </c>
      <c r="U460" t="s">
        <v>78</v>
      </c>
      <c r="V460" t="s">
        <v>6</v>
      </c>
      <c r="W460" t="s">
        <v>6</v>
      </c>
      <c r="X460" t="s">
        <v>6</v>
      </c>
      <c r="Y460" t="s">
        <v>6</v>
      </c>
      <c r="Z460" t="s">
        <v>6</v>
      </c>
      <c r="AA460" t="s">
        <v>6</v>
      </c>
      <c r="AB460" t="s">
        <v>6</v>
      </c>
      <c r="AC460" t="s">
        <v>6</v>
      </c>
      <c r="AD460" t="s">
        <v>6</v>
      </c>
      <c r="AE460" t="s">
        <v>78</v>
      </c>
      <c r="AG460" s="229" t="str">
        <f t="shared" si="39"/>
        <v>Ja</v>
      </c>
      <c r="AI460" s="1" t="str">
        <f t="shared" si="36"/>
        <v>Nej</v>
      </c>
      <c r="AJ460" s="1">
        <f t="shared" si="37"/>
        <v>0</v>
      </c>
      <c r="AK460" s="1" t="str">
        <f t="shared" si="38"/>
        <v>-</v>
      </c>
    </row>
    <row r="461" spans="1:37" ht="15" customHeight="1" x14ac:dyDescent="0.35">
      <c r="A461" t="s">
        <v>662</v>
      </c>
      <c r="B461" t="s">
        <v>665</v>
      </c>
      <c r="C461" t="s">
        <v>666</v>
      </c>
      <c r="D461">
        <v>2024</v>
      </c>
      <c r="E461" t="s">
        <v>6</v>
      </c>
      <c r="F461" t="s">
        <v>6</v>
      </c>
      <c r="G461" t="s">
        <v>765</v>
      </c>
      <c r="H461">
        <v>1.1000000000000001</v>
      </c>
      <c r="I461">
        <v>0</v>
      </c>
      <c r="J461">
        <v>0</v>
      </c>
      <c r="K461">
        <v>0</v>
      </c>
      <c r="L461">
        <v>100</v>
      </c>
      <c r="M461" t="s">
        <v>5</v>
      </c>
      <c r="N461" t="s">
        <v>6</v>
      </c>
      <c r="O461" t="s">
        <v>6</v>
      </c>
      <c r="P461" t="s">
        <v>6</v>
      </c>
      <c r="Q461" t="s">
        <v>6</v>
      </c>
      <c r="R461" t="s">
        <v>6</v>
      </c>
      <c r="S461" t="s">
        <v>6</v>
      </c>
      <c r="T461" t="s">
        <v>6</v>
      </c>
      <c r="U461" t="s">
        <v>5</v>
      </c>
      <c r="V461" t="s">
        <v>6</v>
      </c>
      <c r="W461" t="s">
        <v>6</v>
      </c>
      <c r="X461" t="s">
        <v>6</v>
      </c>
      <c r="Y461" t="s">
        <v>6</v>
      </c>
      <c r="Z461" t="s">
        <v>6</v>
      </c>
      <c r="AA461" t="s">
        <v>6</v>
      </c>
      <c r="AB461" t="s">
        <v>6</v>
      </c>
      <c r="AC461" t="s">
        <v>6</v>
      </c>
      <c r="AD461" t="s">
        <v>6</v>
      </c>
      <c r="AE461" t="s">
        <v>5</v>
      </c>
      <c r="AG461" s="229" t="str">
        <f t="shared" si="39"/>
        <v>Ja</v>
      </c>
      <c r="AI461" s="1" t="str">
        <f t="shared" si="36"/>
        <v>Nej</v>
      </c>
      <c r="AJ461" s="1">
        <f t="shared" si="37"/>
        <v>0</v>
      </c>
      <c r="AK461" s="1" t="str">
        <f t="shared" si="38"/>
        <v>-</v>
      </c>
    </row>
    <row r="462" spans="1:37" ht="15" customHeight="1" x14ac:dyDescent="0.35">
      <c r="A462" t="s">
        <v>662</v>
      </c>
      <c r="B462" t="s">
        <v>667</v>
      </c>
      <c r="C462" t="s">
        <v>664</v>
      </c>
      <c r="D462">
        <v>2024</v>
      </c>
      <c r="E462" t="s">
        <v>6</v>
      </c>
      <c r="F462" t="s">
        <v>6</v>
      </c>
      <c r="G462" t="s">
        <v>765</v>
      </c>
      <c r="H462">
        <v>1.1000000000000001</v>
      </c>
      <c r="I462">
        <v>0</v>
      </c>
      <c r="J462">
        <v>0</v>
      </c>
      <c r="K462">
        <v>0</v>
      </c>
      <c r="L462">
        <v>100</v>
      </c>
      <c r="M462" t="s">
        <v>78</v>
      </c>
      <c r="N462" t="s">
        <v>6</v>
      </c>
      <c r="O462" t="s">
        <v>6</v>
      </c>
      <c r="P462" t="s">
        <v>6</v>
      </c>
      <c r="Q462" t="s">
        <v>6</v>
      </c>
      <c r="R462" t="s">
        <v>6</v>
      </c>
      <c r="S462" t="s">
        <v>6</v>
      </c>
      <c r="T462" t="s">
        <v>6</v>
      </c>
      <c r="U462" t="s">
        <v>5</v>
      </c>
      <c r="V462" t="s">
        <v>6</v>
      </c>
      <c r="W462" t="s">
        <v>6</v>
      </c>
      <c r="X462" t="s">
        <v>6</v>
      </c>
      <c r="Y462" t="s">
        <v>6</v>
      </c>
      <c r="Z462" t="s">
        <v>6</v>
      </c>
      <c r="AA462" t="s">
        <v>6</v>
      </c>
      <c r="AB462" t="s">
        <v>6</v>
      </c>
      <c r="AC462" t="s">
        <v>6</v>
      </c>
      <c r="AD462" t="s">
        <v>6</v>
      </c>
      <c r="AE462" t="s">
        <v>5</v>
      </c>
      <c r="AG462" s="229" t="str">
        <f t="shared" si="39"/>
        <v>Ja</v>
      </c>
      <c r="AI462" s="1" t="str">
        <f t="shared" si="36"/>
        <v>Nej</v>
      </c>
      <c r="AJ462" s="1">
        <f t="shared" si="37"/>
        <v>0</v>
      </c>
      <c r="AK462" s="1" t="str">
        <f t="shared" si="38"/>
        <v>-</v>
      </c>
    </row>
    <row r="463" spans="1:37" ht="15" customHeight="1" x14ac:dyDescent="0.35">
      <c r="A463" t="s">
        <v>662</v>
      </c>
      <c r="B463" t="s">
        <v>668</v>
      </c>
      <c r="C463" t="s">
        <v>664</v>
      </c>
      <c r="D463">
        <v>2024</v>
      </c>
      <c r="E463" t="s">
        <v>6</v>
      </c>
      <c r="F463" t="s">
        <v>6</v>
      </c>
      <c r="G463" t="s">
        <v>765</v>
      </c>
      <c r="H463">
        <v>1.1000000000000001</v>
      </c>
      <c r="I463">
        <v>0</v>
      </c>
      <c r="J463">
        <v>0</v>
      </c>
      <c r="K463">
        <v>0</v>
      </c>
      <c r="L463">
        <v>100</v>
      </c>
      <c r="M463" t="s">
        <v>78</v>
      </c>
      <c r="N463" t="s">
        <v>6</v>
      </c>
      <c r="O463" t="s">
        <v>6</v>
      </c>
      <c r="P463" t="s">
        <v>6</v>
      </c>
      <c r="Q463" t="s">
        <v>6</v>
      </c>
      <c r="R463" t="s">
        <v>6</v>
      </c>
      <c r="S463" t="s">
        <v>6</v>
      </c>
      <c r="T463" t="s">
        <v>6</v>
      </c>
      <c r="U463" t="s">
        <v>5</v>
      </c>
      <c r="V463" t="s">
        <v>6</v>
      </c>
      <c r="W463" t="s">
        <v>6</v>
      </c>
      <c r="X463" t="s">
        <v>6</v>
      </c>
      <c r="Y463" t="s">
        <v>6</v>
      </c>
      <c r="Z463" t="s">
        <v>6</v>
      </c>
      <c r="AA463" t="s">
        <v>6</v>
      </c>
      <c r="AB463" t="s">
        <v>6</v>
      </c>
      <c r="AC463" t="s">
        <v>6</v>
      </c>
      <c r="AD463" t="s">
        <v>6</v>
      </c>
      <c r="AE463" t="s">
        <v>5</v>
      </c>
      <c r="AG463" s="229" t="str">
        <f t="shared" si="39"/>
        <v>Ja</v>
      </c>
      <c r="AI463" s="1" t="str">
        <f t="shared" si="36"/>
        <v>Nej</v>
      </c>
      <c r="AJ463" s="1">
        <f t="shared" si="37"/>
        <v>0</v>
      </c>
      <c r="AK463" s="1" t="str">
        <f t="shared" si="38"/>
        <v>-</v>
      </c>
    </row>
    <row r="464" spans="1:37" ht="15" customHeight="1" x14ac:dyDescent="0.35">
      <c r="A464" t="s">
        <v>662</v>
      </c>
      <c r="B464" t="s">
        <v>669</v>
      </c>
      <c r="C464" t="s">
        <v>664</v>
      </c>
      <c r="D464">
        <v>2024</v>
      </c>
      <c r="E464" t="s">
        <v>6</v>
      </c>
      <c r="F464" t="s">
        <v>6</v>
      </c>
      <c r="G464" t="s">
        <v>765</v>
      </c>
      <c r="H464">
        <v>1.1000000000000001</v>
      </c>
      <c r="I464">
        <v>0</v>
      </c>
      <c r="J464">
        <v>0</v>
      </c>
      <c r="K464">
        <v>0</v>
      </c>
      <c r="L464">
        <v>100</v>
      </c>
      <c r="M464" t="s">
        <v>78</v>
      </c>
      <c r="N464" t="s">
        <v>6</v>
      </c>
      <c r="O464" t="s">
        <v>6</v>
      </c>
      <c r="P464" t="s">
        <v>6</v>
      </c>
      <c r="Q464" t="s">
        <v>6</v>
      </c>
      <c r="R464" t="s">
        <v>6</v>
      </c>
      <c r="S464" t="s">
        <v>6</v>
      </c>
      <c r="T464" t="s">
        <v>6</v>
      </c>
      <c r="U464" t="s">
        <v>78</v>
      </c>
      <c r="V464" t="s">
        <v>6</v>
      </c>
      <c r="W464" t="s">
        <v>6</v>
      </c>
      <c r="X464" t="s">
        <v>6</v>
      </c>
      <c r="Y464" t="s">
        <v>6</v>
      </c>
      <c r="Z464" t="s">
        <v>6</v>
      </c>
      <c r="AA464" t="s">
        <v>6</v>
      </c>
      <c r="AB464" t="s">
        <v>6</v>
      </c>
      <c r="AC464" t="s">
        <v>6</v>
      </c>
      <c r="AD464" t="s">
        <v>6</v>
      </c>
      <c r="AE464" t="s">
        <v>78</v>
      </c>
      <c r="AG464" s="229" t="str">
        <f t="shared" si="39"/>
        <v>Ja</v>
      </c>
      <c r="AI464" s="1" t="str">
        <f t="shared" si="36"/>
        <v>Nej</v>
      </c>
      <c r="AJ464" s="1">
        <f t="shared" si="37"/>
        <v>0</v>
      </c>
      <c r="AK464" s="1" t="str">
        <f t="shared" si="38"/>
        <v>-</v>
      </c>
    </row>
    <row r="465" spans="1:37" ht="15" customHeight="1" x14ac:dyDescent="0.35">
      <c r="A465" t="s">
        <v>670</v>
      </c>
      <c r="B465" t="s">
        <v>671</v>
      </c>
      <c r="C465" t="s">
        <v>671</v>
      </c>
      <c r="D465">
        <v>2024</v>
      </c>
      <c r="E465">
        <v>3.5720000000000001</v>
      </c>
      <c r="F465" t="s">
        <v>6</v>
      </c>
      <c r="G465" t="s">
        <v>899</v>
      </c>
      <c r="H465">
        <v>1.1000000000000001</v>
      </c>
      <c r="I465">
        <v>0</v>
      </c>
      <c r="J465">
        <v>0</v>
      </c>
      <c r="K465">
        <v>0</v>
      </c>
      <c r="L465">
        <v>0</v>
      </c>
      <c r="M465" t="s">
        <v>5</v>
      </c>
      <c r="N465" t="s">
        <v>6</v>
      </c>
      <c r="O465" t="s">
        <v>6</v>
      </c>
      <c r="P465" t="s">
        <v>6</v>
      </c>
      <c r="Q465" t="s">
        <v>6</v>
      </c>
      <c r="R465" t="s">
        <v>6</v>
      </c>
      <c r="S465" t="s">
        <v>6</v>
      </c>
      <c r="T465" t="s">
        <v>6</v>
      </c>
      <c r="U465" t="s">
        <v>5</v>
      </c>
      <c r="V465" t="s">
        <v>6</v>
      </c>
      <c r="W465" t="s">
        <v>6</v>
      </c>
      <c r="X465" t="s">
        <v>6</v>
      </c>
      <c r="Y465" t="s">
        <v>6</v>
      </c>
      <c r="Z465" t="s">
        <v>6</v>
      </c>
      <c r="AA465" t="s">
        <v>6</v>
      </c>
      <c r="AB465" t="s">
        <v>6</v>
      </c>
      <c r="AC465" t="s">
        <v>6</v>
      </c>
      <c r="AD465" t="s">
        <v>6</v>
      </c>
      <c r="AE465" t="s">
        <v>5</v>
      </c>
      <c r="AG465" s="229" t="str">
        <f t="shared" si="39"/>
        <v>Ja</v>
      </c>
      <c r="AI465" s="1" t="str">
        <f t="shared" si="36"/>
        <v>Nej</v>
      </c>
      <c r="AJ465" s="1">
        <f t="shared" si="37"/>
        <v>0</v>
      </c>
      <c r="AK465" s="1" t="str">
        <f t="shared" si="38"/>
        <v>-</v>
      </c>
    </row>
    <row r="466" spans="1:37" ht="15" customHeight="1" x14ac:dyDescent="0.35">
      <c r="A466" t="s">
        <v>670</v>
      </c>
      <c r="B466" t="s">
        <v>672</v>
      </c>
      <c r="C466" t="s">
        <v>673</v>
      </c>
      <c r="D466">
        <v>2024</v>
      </c>
      <c r="E466">
        <v>0.379</v>
      </c>
      <c r="F466" t="s">
        <v>6</v>
      </c>
      <c r="G466" t="s">
        <v>900</v>
      </c>
      <c r="H466">
        <v>1.1000000000000001</v>
      </c>
      <c r="I466">
        <v>0</v>
      </c>
      <c r="J466">
        <v>0</v>
      </c>
      <c r="K466">
        <v>0</v>
      </c>
      <c r="L466">
        <v>0</v>
      </c>
      <c r="M466" t="s">
        <v>5</v>
      </c>
      <c r="N466" t="s">
        <v>6</v>
      </c>
      <c r="O466" t="s">
        <v>6</v>
      </c>
      <c r="P466" t="s">
        <v>6</v>
      </c>
      <c r="Q466" t="s">
        <v>6</v>
      </c>
      <c r="R466" t="s">
        <v>6</v>
      </c>
      <c r="S466" t="s">
        <v>6</v>
      </c>
      <c r="T466" t="s">
        <v>6</v>
      </c>
      <c r="U466" t="s">
        <v>5</v>
      </c>
      <c r="V466" t="s">
        <v>6</v>
      </c>
      <c r="W466" t="s">
        <v>6</v>
      </c>
      <c r="X466" t="s">
        <v>6</v>
      </c>
      <c r="Y466" t="s">
        <v>6</v>
      </c>
      <c r="Z466" t="s">
        <v>6</v>
      </c>
      <c r="AA466" t="s">
        <v>6</v>
      </c>
      <c r="AB466" t="s">
        <v>6</v>
      </c>
      <c r="AC466" t="s">
        <v>6</v>
      </c>
      <c r="AD466" t="s">
        <v>6</v>
      </c>
      <c r="AE466" t="s">
        <v>6</v>
      </c>
      <c r="AG466" s="229" t="str">
        <f t="shared" si="39"/>
        <v>Ja</v>
      </c>
      <c r="AI466" s="1" t="str">
        <f t="shared" si="36"/>
        <v>Nej</v>
      </c>
      <c r="AJ466" s="1">
        <f t="shared" si="37"/>
        <v>0</v>
      </c>
      <c r="AK466" s="1" t="str">
        <f t="shared" si="38"/>
        <v>-</v>
      </c>
    </row>
    <row r="467" spans="1:37" ht="15" customHeight="1" x14ac:dyDescent="0.35">
      <c r="A467" t="s">
        <v>670</v>
      </c>
      <c r="B467" t="s">
        <v>673</v>
      </c>
      <c r="C467" t="s">
        <v>673</v>
      </c>
      <c r="D467">
        <v>2024</v>
      </c>
      <c r="E467">
        <v>4.1710000000000003</v>
      </c>
      <c r="F467" t="s">
        <v>6</v>
      </c>
      <c r="G467" t="s">
        <v>899</v>
      </c>
      <c r="H467">
        <v>1.1000000000000001</v>
      </c>
      <c r="I467">
        <v>0</v>
      </c>
      <c r="J467">
        <v>0</v>
      </c>
      <c r="K467">
        <v>0</v>
      </c>
      <c r="L467" t="s">
        <v>6</v>
      </c>
      <c r="M467" t="s">
        <v>5</v>
      </c>
      <c r="N467" t="s">
        <v>6</v>
      </c>
      <c r="O467" t="s">
        <v>6</v>
      </c>
      <c r="P467" t="s">
        <v>6</v>
      </c>
      <c r="Q467" t="s">
        <v>6</v>
      </c>
      <c r="R467" t="s">
        <v>6</v>
      </c>
      <c r="S467" t="s">
        <v>6</v>
      </c>
      <c r="T467" t="s">
        <v>6</v>
      </c>
      <c r="U467" t="s">
        <v>5</v>
      </c>
      <c r="V467" t="s">
        <v>6</v>
      </c>
      <c r="W467" t="s">
        <v>6</v>
      </c>
      <c r="X467" t="s">
        <v>6</v>
      </c>
      <c r="Y467" t="s">
        <v>6</v>
      </c>
      <c r="Z467" t="s">
        <v>6</v>
      </c>
      <c r="AA467" t="s">
        <v>6</v>
      </c>
      <c r="AB467" t="s">
        <v>6</v>
      </c>
      <c r="AC467" t="s">
        <v>6</v>
      </c>
      <c r="AD467" t="s">
        <v>6</v>
      </c>
      <c r="AE467" t="s">
        <v>5</v>
      </c>
      <c r="AG467" s="229" t="str">
        <f t="shared" si="39"/>
        <v>Ja</v>
      </c>
      <c r="AI467" s="1" t="str">
        <f t="shared" si="36"/>
        <v>Nej</v>
      </c>
      <c r="AJ467" s="1">
        <f t="shared" si="37"/>
        <v>0</v>
      </c>
      <c r="AK467" s="1" t="str">
        <f t="shared" si="38"/>
        <v>-</v>
      </c>
    </row>
    <row r="468" spans="1:37" ht="15" customHeight="1" x14ac:dyDescent="0.35">
      <c r="A468" t="s">
        <v>670</v>
      </c>
      <c r="B468" t="s">
        <v>674</v>
      </c>
      <c r="C468" t="s">
        <v>674</v>
      </c>
      <c r="D468">
        <v>2024</v>
      </c>
      <c r="E468">
        <v>7.4999999999999997E-2</v>
      </c>
      <c r="F468" t="s">
        <v>6</v>
      </c>
      <c r="G468" t="s">
        <v>901</v>
      </c>
      <c r="H468">
        <v>1.1000000000000001</v>
      </c>
      <c r="I468">
        <v>0</v>
      </c>
      <c r="J468">
        <v>0</v>
      </c>
      <c r="K468">
        <v>0</v>
      </c>
      <c r="L468" t="s">
        <v>6</v>
      </c>
      <c r="M468" t="s">
        <v>5</v>
      </c>
      <c r="N468" t="s">
        <v>6</v>
      </c>
      <c r="O468" t="s">
        <v>6</v>
      </c>
      <c r="P468" t="s">
        <v>6</v>
      </c>
      <c r="Q468" t="s">
        <v>6</v>
      </c>
      <c r="R468" t="s">
        <v>6</v>
      </c>
      <c r="S468" t="s">
        <v>6</v>
      </c>
      <c r="T468" t="s">
        <v>6</v>
      </c>
      <c r="U468" t="s">
        <v>5</v>
      </c>
      <c r="V468" t="s">
        <v>6</v>
      </c>
      <c r="W468" t="s">
        <v>6</v>
      </c>
      <c r="X468" t="s">
        <v>6</v>
      </c>
      <c r="Y468" t="s">
        <v>6</v>
      </c>
      <c r="Z468" t="s">
        <v>6</v>
      </c>
      <c r="AA468" t="s">
        <v>6</v>
      </c>
      <c r="AB468" t="s">
        <v>6</v>
      </c>
      <c r="AC468" t="s">
        <v>6</v>
      </c>
      <c r="AD468" t="s">
        <v>6</v>
      </c>
      <c r="AE468" t="s">
        <v>5</v>
      </c>
      <c r="AG468" s="229" t="str">
        <f t="shared" si="39"/>
        <v>Ja</v>
      </c>
      <c r="AI468" s="1" t="str">
        <f t="shared" si="36"/>
        <v>Nej</v>
      </c>
      <c r="AJ468" s="1">
        <f t="shared" si="37"/>
        <v>0</v>
      </c>
      <c r="AK468" s="1" t="str">
        <f t="shared" si="38"/>
        <v>-</v>
      </c>
    </row>
    <row r="469" spans="1:37" ht="15" customHeight="1" x14ac:dyDescent="0.35">
      <c r="A469" t="s">
        <v>675</v>
      </c>
      <c r="B469" t="s">
        <v>676</v>
      </c>
      <c r="C469" t="s">
        <v>677</v>
      </c>
      <c r="D469">
        <v>2024</v>
      </c>
      <c r="E469">
        <v>0.29399999999999998</v>
      </c>
      <c r="F469" t="s">
        <v>6</v>
      </c>
      <c r="G469" t="s">
        <v>765</v>
      </c>
      <c r="H469">
        <v>1.1000000000000001</v>
      </c>
      <c r="I469">
        <v>0</v>
      </c>
      <c r="J469">
        <v>0</v>
      </c>
      <c r="K469">
        <v>0</v>
      </c>
      <c r="L469">
        <v>0</v>
      </c>
      <c r="M469" t="s">
        <v>5</v>
      </c>
      <c r="N469" t="s">
        <v>6</v>
      </c>
      <c r="O469" t="s">
        <v>6</v>
      </c>
      <c r="P469" t="s">
        <v>6</v>
      </c>
      <c r="Q469" t="s">
        <v>6</v>
      </c>
      <c r="R469" t="s">
        <v>6</v>
      </c>
      <c r="S469" t="s">
        <v>6</v>
      </c>
      <c r="T469" t="s">
        <v>6</v>
      </c>
      <c r="U469" t="s">
        <v>5</v>
      </c>
      <c r="V469" t="s">
        <v>6</v>
      </c>
      <c r="W469" t="s">
        <v>6</v>
      </c>
      <c r="X469" t="s">
        <v>6</v>
      </c>
      <c r="Y469" t="s">
        <v>6</v>
      </c>
      <c r="Z469" t="s">
        <v>6</v>
      </c>
      <c r="AA469" t="s">
        <v>6</v>
      </c>
      <c r="AB469" t="s">
        <v>6</v>
      </c>
      <c r="AC469" t="s">
        <v>6</v>
      </c>
      <c r="AD469" t="s">
        <v>6</v>
      </c>
      <c r="AE469" s="202" t="s">
        <v>1222</v>
      </c>
      <c r="AG469" s="229" t="str">
        <f t="shared" si="39"/>
        <v>Ja</v>
      </c>
      <c r="AI469" s="1" t="str">
        <f t="shared" si="36"/>
        <v>Nej</v>
      </c>
      <c r="AJ469" s="1">
        <f t="shared" si="37"/>
        <v>0</v>
      </c>
      <c r="AK469" s="1" t="str">
        <f t="shared" si="38"/>
        <v>-</v>
      </c>
    </row>
    <row r="470" spans="1:37" ht="15" customHeight="1" x14ac:dyDescent="0.35">
      <c r="A470" t="s">
        <v>675</v>
      </c>
      <c r="B470" t="s">
        <v>678</v>
      </c>
      <c r="C470" t="s">
        <v>677</v>
      </c>
      <c r="D470">
        <v>2024</v>
      </c>
      <c r="E470">
        <v>0.47899999999999998</v>
      </c>
      <c r="F470">
        <v>0.39700000000000002</v>
      </c>
      <c r="G470" t="s">
        <v>765</v>
      </c>
      <c r="H470">
        <v>1.1000000000000001</v>
      </c>
      <c r="I470">
        <v>0</v>
      </c>
      <c r="J470">
        <v>0</v>
      </c>
      <c r="K470">
        <v>0</v>
      </c>
      <c r="L470">
        <v>0</v>
      </c>
      <c r="M470" t="s">
        <v>5</v>
      </c>
      <c r="N470" t="s">
        <v>6</v>
      </c>
      <c r="O470" t="s">
        <v>6</v>
      </c>
      <c r="P470" t="s">
        <v>6</v>
      </c>
      <c r="Q470" t="s">
        <v>6</v>
      </c>
      <c r="R470" t="s">
        <v>6</v>
      </c>
      <c r="S470" t="s">
        <v>6</v>
      </c>
      <c r="T470" t="s">
        <v>6</v>
      </c>
      <c r="U470" t="s">
        <v>5</v>
      </c>
      <c r="V470" t="s">
        <v>6</v>
      </c>
      <c r="W470" t="s">
        <v>6</v>
      </c>
      <c r="X470" t="s">
        <v>6</v>
      </c>
      <c r="Y470" t="s">
        <v>6</v>
      </c>
      <c r="Z470" t="s">
        <v>6</v>
      </c>
      <c r="AA470" t="s">
        <v>6</v>
      </c>
      <c r="AB470" t="s">
        <v>6</v>
      </c>
      <c r="AC470" t="s">
        <v>6</v>
      </c>
      <c r="AD470" t="s">
        <v>6</v>
      </c>
      <c r="AE470" s="202" t="s">
        <v>1222</v>
      </c>
      <c r="AG470" s="229" t="str">
        <f t="shared" si="39"/>
        <v>Ja</v>
      </c>
      <c r="AI470" s="1" t="str">
        <f t="shared" si="36"/>
        <v>Nej</v>
      </c>
      <c r="AJ470" s="1">
        <f t="shared" si="37"/>
        <v>0</v>
      </c>
      <c r="AK470" s="1" t="str">
        <f t="shared" si="38"/>
        <v>-</v>
      </c>
    </row>
    <row r="471" spans="1:37" ht="15" customHeight="1" x14ac:dyDescent="0.35">
      <c r="A471" t="s">
        <v>675</v>
      </c>
      <c r="B471" t="s">
        <v>677</v>
      </c>
      <c r="C471" t="s">
        <v>677</v>
      </c>
      <c r="D471">
        <v>2024</v>
      </c>
      <c r="E471">
        <v>4.62</v>
      </c>
      <c r="F471">
        <v>6.1</v>
      </c>
      <c r="G471" t="s">
        <v>765</v>
      </c>
      <c r="H471">
        <v>1.1000000000000001</v>
      </c>
      <c r="I471">
        <v>0</v>
      </c>
      <c r="J471">
        <v>0</v>
      </c>
      <c r="K471">
        <v>0</v>
      </c>
      <c r="L471">
        <v>0</v>
      </c>
      <c r="M471" t="s">
        <v>5</v>
      </c>
      <c r="N471" t="s">
        <v>6</v>
      </c>
      <c r="O471" t="s">
        <v>6</v>
      </c>
      <c r="P471" t="s">
        <v>6</v>
      </c>
      <c r="Q471" t="s">
        <v>6</v>
      </c>
      <c r="R471" t="s">
        <v>6</v>
      </c>
      <c r="S471" t="s">
        <v>6</v>
      </c>
      <c r="T471" t="s">
        <v>6</v>
      </c>
      <c r="U471" t="s">
        <v>5</v>
      </c>
      <c r="V471" t="s">
        <v>6</v>
      </c>
      <c r="W471" t="s">
        <v>6</v>
      </c>
      <c r="X471" t="s">
        <v>6</v>
      </c>
      <c r="Y471" t="s">
        <v>6</v>
      </c>
      <c r="Z471" t="s">
        <v>6</v>
      </c>
      <c r="AA471" t="s">
        <v>6</v>
      </c>
      <c r="AB471" t="s">
        <v>6</v>
      </c>
      <c r="AC471" t="s">
        <v>6</v>
      </c>
      <c r="AD471" t="s">
        <v>6</v>
      </c>
      <c r="AE471" s="202" t="s">
        <v>1222</v>
      </c>
      <c r="AG471" s="229" t="str">
        <f t="shared" si="39"/>
        <v>Ja</v>
      </c>
      <c r="AI471" s="1" t="str">
        <f t="shared" si="36"/>
        <v>Nej</v>
      </c>
      <c r="AJ471" s="1">
        <f t="shared" si="37"/>
        <v>0</v>
      </c>
      <c r="AK471" s="1" t="str">
        <f t="shared" si="38"/>
        <v>-</v>
      </c>
    </row>
    <row r="472" spans="1:37" ht="15" customHeight="1" x14ac:dyDescent="0.35">
      <c r="A472" t="s">
        <v>679</v>
      </c>
      <c r="B472" t="s">
        <v>680</v>
      </c>
      <c r="C472" t="s">
        <v>681</v>
      </c>
      <c r="D472">
        <v>2024</v>
      </c>
      <c r="E472" t="s">
        <v>5</v>
      </c>
      <c r="F472" t="s">
        <v>5</v>
      </c>
      <c r="G472" t="s">
        <v>5</v>
      </c>
      <c r="H472" t="s">
        <v>5</v>
      </c>
      <c r="I472" t="s">
        <v>5</v>
      </c>
      <c r="J472" t="s">
        <v>5</v>
      </c>
      <c r="K472" t="s">
        <v>5</v>
      </c>
      <c r="L472" t="s">
        <v>5</v>
      </c>
      <c r="M472" t="s">
        <v>5</v>
      </c>
      <c r="N472" t="s">
        <v>5</v>
      </c>
      <c r="O472" t="s">
        <v>5</v>
      </c>
      <c r="P472" t="s">
        <v>5</v>
      </c>
      <c r="Q472" t="s">
        <v>5</v>
      </c>
      <c r="R472" t="s">
        <v>5</v>
      </c>
      <c r="S472" t="s">
        <v>5</v>
      </c>
      <c r="T472" t="s">
        <v>5</v>
      </c>
      <c r="U472" t="s">
        <v>5</v>
      </c>
      <c r="V472" t="s">
        <v>5</v>
      </c>
      <c r="W472" t="s">
        <v>5</v>
      </c>
      <c r="X472" t="s">
        <v>5</v>
      </c>
      <c r="Y472" t="s">
        <v>5</v>
      </c>
      <c r="Z472" t="s">
        <v>5</v>
      </c>
      <c r="AA472" t="s">
        <v>5</v>
      </c>
      <c r="AB472" t="s">
        <v>5</v>
      </c>
      <c r="AC472" t="s">
        <v>5</v>
      </c>
      <c r="AD472" t="s">
        <v>5</v>
      </c>
      <c r="AE472" t="s">
        <v>5</v>
      </c>
      <c r="AG472" s="229" t="str">
        <f t="shared" si="39"/>
        <v>Nej</v>
      </c>
      <c r="AI472" s="1" t="str">
        <f t="shared" si="36"/>
        <v>Nej</v>
      </c>
      <c r="AJ472" s="1">
        <f t="shared" si="37"/>
        <v>0</v>
      </c>
      <c r="AK472" s="1" t="str">
        <f t="shared" si="38"/>
        <v>-</v>
      </c>
    </row>
    <row r="473" spans="1:37" ht="15" customHeight="1" x14ac:dyDescent="0.35">
      <c r="A473" t="s">
        <v>679</v>
      </c>
      <c r="B473" t="s">
        <v>682</v>
      </c>
      <c r="C473" t="s">
        <v>683</v>
      </c>
      <c r="D473">
        <v>2024</v>
      </c>
      <c r="E473" t="s">
        <v>5</v>
      </c>
      <c r="F473" t="s">
        <v>5</v>
      </c>
      <c r="G473" t="s">
        <v>5</v>
      </c>
      <c r="H473" t="s">
        <v>5</v>
      </c>
      <c r="I473" t="s">
        <v>5</v>
      </c>
      <c r="J473" t="s">
        <v>5</v>
      </c>
      <c r="K473" t="s">
        <v>5</v>
      </c>
      <c r="L473" t="s">
        <v>5</v>
      </c>
      <c r="M473" t="s">
        <v>5</v>
      </c>
      <c r="N473" t="s">
        <v>5</v>
      </c>
      <c r="O473" t="s">
        <v>5</v>
      </c>
      <c r="P473" t="s">
        <v>5</v>
      </c>
      <c r="Q473" t="s">
        <v>5</v>
      </c>
      <c r="R473" t="s">
        <v>5</v>
      </c>
      <c r="S473" t="s">
        <v>5</v>
      </c>
      <c r="T473" t="s">
        <v>5</v>
      </c>
      <c r="U473" t="s">
        <v>5</v>
      </c>
      <c r="V473" t="s">
        <v>5</v>
      </c>
      <c r="W473" t="s">
        <v>5</v>
      </c>
      <c r="X473" t="s">
        <v>5</v>
      </c>
      <c r="Y473" t="s">
        <v>5</v>
      </c>
      <c r="Z473" t="s">
        <v>5</v>
      </c>
      <c r="AA473" t="s">
        <v>5</v>
      </c>
      <c r="AB473" t="s">
        <v>5</v>
      </c>
      <c r="AC473" t="s">
        <v>5</v>
      </c>
      <c r="AD473" t="s">
        <v>5</v>
      </c>
      <c r="AE473" t="s">
        <v>5</v>
      </c>
      <c r="AG473" s="229" t="str">
        <f t="shared" si="39"/>
        <v>Nej</v>
      </c>
      <c r="AI473" s="1" t="str">
        <f t="shared" si="36"/>
        <v>Nej</v>
      </c>
      <c r="AJ473" s="1">
        <f t="shared" si="37"/>
        <v>0</v>
      </c>
      <c r="AK473" s="1" t="str">
        <f t="shared" si="38"/>
        <v>-</v>
      </c>
    </row>
    <row r="474" spans="1:37" ht="15" customHeight="1" x14ac:dyDescent="0.35">
      <c r="A474" t="s">
        <v>679</v>
      </c>
      <c r="B474" t="s">
        <v>684</v>
      </c>
      <c r="C474" t="s">
        <v>683</v>
      </c>
      <c r="D474">
        <v>2024</v>
      </c>
      <c r="E474">
        <v>5.9</v>
      </c>
      <c r="F474" t="s">
        <v>6</v>
      </c>
      <c r="G474" t="s">
        <v>902</v>
      </c>
      <c r="H474">
        <v>0.05</v>
      </c>
      <c r="I474">
        <v>0.81</v>
      </c>
      <c r="J474">
        <v>0</v>
      </c>
      <c r="K474">
        <v>0</v>
      </c>
      <c r="L474">
        <v>0</v>
      </c>
      <c r="M474" t="s">
        <v>78</v>
      </c>
      <c r="N474" t="s">
        <v>6</v>
      </c>
      <c r="O474" t="s">
        <v>6</v>
      </c>
      <c r="P474" t="s">
        <v>6</v>
      </c>
      <c r="Q474" t="s">
        <v>6</v>
      </c>
      <c r="R474" t="s">
        <v>6</v>
      </c>
      <c r="S474" t="s">
        <v>6</v>
      </c>
      <c r="T474" t="s">
        <v>6</v>
      </c>
      <c r="U474" t="s">
        <v>78</v>
      </c>
      <c r="V474" t="s">
        <v>6</v>
      </c>
      <c r="W474" t="s">
        <v>6</v>
      </c>
      <c r="X474" t="s">
        <v>6</v>
      </c>
      <c r="Y474" t="s">
        <v>6</v>
      </c>
      <c r="Z474" t="s">
        <v>6</v>
      </c>
      <c r="AA474" t="s">
        <v>6</v>
      </c>
      <c r="AB474" t="s">
        <v>6</v>
      </c>
      <c r="AC474" t="s">
        <v>6</v>
      </c>
      <c r="AD474" t="s">
        <v>6</v>
      </c>
      <c r="AE474" t="s">
        <v>5</v>
      </c>
      <c r="AG474" s="229" t="str">
        <f t="shared" si="39"/>
        <v>Ja</v>
      </c>
      <c r="AI474" s="1" t="str">
        <f t="shared" si="36"/>
        <v>Nej</v>
      </c>
      <c r="AJ474" s="1">
        <f t="shared" si="37"/>
        <v>0</v>
      </c>
      <c r="AK474" s="1" t="str">
        <f t="shared" si="38"/>
        <v>-</v>
      </c>
    </row>
    <row r="475" spans="1:37" ht="15" customHeight="1" x14ac:dyDescent="0.35">
      <c r="A475" t="s">
        <v>685</v>
      </c>
      <c r="B475" t="s">
        <v>686</v>
      </c>
      <c r="C475" t="s">
        <v>491</v>
      </c>
      <c r="D475">
        <v>2024</v>
      </c>
      <c r="E475">
        <v>0.26700000000000002</v>
      </c>
      <c r="F475" t="s">
        <v>6</v>
      </c>
      <c r="G475" t="s">
        <v>903</v>
      </c>
      <c r="H475">
        <v>0.1</v>
      </c>
      <c r="I475">
        <v>0</v>
      </c>
      <c r="J475">
        <v>0</v>
      </c>
      <c r="K475" s="219">
        <v>0</v>
      </c>
      <c r="L475">
        <v>100</v>
      </c>
      <c r="M475" t="s">
        <v>78</v>
      </c>
      <c r="N475" t="s">
        <v>6</v>
      </c>
      <c r="O475" t="s">
        <v>6</v>
      </c>
      <c r="P475" t="s">
        <v>6</v>
      </c>
      <c r="Q475" t="s">
        <v>6</v>
      </c>
      <c r="R475" t="s">
        <v>6</v>
      </c>
      <c r="S475" t="s">
        <v>6</v>
      </c>
      <c r="T475" t="s">
        <v>6</v>
      </c>
      <c r="U475" t="s">
        <v>768</v>
      </c>
      <c r="V475" t="s">
        <v>6</v>
      </c>
      <c r="W475" t="s">
        <v>6</v>
      </c>
      <c r="X475" t="s">
        <v>6</v>
      </c>
      <c r="Y475" t="s">
        <v>6</v>
      </c>
      <c r="Z475" t="s">
        <v>6</v>
      </c>
      <c r="AA475" t="s">
        <v>6</v>
      </c>
      <c r="AB475" t="s">
        <v>6</v>
      </c>
      <c r="AC475" t="s">
        <v>6</v>
      </c>
      <c r="AD475" t="s">
        <v>6</v>
      </c>
      <c r="AE475" t="s">
        <v>5</v>
      </c>
      <c r="AG475" s="229" t="str">
        <f t="shared" si="39"/>
        <v>Ja</v>
      </c>
      <c r="AI475" s="1" t="str">
        <f t="shared" si="36"/>
        <v>Nej</v>
      </c>
      <c r="AJ475" s="1">
        <f t="shared" si="37"/>
        <v>0</v>
      </c>
      <c r="AK475" s="1" t="str">
        <f t="shared" si="38"/>
        <v>-</v>
      </c>
    </row>
    <row r="476" spans="1:37" ht="15" customHeight="1" x14ac:dyDescent="0.35">
      <c r="A476" t="s">
        <v>685</v>
      </c>
      <c r="B476" t="s">
        <v>687</v>
      </c>
      <c r="C476" t="s">
        <v>688</v>
      </c>
      <c r="D476">
        <v>2024</v>
      </c>
      <c r="E476">
        <v>0.183</v>
      </c>
      <c r="F476" t="s">
        <v>6</v>
      </c>
      <c r="G476" t="s">
        <v>903</v>
      </c>
      <c r="H476">
        <v>0.1</v>
      </c>
      <c r="I476">
        <v>0</v>
      </c>
      <c r="J476">
        <v>0</v>
      </c>
      <c r="K476">
        <v>0</v>
      </c>
      <c r="L476">
        <v>100</v>
      </c>
      <c r="M476" t="s">
        <v>78</v>
      </c>
      <c r="N476" t="s">
        <v>6</v>
      </c>
      <c r="O476" t="s">
        <v>6</v>
      </c>
      <c r="P476" t="s">
        <v>6</v>
      </c>
      <c r="Q476" t="s">
        <v>6</v>
      </c>
      <c r="R476" t="s">
        <v>6</v>
      </c>
      <c r="S476" t="s">
        <v>6</v>
      </c>
      <c r="T476" t="s">
        <v>6</v>
      </c>
      <c r="U476" t="s">
        <v>768</v>
      </c>
      <c r="V476" t="s">
        <v>6</v>
      </c>
      <c r="W476" t="s">
        <v>6</v>
      </c>
      <c r="X476" t="s">
        <v>6</v>
      </c>
      <c r="Y476" t="s">
        <v>6</v>
      </c>
      <c r="Z476" t="s">
        <v>6</v>
      </c>
      <c r="AA476" t="s">
        <v>6</v>
      </c>
      <c r="AB476" t="s">
        <v>6</v>
      </c>
      <c r="AC476" t="s">
        <v>6</v>
      </c>
      <c r="AD476" t="s">
        <v>6</v>
      </c>
      <c r="AE476" t="s">
        <v>5</v>
      </c>
      <c r="AG476" s="229" t="str">
        <f t="shared" si="39"/>
        <v>Ja</v>
      </c>
      <c r="AI476" s="1" t="str">
        <f t="shared" si="36"/>
        <v>Nej</v>
      </c>
      <c r="AJ476" s="1">
        <f t="shared" si="37"/>
        <v>0</v>
      </c>
      <c r="AK476" s="1" t="str">
        <f t="shared" si="38"/>
        <v>-</v>
      </c>
    </row>
    <row r="477" spans="1:37" ht="15" customHeight="1" x14ac:dyDescent="0.35">
      <c r="A477" t="s">
        <v>685</v>
      </c>
      <c r="B477" t="s">
        <v>689</v>
      </c>
      <c r="C477" t="s">
        <v>491</v>
      </c>
      <c r="D477">
        <v>2024</v>
      </c>
      <c r="E477">
        <v>0.22600000000000001</v>
      </c>
      <c r="F477" t="s">
        <v>6</v>
      </c>
      <c r="G477" t="s">
        <v>903</v>
      </c>
      <c r="H477">
        <v>0.1</v>
      </c>
      <c r="I477">
        <v>0</v>
      </c>
      <c r="J477">
        <v>0</v>
      </c>
      <c r="K477" s="219">
        <v>0</v>
      </c>
      <c r="L477">
        <v>100</v>
      </c>
      <c r="M477" t="s">
        <v>78</v>
      </c>
      <c r="N477" t="s">
        <v>6</v>
      </c>
      <c r="O477" t="s">
        <v>6</v>
      </c>
      <c r="P477" t="s">
        <v>6</v>
      </c>
      <c r="Q477" t="s">
        <v>6</v>
      </c>
      <c r="R477" t="s">
        <v>6</v>
      </c>
      <c r="S477" t="s">
        <v>6</v>
      </c>
      <c r="T477" t="s">
        <v>6</v>
      </c>
      <c r="U477" t="s">
        <v>768</v>
      </c>
      <c r="V477" t="s">
        <v>6</v>
      </c>
      <c r="W477" t="s">
        <v>6</v>
      </c>
      <c r="X477" t="s">
        <v>6</v>
      </c>
      <c r="Y477" t="s">
        <v>6</v>
      </c>
      <c r="Z477" t="s">
        <v>6</v>
      </c>
      <c r="AA477" t="s">
        <v>6</v>
      </c>
      <c r="AB477" t="s">
        <v>6</v>
      </c>
      <c r="AC477" t="s">
        <v>6</v>
      </c>
      <c r="AD477" t="s">
        <v>6</v>
      </c>
      <c r="AE477" t="s">
        <v>5</v>
      </c>
      <c r="AG477" s="229" t="str">
        <f t="shared" si="39"/>
        <v>Ja</v>
      </c>
      <c r="AI477" s="1" t="str">
        <f t="shared" si="36"/>
        <v>Nej</v>
      </c>
      <c r="AJ477" s="1">
        <f t="shared" si="37"/>
        <v>0</v>
      </c>
      <c r="AK477" s="1" t="str">
        <f t="shared" si="38"/>
        <v>-</v>
      </c>
    </row>
    <row r="478" spans="1:37" ht="15" customHeight="1" x14ac:dyDescent="0.35">
      <c r="A478" t="s">
        <v>685</v>
      </c>
      <c r="B478" t="s">
        <v>690</v>
      </c>
      <c r="C478" t="s">
        <v>491</v>
      </c>
      <c r="D478">
        <v>2024</v>
      </c>
      <c r="E478" t="s">
        <v>6</v>
      </c>
      <c r="F478">
        <v>1.341</v>
      </c>
      <c r="G478" t="s">
        <v>904</v>
      </c>
      <c r="H478">
        <v>0.03</v>
      </c>
      <c r="I478">
        <v>0</v>
      </c>
      <c r="J478">
        <v>0</v>
      </c>
      <c r="K478">
        <v>0</v>
      </c>
      <c r="L478">
        <v>100</v>
      </c>
      <c r="M478" t="s">
        <v>78</v>
      </c>
      <c r="N478" t="s">
        <v>6</v>
      </c>
      <c r="O478" t="s">
        <v>6</v>
      </c>
      <c r="P478" t="s">
        <v>6</v>
      </c>
      <c r="Q478" t="s">
        <v>6</v>
      </c>
      <c r="R478" t="s">
        <v>6</v>
      </c>
      <c r="S478" t="s">
        <v>6</v>
      </c>
      <c r="T478" t="s">
        <v>6</v>
      </c>
      <c r="U478" t="s">
        <v>768</v>
      </c>
      <c r="V478" t="s">
        <v>6</v>
      </c>
      <c r="W478" t="s">
        <v>6</v>
      </c>
      <c r="X478" t="s">
        <v>6</v>
      </c>
      <c r="Y478" t="s">
        <v>6</v>
      </c>
      <c r="Z478" t="s">
        <v>6</v>
      </c>
      <c r="AA478" t="s">
        <v>6</v>
      </c>
      <c r="AB478" t="s">
        <v>6</v>
      </c>
      <c r="AC478" t="s">
        <v>6</v>
      </c>
      <c r="AD478" t="s">
        <v>6</v>
      </c>
      <c r="AE478" t="s">
        <v>5</v>
      </c>
      <c r="AG478" s="229" t="str">
        <f t="shared" si="39"/>
        <v>Ja</v>
      </c>
      <c r="AI478" s="1" t="str">
        <f t="shared" si="36"/>
        <v>Nej</v>
      </c>
      <c r="AJ478" s="1">
        <f t="shared" si="37"/>
        <v>0</v>
      </c>
      <c r="AK478" s="1" t="str">
        <f t="shared" si="38"/>
        <v>-</v>
      </c>
    </row>
    <row r="479" spans="1:37" ht="15" customHeight="1" x14ac:dyDescent="0.35">
      <c r="A479" t="s">
        <v>685</v>
      </c>
      <c r="B479" t="s">
        <v>691</v>
      </c>
      <c r="C479" t="s">
        <v>491</v>
      </c>
      <c r="D479">
        <v>2024</v>
      </c>
      <c r="E479">
        <v>2.2799999999999998</v>
      </c>
      <c r="F479" t="s">
        <v>6</v>
      </c>
      <c r="G479" t="s">
        <v>903</v>
      </c>
      <c r="H479">
        <v>0.1</v>
      </c>
      <c r="I479">
        <v>0</v>
      </c>
      <c r="J479">
        <v>0</v>
      </c>
      <c r="K479">
        <v>0</v>
      </c>
      <c r="L479">
        <v>100</v>
      </c>
      <c r="M479" t="s">
        <v>78</v>
      </c>
      <c r="N479" t="s">
        <v>6</v>
      </c>
      <c r="O479" t="s">
        <v>6</v>
      </c>
      <c r="P479" t="s">
        <v>6</v>
      </c>
      <c r="Q479" t="s">
        <v>6</v>
      </c>
      <c r="R479" t="s">
        <v>6</v>
      </c>
      <c r="S479" t="s">
        <v>6</v>
      </c>
      <c r="T479" t="s">
        <v>6</v>
      </c>
      <c r="U479" t="s">
        <v>768</v>
      </c>
      <c r="V479" t="s">
        <v>6</v>
      </c>
      <c r="W479" t="s">
        <v>6</v>
      </c>
      <c r="X479" t="s">
        <v>6</v>
      </c>
      <c r="Y479" t="s">
        <v>6</v>
      </c>
      <c r="Z479" t="s">
        <v>6</v>
      </c>
      <c r="AA479" t="s">
        <v>6</v>
      </c>
      <c r="AB479" t="s">
        <v>6</v>
      </c>
      <c r="AC479" t="s">
        <v>6</v>
      </c>
      <c r="AD479" t="s">
        <v>6</v>
      </c>
      <c r="AE479" t="s">
        <v>5</v>
      </c>
      <c r="AG479" s="229" t="str">
        <f t="shared" si="39"/>
        <v>Ja</v>
      </c>
      <c r="AI479" s="1" t="str">
        <f t="shared" si="36"/>
        <v>Nej</v>
      </c>
      <c r="AJ479" s="1">
        <f t="shared" si="37"/>
        <v>0</v>
      </c>
      <c r="AK479" s="1" t="str">
        <f t="shared" si="38"/>
        <v>-</v>
      </c>
    </row>
    <row r="480" spans="1:37" ht="15" customHeight="1" x14ac:dyDescent="0.35">
      <c r="A480" t="s">
        <v>692</v>
      </c>
      <c r="B480" t="s">
        <v>693</v>
      </c>
      <c r="C480" t="s">
        <v>693</v>
      </c>
      <c r="D480">
        <v>2024</v>
      </c>
      <c r="E480">
        <v>4.609</v>
      </c>
      <c r="F480">
        <v>0</v>
      </c>
      <c r="G480" t="s">
        <v>880</v>
      </c>
      <c r="H480">
        <v>0.75</v>
      </c>
      <c r="I480">
        <v>0</v>
      </c>
      <c r="J480">
        <v>0</v>
      </c>
      <c r="K480">
        <v>0</v>
      </c>
      <c r="L480">
        <v>100</v>
      </c>
      <c r="M480" t="s">
        <v>5</v>
      </c>
      <c r="N480" t="s">
        <v>6</v>
      </c>
      <c r="O480" t="s">
        <v>6</v>
      </c>
      <c r="P480" t="s">
        <v>6</v>
      </c>
      <c r="Q480" t="s">
        <v>6</v>
      </c>
      <c r="R480" t="s">
        <v>6</v>
      </c>
      <c r="S480" t="s">
        <v>6</v>
      </c>
      <c r="T480" t="s">
        <v>6</v>
      </c>
      <c r="U480" t="s">
        <v>5</v>
      </c>
      <c r="V480" t="s">
        <v>6</v>
      </c>
      <c r="W480" t="s">
        <v>6</v>
      </c>
      <c r="X480" t="s">
        <v>6</v>
      </c>
      <c r="Y480" t="s">
        <v>6</v>
      </c>
      <c r="Z480" t="s">
        <v>6</v>
      </c>
      <c r="AA480" t="s">
        <v>6</v>
      </c>
      <c r="AB480" t="s">
        <v>6</v>
      </c>
      <c r="AC480" t="s">
        <v>6</v>
      </c>
      <c r="AD480" t="s">
        <v>6</v>
      </c>
      <c r="AE480" t="s">
        <v>5</v>
      </c>
      <c r="AG480" s="229" t="str">
        <f t="shared" si="39"/>
        <v>Ja</v>
      </c>
      <c r="AI480" s="1" t="str">
        <f t="shared" si="36"/>
        <v>Nej</v>
      </c>
      <c r="AJ480" s="1">
        <f t="shared" si="37"/>
        <v>0</v>
      </c>
      <c r="AK480" s="1" t="str">
        <f t="shared" si="38"/>
        <v>-</v>
      </c>
    </row>
    <row r="481" spans="1:37" ht="15" customHeight="1" x14ac:dyDescent="0.35">
      <c r="A481" t="s">
        <v>694</v>
      </c>
      <c r="B481" t="s">
        <v>695</v>
      </c>
      <c r="C481" t="s">
        <v>696</v>
      </c>
      <c r="D481">
        <v>2024</v>
      </c>
      <c r="E481">
        <v>0.153</v>
      </c>
      <c r="F481" t="s">
        <v>6</v>
      </c>
      <c r="G481" t="s">
        <v>905</v>
      </c>
      <c r="H481">
        <v>2.16</v>
      </c>
      <c r="I481">
        <v>0</v>
      </c>
      <c r="J481">
        <v>0</v>
      </c>
      <c r="K481">
        <v>0.53</v>
      </c>
      <c r="L481">
        <v>47</v>
      </c>
      <c r="M481" t="s">
        <v>5</v>
      </c>
      <c r="N481" t="s">
        <v>6</v>
      </c>
      <c r="O481" t="s">
        <v>6</v>
      </c>
      <c r="P481" t="s">
        <v>6</v>
      </c>
      <c r="Q481" t="s">
        <v>6</v>
      </c>
      <c r="R481" t="s">
        <v>6</v>
      </c>
      <c r="S481" t="s">
        <v>6</v>
      </c>
      <c r="T481" t="s">
        <v>6</v>
      </c>
      <c r="U481" t="s">
        <v>5</v>
      </c>
      <c r="V481" t="s">
        <v>6</v>
      </c>
      <c r="W481" t="s">
        <v>6</v>
      </c>
      <c r="X481" t="s">
        <v>6</v>
      </c>
      <c r="Y481" t="s">
        <v>6</v>
      </c>
      <c r="Z481" t="s">
        <v>6</v>
      </c>
      <c r="AA481" t="s">
        <v>6</v>
      </c>
      <c r="AB481" t="s">
        <v>6</v>
      </c>
      <c r="AC481" t="s">
        <v>6</v>
      </c>
      <c r="AD481" t="s">
        <v>6</v>
      </c>
      <c r="AE481" t="s">
        <v>5</v>
      </c>
      <c r="AG481" s="229" t="str">
        <f t="shared" si="39"/>
        <v>Ja</v>
      </c>
      <c r="AI481" s="1" t="str">
        <f t="shared" si="36"/>
        <v>Nej</v>
      </c>
      <c r="AJ481" s="1">
        <f t="shared" si="37"/>
        <v>0</v>
      </c>
      <c r="AK481" s="1" t="str">
        <f t="shared" si="38"/>
        <v>-</v>
      </c>
    </row>
    <row r="482" spans="1:37" ht="15" customHeight="1" x14ac:dyDescent="0.35">
      <c r="A482" t="s">
        <v>694</v>
      </c>
      <c r="B482" t="s">
        <v>696</v>
      </c>
      <c r="C482" t="s">
        <v>696</v>
      </c>
      <c r="D482">
        <v>2024</v>
      </c>
      <c r="E482">
        <v>0.47</v>
      </c>
      <c r="F482" t="s">
        <v>6</v>
      </c>
      <c r="G482" t="s">
        <v>905</v>
      </c>
      <c r="H482">
        <v>2.16</v>
      </c>
      <c r="I482">
        <v>0</v>
      </c>
      <c r="J482">
        <v>0</v>
      </c>
      <c r="K482">
        <v>0.53</v>
      </c>
      <c r="L482">
        <v>47</v>
      </c>
      <c r="M482" t="s">
        <v>5</v>
      </c>
      <c r="N482" t="s">
        <v>6</v>
      </c>
      <c r="O482" t="s">
        <v>6</v>
      </c>
      <c r="P482" t="s">
        <v>6</v>
      </c>
      <c r="Q482" t="s">
        <v>6</v>
      </c>
      <c r="R482" t="s">
        <v>6</v>
      </c>
      <c r="S482" t="s">
        <v>6</v>
      </c>
      <c r="T482" t="s">
        <v>6</v>
      </c>
      <c r="U482" t="s">
        <v>5</v>
      </c>
      <c r="V482" t="s">
        <v>6</v>
      </c>
      <c r="W482" t="s">
        <v>6</v>
      </c>
      <c r="X482" t="s">
        <v>6</v>
      </c>
      <c r="Y482" t="s">
        <v>6</v>
      </c>
      <c r="Z482" t="s">
        <v>6</v>
      </c>
      <c r="AA482" t="s">
        <v>6</v>
      </c>
      <c r="AB482" t="s">
        <v>6</v>
      </c>
      <c r="AC482" t="s">
        <v>6</v>
      </c>
      <c r="AD482" t="s">
        <v>6</v>
      </c>
      <c r="AE482" t="s">
        <v>5</v>
      </c>
      <c r="AG482" s="229" t="str">
        <f t="shared" si="39"/>
        <v>Ja</v>
      </c>
      <c r="AI482" s="1" t="str">
        <f t="shared" si="36"/>
        <v>Nej</v>
      </c>
      <c r="AJ482" s="1">
        <f t="shared" si="37"/>
        <v>0</v>
      </c>
      <c r="AK482" s="1" t="str">
        <f t="shared" si="38"/>
        <v>-</v>
      </c>
    </row>
    <row r="483" spans="1:37" ht="15" customHeight="1" x14ac:dyDescent="0.35">
      <c r="A483" t="s">
        <v>694</v>
      </c>
      <c r="B483" t="s">
        <v>697</v>
      </c>
      <c r="C483" t="s">
        <v>696</v>
      </c>
      <c r="D483">
        <v>2024</v>
      </c>
      <c r="E483">
        <v>2.4E-2</v>
      </c>
      <c r="F483" t="s">
        <v>6</v>
      </c>
      <c r="G483" t="s">
        <v>905</v>
      </c>
      <c r="H483">
        <v>2.16</v>
      </c>
      <c r="I483">
        <v>0</v>
      </c>
      <c r="J483">
        <v>0</v>
      </c>
      <c r="K483">
        <v>0.53</v>
      </c>
      <c r="L483">
        <v>47</v>
      </c>
      <c r="M483" t="s">
        <v>5</v>
      </c>
      <c r="N483" t="s">
        <v>6</v>
      </c>
      <c r="O483" t="s">
        <v>6</v>
      </c>
      <c r="P483" t="s">
        <v>6</v>
      </c>
      <c r="Q483" t="s">
        <v>6</v>
      </c>
      <c r="R483" t="s">
        <v>6</v>
      </c>
      <c r="S483" t="s">
        <v>6</v>
      </c>
      <c r="T483" t="s">
        <v>6</v>
      </c>
      <c r="U483" t="s">
        <v>5</v>
      </c>
      <c r="V483" t="s">
        <v>6</v>
      </c>
      <c r="W483" t="s">
        <v>6</v>
      </c>
      <c r="X483" t="s">
        <v>6</v>
      </c>
      <c r="Y483" t="s">
        <v>6</v>
      </c>
      <c r="Z483" t="s">
        <v>6</v>
      </c>
      <c r="AA483" t="s">
        <v>6</v>
      </c>
      <c r="AB483" t="s">
        <v>6</v>
      </c>
      <c r="AC483" t="s">
        <v>6</v>
      </c>
      <c r="AD483" t="s">
        <v>6</v>
      </c>
      <c r="AE483" t="s">
        <v>5</v>
      </c>
      <c r="AG483" s="229" t="str">
        <f t="shared" si="39"/>
        <v>Ja</v>
      </c>
      <c r="AI483" s="1" t="str">
        <f t="shared" si="36"/>
        <v>Nej</v>
      </c>
      <c r="AJ483" s="1">
        <f t="shared" si="37"/>
        <v>0</v>
      </c>
      <c r="AK483" s="1" t="str">
        <f t="shared" si="38"/>
        <v>-</v>
      </c>
    </row>
    <row r="484" spans="1:37" ht="15" customHeight="1" x14ac:dyDescent="0.35">
      <c r="A484" t="s">
        <v>698</v>
      </c>
      <c r="B484" t="s">
        <v>699</v>
      </c>
      <c r="C484" t="s">
        <v>699</v>
      </c>
      <c r="D484">
        <v>2024</v>
      </c>
      <c r="E484" t="s">
        <v>6</v>
      </c>
      <c r="F484" t="s">
        <v>6</v>
      </c>
      <c r="G484" t="s">
        <v>5</v>
      </c>
      <c r="H484">
        <v>2.1</v>
      </c>
      <c r="I484">
        <v>524.1</v>
      </c>
      <c r="J484">
        <v>0.78820000000000001</v>
      </c>
      <c r="K484">
        <v>0.14680000000000001</v>
      </c>
      <c r="L484" t="s">
        <v>6</v>
      </c>
      <c r="M484" t="s">
        <v>5</v>
      </c>
      <c r="N484" t="s">
        <v>6</v>
      </c>
      <c r="O484" t="s">
        <v>6</v>
      </c>
      <c r="P484" t="s">
        <v>6</v>
      </c>
      <c r="Q484" t="s">
        <v>6</v>
      </c>
      <c r="R484" t="s">
        <v>6</v>
      </c>
      <c r="S484" t="s">
        <v>6</v>
      </c>
      <c r="T484" t="s">
        <v>6</v>
      </c>
      <c r="U484" t="s">
        <v>5</v>
      </c>
      <c r="V484" t="s">
        <v>6</v>
      </c>
      <c r="W484" t="s">
        <v>6</v>
      </c>
      <c r="X484" t="s">
        <v>6</v>
      </c>
      <c r="Y484" t="s">
        <v>6</v>
      </c>
      <c r="Z484" t="s">
        <v>6</v>
      </c>
      <c r="AA484" t="s">
        <v>6</v>
      </c>
      <c r="AB484" t="s">
        <v>6</v>
      </c>
      <c r="AC484" t="s">
        <v>6</v>
      </c>
      <c r="AD484" t="s">
        <v>6</v>
      </c>
      <c r="AE484" t="s">
        <v>5</v>
      </c>
      <c r="AG484" s="229" t="str">
        <f t="shared" si="39"/>
        <v>Nej</v>
      </c>
      <c r="AI484" s="1" t="str">
        <f t="shared" si="36"/>
        <v>Nej</v>
      </c>
      <c r="AJ484" s="1">
        <f t="shared" si="37"/>
        <v>0</v>
      </c>
      <c r="AK484" s="1" t="str">
        <f t="shared" si="38"/>
        <v>-</v>
      </c>
    </row>
    <row r="485" spans="1:37" ht="15" customHeight="1" x14ac:dyDescent="0.35">
      <c r="A485" t="s">
        <v>700</v>
      </c>
      <c r="B485" t="s">
        <v>701</v>
      </c>
      <c r="C485" t="s">
        <v>701</v>
      </c>
      <c r="D485">
        <v>2024</v>
      </c>
      <c r="E485">
        <v>5.8100769999999997</v>
      </c>
      <c r="F485">
        <v>30.585999999999999</v>
      </c>
      <c r="G485" t="s">
        <v>906</v>
      </c>
      <c r="H485">
        <v>1.33</v>
      </c>
      <c r="I485">
        <v>213.09</v>
      </c>
      <c r="J485">
        <v>0</v>
      </c>
      <c r="K485">
        <v>0</v>
      </c>
      <c r="L485">
        <v>22.1</v>
      </c>
      <c r="M485" t="s">
        <v>907</v>
      </c>
      <c r="N485">
        <v>15.66</v>
      </c>
      <c r="O485">
        <v>3.3000000000000002E-2</v>
      </c>
      <c r="P485">
        <v>20.827000000000002</v>
      </c>
      <c r="Q485">
        <v>3.246</v>
      </c>
      <c r="R485">
        <v>0</v>
      </c>
      <c r="S485">
        <v>1.8959999999999999</v>
      </c>
      <c r="T485">
        <v>2.15</v>
      </c>
      <c r="U485" t="s">
        <v>907</v>
      </c>
      <c r="V485">
        <v>122.8</v>
      </c>
      <c r="W485" t="s">
        <v>6</v>
      </c>
      <c r="X485">
        <v>5.7000000000000002E-2</v>
      </c>
      <c r="Y485">
        <v>49.1</v>
      </c>
      <c r="Z485">
        <v>3.8</v>
      </c>
      <c r="AA485">
        <v>0</v>
      </c>
      <c r="AB485">
        <v>43.048999999999999</v>
      </c>
      <c r="AC485">
        <v>32.445999999999998</v>
      </c>
      <c r="AD485" t="s">
        <v>6</v>
      </c>
      <c r="AE485" s="202" t="s">
        <v>1223</v>
      </c>
      <c r="AG485" s="229" t="str">
        <f t="shared" si="39"/>
        <v>Ja</v>
      </c>
      <c r="AI485" s="1" t="str">
        <f t="shared" si="36"/>
        <v>Ja</v>
      </c>
      <c r="AJ485" s="1">
        <f t="shared" si="37"/>
        <v>15.66</v>
      </c>
      <c r="AK485" s="1">
        <f t="shared" si="38"/>
        <v>0</v>
      </c>
    </row>
    <row r="486" spans="1:37" ht="15" customHeight="1" x14ac:dyDescent="0.35">
      <c r="A486" t="s">
        <v>700</v>
      </c>
      <c r="B486" t="s">
        <v>358</v>
      </c>
      <c r="C486" t="s">
        <v>358</v>
      </c>
      <c r="D486">
        <v>2024</v>
      </c>
      <c r="E486">
        <v>8.15</v>
      </c>
      <c r="F486" t="s">
        <v>6</v>
      </c>
      <c r="G486" t="s">
        <v>908</v>
      </c>
      <c r="H486">
        <v>2.9</v>
      </c>
      <c r="I486">
        <v>0</v>
      </c>
      <c r="J486">
        <v>0</v>
      </c>
      <c r="K486">
        <v>0</v>
      </c>
      <c r="L486">
        <v>0</v>
      </c>
      <c r="M486" t="s">
        <v>5</v>
      </c>
      <c r="N486" t="s">
        <v>6</v>
      </c>
      <c r="O486" t="s">
        <v>6</v>
      </c>
      <c r="P486" t="s">
        <v>6</v>
      </c>
      <c r="Q486" t="s">
        <v>6</v>
      </c>
      <c r="R486" t="s">
        <v>6</v>
      </c>
      <c r="S486" t="s">
        <v>6</v>
      </c>
      <c r="T486" t="s">
        <v>6</v>
      </c>
      <c r="U486" t="s">
        <v>5</v>
      </c>
      <c r="V486" t="s">
        <v>6</v>
      </c>
      <c r="W486" t="s">
        <v>6</v>
      </c>
      <c r="X486" t="s">
        <v>6</v>
      </c>
      <c r="Y486" t="s">
        <v>6</v>
      </c>
      <c r="Z486" t="s">
        <v>6</v>
      </c>
      <c r="AA486" t="s">
        <v>6</v>
      </c>
      <c r="AB486" t="s">
        <v>6</v>
      </c>
      <c r="AC486" t="s">
        <v>6</v>
      </c>
      <c r="AD486" t="s">
        <v>6</v>
      </c>
      <c r="AE486" s="202" t="s">
        <v>1223</v>
      </c>
      <c r="AG486" s="229" t="str">
        <f t="shared" si="39"/>
        <v>Ja</v>
      </c>
      <c r="AI486" s="1" t="str">
        <f t="shared" si="36"/>
        <v>Nej</v>
      </c>
      <c r="AJ486" s="1">
        <f t="shared" si="37"/>
        <v>0</v>
      </c>
      <c r="AK486" s="1" t="str">
        <f t="shared" si="38"/>
        <v>-</v>
      </c>
    </row>
    <row r="487" spans="1:37" ht="15" customHeight="1" x14ac:dyDescent="0.35">
      <c r="A487" t="s">
        <v>700</v>
      </c>
      <c r="B487" t="s">
        <v>702</v>
      </c>
      <c r="C487" t="s">
        <v>701</v>
      </c>
      <c r="D487">
        <v>2024</v>
      </c>
      <c r="E487">
        <v>1.0000000000000001E-9</v>
      </c>
      <c r="F487">
        <v>1.0000000000000001E-9</v>
      </c>
      <c r="G487" t="s">
        <v>908</v>
      </c>
      <c r="H487">
        <v>2.9</v>
      </c>
      <c r="I487">
        <v>0</v>
      </c>
      <c r="J487">
        <v>0</v>
      </c>
      <c r="K487">
        <v>0</v>
      </c>
      <c r="L487">
        <v>0</v>
      </c>
      <c r="M487" t="s">
        <v>5</v>
      </c>
      <c r="N487" t="s">
        <v>6</v>
      </c>
      <c r="O487" t="s">
        <v>6</v>
      </c>
      <c r="P487" t="s">
        <v>6</v>
      </c>
      <c r="Q487" t="s">
        <v>6</v>
      </c>
      <c r="R487" t="s">
        <v>6</v>
      </c>
      <c r="S487" t="s">
        <v>6</v>
      </c>
      <c r="T487" t="s">
        <v>6</v>
      </c>
      <c r="U487" t="s">
        <v>5</v>
      </c>
      <c r="V487" t="s">
        <v>6</v>
      </c>
      <c r="W487" t="s">
        <v>6</v>
      </c>
      <c r="X487" t="s">
        <v>6</v>
      </c>
      <c r="Y487" t="s">
        <v>6</v>
      </c>
      <c r="Z487" t="s">
        <v>6</v>
      </c>
      <c r="AA487" t="s">
        <v>6</v>
      </c>
      <c r="AB487" t="s">
        <v>6</v>
      </c>
      <c r="AC487" t="s">
        <v>6</v>
      </c>
      <c r="AD487" t="s">
        <v>6</v>
      </c>
      <c r="AE487" s="202" t="s">
        <v>1223</v>
      </c>
      <c r="AG487" s="229" t="str">
        <f t="shared" ref="AG487:AG496" si="40">IF(OR(AND(H487&lt;&gt;$AM$3,H487&lt;&gt;"-"),AND(I487&lt;&gt;$AM$4,I487&lt;&gt;"-"),AND(J487&lt;&gt;$AM$5,J487&lt;&gt;"-"),AND(K487&lt;&gt;$AM$6,K487&lt;&gt;"-")),"Ja","Nej")</f>
        <v>Ja</v>
      </c>
      <c r="AI487" s="1" t="str">
        <f t="shared" si="36"/>
        <v>Nej</v>
      </c>
      <c r="AJ487" s="1">
        <f t="shared" si="37"/>
        <v>0</v>
      </c>
      <c r="AK487" s="1" t="str">
        <f t="shared" si="38"/>
        <v>-</v>
      </c>
    </row>
    <row r="488" spans="1:37" ht="15" customHeight="1" x14ac:dyDescent="0.35">
      <c r="A488" t="s">
        <v>703</v>
      </c>
      <c r="B488" t="s">
        <v>704</v>
      </c>
      <c r="C488" t="s">
        <v>704</v>
      </c>
      <c r="D488">
        <v>2024</v>
      </c>
      <c r="E488">
        <v>0.7</v>
      </c>
      <c r="F488" t="s">
        <v>6</v>
      </c>
      <c r="G488" t="s">
        <v>909</v>
      </c>
      <c r="H488">
        <v>0.99</v>
      </c>
      <c r="I488">
        <v>0</v>
      </c>
      <c r="J488">
        <v>0</v>
      </c>
      <c r="K488">
        <v>0</v>
      </c>
      <c r="L488">
        <v>60</v>
      </c>
      <c r="M488" t="s">
        <v>5</v>
      </c>
      <c r="N488" t="s">
        <v>6</v>
      </c>
      <c r="O488" t="s">
        <v>6</v>
      </c>
      <c r="P488" t="s">
        <v>6</v>
      </c>
      <c r="Q488" t="s">
        <v>6</v>
      </c>
      <c r="R488" t="s">
        <v>6</v>
      </c>
      <c r="S488" t="s">
        <v>6</v>
      </c>
      <c r="T488" t="s">
        <v>6</v>
      </c>
      <c r="U488" t="s">
        <v>5</v>
      </c>
      <c r="V488" t="s">
        <v>6</v>
      </c>
      <c r="W488" t="s">
        <v>6</v>
      </c>
      <c r="X488" t="s">
        <v>6</v>
      </c>
      <c r="Y488" t="s">
        <v>6</v>
      </c>
      <c r="Z488" t="s">
        <v>6</v>
      </c>
      <c r="AA488" t="s">
        <v>6</v>
      </c>
      <c r="AB488" t="s">
        <v>6</v>
      </c>
      <c r="AC488" t="s">
        <v>6</v>
      </c>
      <c r="AD488" t="s">
        <v>6</v>
      </c>
      <c r="AE488" t="s">
        <v>5</v>
      </c>
      <c r="AG488" s="229" t="str">
        <f t="shared" si="40"/>
        <v>Ja</v>
      </c>
      <c r="AI488" s="1" t="str">
        <f t="shared" si="36"/>
        <v>Nej</v>
      </c>
      <c r="AJ488" s="1">
        <f t="shared" si="37"/>
        <v>0</v>
      </c>
      <c r="AK488" s="1" t="str">
        <f t="shared" si="38"/>
        <v>-</v>
      </c>
    </row>
    <row r="489" spans="1:37" ht="15" customHeight="1" x14ac:dyDescent="0.35">
      <c r="A489" t="s">
        <v>705</v>
      </c>
      <c r="B489" t="s">
        <v>60</v>
      </c>
      <c r="C489" t="s">
        <v>60</v>
      </c>
      <c r="D489">
        <v>2024</v>
      </c>
      <c r="E489" t="s">
        <v>5</v>
      </c>
      <c r="F489" t="s">
        <v>5</v>
      </c>
      <c r="G489" t="s">
        <v>5</v>
      </c>
      <c r="H489" t="s">
        <v>5</v>
      </c>
      <c r="I489" t="s">
        <v>5</v>
      </c>
      <c r="J489" t="s">
        <v>5</v>
      </c>
      <c r="K489" t="s">
        <v>5</v>
      </c>
      <c r="L489" t="s">
        <v>5</v>
      </c>
      <c r="M489" t="s">
        <v>5</v>
      </c>
      <c r="N489" t="s">
        <v>5</v>
      </c>
      <c r="O489" t="s">
        <v>5</v>
      </c>
      <c r="P489" t="s">
        <v>5</v>
      </c>
      <c r="Q489" t="s">
        <v>5</v>
      </c>
      <c r="R489" t="s">
        <v>5</v>
      </c>
      <c r="S489" t="s">
        <v>5</v>
      </c>
      <c r="T489" t="s">
        <v>5</v>
      </c>
      <c r="U489" t="s">
        <v>5</v>
      </c>
      <c r="V489" t="s">
        <v>5</v>
      </c>
      <c r="W489" t="s">
        <v>5</v>
      </c>
      <c r="X489" t="s">
        <v>5</v>
      </c>
      <c r="Y489" t="s">
        <v>5</v>
      </c>
      <c r="Z489" t="s">
        <v>5</v>
      </c>
      <c r="AA489" t="s">
        <v>5</v>
      </c>
      <c r="AB489" t="s">
        <v>5</v>
      </c>
      <c r="AC489" t="s">
        <v>5</v>
      </c>
      <c r="AD489" t="s">
        <v>5</v>
      </c>
      <c r="AE489" t="s">
        <v>5</v>
      </c>
      <c r="AG489" s="229" t="str">
        <f t="shared" si="40"/>
        <v>Nej</v>
      </c>
      <c r="AI489" s="1" t="str">
        <f t="shared" si="36"/>
        <v>Nej</v>
      </c>
      <c r="AJ489" s="1">
        <f t="shared" si="37"/>
        <v>0</v>
      </c>
      <c r="AK489" s="1" t="str">
        <f t="shared" si="38"/>
        <v>-</v>
      </c>
    </row>
    <row r="490" spans="1:37" ht="15" customHeight="1" x14ac:dyDescent="0.35">
      <c r="A490" t="s">
        <v>706</v>
      </c>
      <c r="B490" t="s">
        <v>707</v>
      </c>
      <c r="C490" t="s">
        <v>707</v>
      </c>
      <c r="D490">
        <v>2024</v>
      </c>
      <c r="E490" t="s">
        <v>5</v>
      </c>
      <c r="F490" t="s">
        <v>5</v>
      </c>
      <c r="G490" t="s">
        <v>5</v>
      </c>
      <c r="H490" t="s">
        <v>5</v>
      </c>
      <c r="I490" t="s">
        <v>5</v>
      </c>
      <c r="J490" t="s">
        <v>5</v>
      </c>
      <c r="K490" t="s">
        <v>5</v>
      </c>
      <c r="L490" t="s">
        <v>5</v>
      </c>
      <c r="M490" t="s">
        <v>5</v>
      </c>
      <c r="N490" t="s">
        <v>5</v>
      </c>
      <c r="O490" t="s">
        <v>5</v>
      </c>
      <c r="P490" t="s">
        <v>5</v>
      </c>
      <c r="Q490" t="s">
        <v>5</v>
      </c>
      <c r="R490" t="s">
        <v>5</v>
      </c>
      <c r="S490" t="s">
        <v>5</v>
      </c>
      <c r="T490" t="s">
        <v>5</v>
      </c>
      <c r="U490" t="s">
        <v>5</v>
      </c>
      <c r="V490" t="s">
        <v>5</v>
      </c>
      <c r="W490" t="s">
        <v>5</v>
      </c>
      <c r="X490" t="s">
        <v>5</v>
      </c>
      <c r="Y490" t="s">
        <v>5</v>
      </c>
      <c r="Z490" t="s">
        <v>5</v>
      </c>
      <c r="AA490" t="s">
        <v>5</v>
      </c>
      <c r="AB490" t="s">
        <v>5</v>
      </c>
      <c r="AC490" t="s">
        <v>5</v>
      </c>
      <c r="AD490" t="s">
        <v>5</v>
      </c>
      <c r="AE490" t="s">
        <v>5</v>
      </c>
      <c r="AG490" s="229" t="str">
        <f t="shared" si="40"/>
        <v>Nej</v>
      </c>
      <c r="AI490" s="1" t="str">
        <f t="shared" si="36"/>
        <v>Nej</v>
      </c>
      <c r="AJ490" s="1">
        <f t="shared" si="37"/>
        <v>0</v>
      </c>
      <c r="AK490" s="1" t="str">
        <f t="shared" si="38"/>
        <v>-</v>
      </c>
    </row>
    <row r="491" spans="1:37" ht="15" customHeight="1" x14ac:dyDescent="0.35">
      <c r="A491" t="s">
        <v>708</v>
      </c>
      <c r="B491" t="s">
        <v>709</v>
      </c>
      <c r="C491" t="s">
        <v>710</v>
      </c>
      <c r="D491">
        <v>2024</v>
      </c>
      <c r="E491">
        <v>0.30199999999999999</v>
      </c>
      <c r="F491" t="s">
        <v>6</v>
      </c>
      <c r="G491" t="s">
        <v>810</v>
      </c>
      <c r="H491">
        <v>6.0000000000000001E-3</v>
      </c>
      <c r="I491">
        <v>0</v>
      </c>
      <c r="J491">
        <v>0</v>
      </c>
      <c r="K491">
        <v>0</v>
      </c>
      <c r="L491">
        <v>20.2</v>
      </c>
      <c r="M491" t="s">
        <v>5</v>
      </c>
      <c r="N491" t="s">
        <v>6</v>
      </c>
      <c r="O491" t="s">
        <v>6</v>
      </c>
      <c r="P491" t="s">
        <v>6</v>
      </c>
      <c r="Q491" t="s">
        <v>6</v>
      </c>
      <c r="R491" t="s">
        <v>6</v>
      </c>
      <c r="S491" t="s">
        <v>6</v>
      </c>
      <c r="T491" t="s">
        <v>6</v>
      </c>
      <c r="U491" t="s">
        <v>5</v>
      </c>
      <c r="V491" t="s">
        <v>6</v>
      </c>
      <c r="W491" t="s">
        <v>6</v>
      </c>
      <c r="X491" t="s">
        <v>6</v>
      </c>
      <c r="Y491" t="s">
        <v>6</v>
      </c>
      <c r="Z491" t="s">
        <v>6</v>
      </c>
      <c r="AA491" t="s">
        <v>6</v>
      </c>
      <c r="AB491" t="s">
        <v>6</v>
      </c>
      <c r="AC491" t="s">
        <v>6</v>
      </c>
      <c r="AD491" t="s">
        <v>6</v>
      </c>
      <c r="AE491" t="s">
        <v>5</v>
      </c>
      <c r="AG491" s="229" t="str">
        <f t="shared" si="40"/>
        <v>Ja</v>
      </c>
      <c r="AI491" s="1" t="str">
        <f t="shared" si="36"/>
        <v>Nej</v>
      </c>
      <c r="AJ491" s="1">
        <f t="shared" si="37"/>
        <v>0</v>
      </c>
      <c r="AK491" s="1" t="str">
        <f t="shared" si="38"/>
        <v>-</v>
      </c>
    </row>
    <row r="492" spans="1:37" ht="15" customHeight="1" x14ac:dyDescent="0.35">
      <c r="A492" t="s">
        <v>708</v>
      </c>
      <c r="B492" t="s">
        <v>711</v>
      </c>
      <c r="C492" t="s">
        <v>710</v>
      </c>
      <c r="D492">
        <v>2024</v>
      </c>
      <c r="E492" t="s">
        <v>6</v>
      </c>
      <c r="F492" t="s">
        <v>6</v>
      </c>
      <c r="G492" t="s">
        <v>810</v>
      </c>
      <c r="H492">
        <v>6.0000000000000001E-3</v>
      </c>
      <c r="I492">
        <v>0</v>
      </c>
      <c r="J492">
        <v>0</v>
      </c>
      <c r="K492">
        <v>0</v>
      </c>
      <c r="L492">
        <v>20.2</v>
      </c>
      <c r="M492" t="s">
        <v>5</v>
      </c>
      <c r="N492" t="s">
        <v>6</v>
      </c>
      <c r="O492" t="s">
        <v>6</v>
      </c>
      <c r="P492" t="s">
        <v>6</v>
      </c>
      <c r="Q492" t="s">
        <v>6</v>
      </c>
      <c r="R492" t="s">
        <v>6</v>
      </c>
      <c r="S492" t="s">
        <v>6</v>
      </c>
      <c r="T492" t="s">
        <v>6</v>
      </c>
      <c r="U492" t="s">
        <v>5</v>
      </c>
      <c r="V492" t="s">
        <v>6</v>
      </c>
      <c r="W492" t="s">
        <v>6</v>
      </c>
      <c r="X492" t="s">
        <v>6</v>
      </c>
      <c r="Y492" t="s">
        <v>6</v>
      </c>
      <c r="Z492" t="s">
        <v>6</v>
      </c>
      <c r="AA492" t="s">
        <v>6</v>
      </c>
      <c r="AB492" t="s">
        <v>6</v>
      </c>
      <c r="AC492" t="s">
        <v>6</v>
      </c>
      <c r="AD492" t="s">
        <v>6</v>
      </c>
      <c r="AE492" t="s">
        <v>5</v>
      </c>
      <c r="AG492" s="229" t="str">
        <f t="shared" si="40"/>
        <v>Ja</v>
      </c>
      <c r="AI492" s="1" t="str">
        <f t="shared" si="36"/>
        <v>Nej</v>
      </c>
      <c r="AJ492" s="1">
        <f t="shared" si="37"/>
        <v>0</v>
      </c>
      <c r="AK492" s="1" t="str">
        <f t="shared" si="38"/>
        <v>-</v>
      </c>
    </row>
    <row r="493" spans="1:37" ht="15" customHeight="1" x14ac:dyDescent="0.35">
      <c r="A493" t="s">
        <v>708</v>
      </c>
      <c r="B493" t="s">
        <v>712</v>
      </c>
      <c r="C493" t="s">
        <v>710</v>
      </c>
      <c r="D493">
        <v>2024</v>
      </c>
      <c r="E493" t="s">
        <v>6</v>
      </c>
      <c r="F493" t="s">
        <v>6</v>
      </c>
      <c r="G493" t="s">
        <v>810</v>
      </c>
      <c r="H493">
        <v>6.0000000000000001E-3</v>
      </c>
      <c r="I493">
        <v>0</v>
      </c>
      <c r="J493">
        <v>0</v>
      </c>
      <c r="K493">
        <v>0</v>
      </c>
      <c r="L493">
        <v>20.2</v>
      </c>
      <c r="M493" t="s">
        <v>5</v>
      </c>
      <c r="N493" t="s">
        <v>6</v>
      </c>
      <c r="O493" t="s">
        <v>6</v>
      </c>
      <c r="P493" t="s">
        <v>6</v>
      </c>
      <c r="Q493" t="s">
        <v>6</v>
      </c>
      <c r="R493" t="s">
        <v>6</v>
      </c>
      <c r="S493" t="s">
        <v>6</v>
      </c>
      <c r="T493" t="s">
        <v>6</v>
      </c>
      <c r="U493" t="s">
        <v>5</v>
      </c>
      <c r="V493" t="s">
        <v>6</v>
      </c>
      <c r="W493" t="s">
        <v>6</v>
      </c>
      <c r="X493" t="s">
        <v>6</v>
      </c>
      <c r="Y493" t="s">
        <v>6</v>
      </c>
      <c r="Z493" t="s">
        <v>6</v>
      </c>
      <c r="AA493" t="s">
        <v>6</v>
      </c>
      <c r="AB493" t="s">
        <v>6</v>
      </c>
      <c r="AC493" t="s">
        <v>6</v>
      </c>
      <c r="AD493" t="s">
        <v>6</v>
      </c>
      <c r="AE493" t="s">
        <v>5</v>
      </c>
      <c r="AG493" s="229" t="str">
        <f t="shared" si="40"/>
        <v>Ja</v>
      </c>
      <c r="AI493" s="1" t="str">
        <f t="shared" si="36"/>
        <v>Nej</v>
      </c>
      <c r="AJ493" s="1">
        <f t="shared" si="37"/>
        <v>0</v>
      </c>
      <c r="AK493" s="1" t="str">
        <f t="shared" si="38"/>
        <v>-</v>
      </c>
    </row>
    <row r="494" spans="1:37" ht="15" customHeight="1" x14ac:dyDescent="0.35">
      <c r="A494" t="s">
        <v>708</v>
      </c>
      <c r="B494" t="s">
        <v>713</v>
      </c>
      <c r="C494" t="s">
        <v>710</v>
      </c>
      <c r="D494">
        <v>2024</v>
      </c>
      <c r="E494">
        <v>2.3460000000000002E-2</v>
      </c>
      <c r="F494" t="s">
        <v>6</v>
      </c>
      <c r="G494" t="s">
        <v>810</v>
      </c>
      <c r="H494">
        <v>6.0000000000000001E-3</v>
      </c>
      <c r="I494">
        <v>0</v>
      </c>
      <c r="J494">
        <v>0</v>
      </c>
      <c r="K494">
        <v>0</v>
      </c>
      <c r="L494">
        <v>20.2</v>
      </c>
      <c r="M494" t="s">
        <v>5</v>
      </c>
      <c r="N494" t="s">
        <v>6</v>
      </c>
      <c r="O494" t="s">
        <v>6</v>
      </c>
      <c r="P494" t="s">
        <v>6</v>
      </c>
      <c r="Q494" t="s">
        <v>6</v>
      </c>
      <c r="R494" t="s">
        <v>6</v>
      </c>
      <c r="S494" t="s">
        <v>6</v>
      </c>
      <c r="T494" t="s">
        <v>6</v>
      </c>
      <c r="U494" t="s">
        <v>5</v>
      </c>
      <c r="V494" t="s">
        <v>6</v>
      </c>
      <c r="W494" t="s">
        <v>6</v>
      </c>
      <c r="X494" t="s">
        <v>6</v>
      </c>
      <c r="Y494" t="s">
        <v>6</v>
      </c>
      <c r="Z494" t="s">
        <v>6</v>
      </c>
      <c r="AA494" t="s">
        <v>6</v>
      </c>
      <c r="AB494" t="s">
        <v>6</v>
      </c>
      <c r="AC494" t="s">
        <v>6</v>
      </c>
      <c r="AD494" t="s">
        <v>6</v>
      </c>
      <c r="AE494" t="s">
        <v>5</v>
      </c>
      <c r="AG494" s="229" t="str">
        <f t="shared" si="40"/>
        <v>Ja</v>
      </c>
      <c r="AI494" s="1" t="str">
        <f t="shared" si="36"/>
        <v>Nej</v>
      </c>
      <c r="AJ494" s="1">
        <f t="shared" si="37"/>
        <v>0</v>
      </c>
      <c r="AK494" s="1" t="str">
        <f t="shared" si="38"/>
        <v>-</v>
      </c>
    </row>
    <row r="495" spans="1:37" ht="15" customHeight="1" x14ac:dyDescent="0.35">
      <c r="A495" t="s">
        <v>708</v>
      </c>
      <c r="B495" t="s">
        <v>710</v>
      </c>
      <c r="C495" t="s">
        <v>710</v>
      </c>
      <c r="D495">
        <v>2024</v>
      </c>
      <c r="E495">
        <v>4.5309999999999997</v>
      </c>
      <c r="F495">
        <v>8.7880000000000003</v>
      </c>
      <c r="G495" t="s">
        <v>910</v>
      </c>
      <c r="H495">
        <v>0.03</v>
      </c>
      <c r="I495">
        <v>0</v>
      </c>
      <c r="J495">
        <v>0</v>
      </c>
      <c r="K495">
        <v>0</v>
      </c>
      <c r="L495">
        <v>96.1</v>
      </c>
      <c r="M495" t="s">
        <v>5</v>
      </c>
      <c r="N495" t="s">
        <v>6</v>
      </c>
      <c r="O495" t="s">
        <v>6</v>
      </c>
      <c r="P495" t="s">
        <v>6</v>
      </c>
      <c r="Q495" t="s">
        <v>6</v>
      </c>
      <c r="R495" t="s">
        <v>6</v>
      </c>
      <c r="S495" t="s">
        <v>6</v>
      </c>
      <c r="T495" t="s">
        <v>6</v>
      </c>
      <c r="U495" t="s">
        <v>5</v>
      </c>
      <c r="V495" t="s">
        <v>6</v>
      </c>
      <c r="W495" t="s">
        <v>6</v>
      </c>
      <c r="X495" t="s">
        <v>6</v>
      </c>
      <c r="Y495" t="s">
        <v>6</v>
      </c>
      <c r="Z495" t="s">
        <v>6</v>
      </c>
      <c r="AA495" t="s">
        <v>6</v>
      </c>
      <c r="AB495" t="s">
        <v>6</v>
      </c>
      <c r="AC495" t="s">
        <v>6</v>
      </c>
      <c r="AD495" t="s">
        <v>6</v>
      </c>
      <c r="AE495" t="s">
        <v>5</v>
      </c>
      <c r="AG495" s="229" t="str">
        <f t="shared" si="40"/>
        <v>Ja</v>
      </c>
      <c r="AI495" s="1" t="str">
        <f t="shared" si="36"/>
        <v>Nej</v>
      </c>
      <c r="AJ495" s="1">
        <f t="shared" si="37"/>
        <v>0</v>
      </c>
      <c r="AK495" s="1" t="str">
        <f t="shared" si="38"/>
        <v>-</v>
      </c>
    </row>
    <row r="496" spans="1:37" ht="15" customHeight="1" x14ac:dyDescent="0.35">
      <c r="A496" t="s">
        <v>708</v>
      </c>
      <c r="B496" t="s">
        <v>714</v>
      </c>
      <c r="C496" t="s">
        <v>710</v>
      </c>
      <c r="D496">
        <v>2024</v>
      </c>
      <c r="E496">
        <v>7.9459999999999997</v>
      </c>
      <c r="F496">
        <v>4.9850000000000003</v>
      </c>
      <c r="G496" t="s">
        <v>911</v>
      </c>
      <c r="H496">
        <v>3.2000000000000001E-2</v>
      </c>
      <c r="I496">
        <v>0</v>
      </c>
      <c r="J496">
        <v>0</v>
      </c>
      <c r="K496">
        <v>0</v>
      </c>
      <c r="L496">
        <v>100</v>
      </c>
      <c r="M496" t="s">
        <v>5</v>
      </c>
      <c r="N496" t="s">
        <v>6</v>
      </c>
      <c r="O496" t="s">
        <v>6</v>
      </c>
      <c r="P496" t="s">
        <v>6</v>
      </c>
      <c r="Q496" t="s">
        <v>6</v>
      </c>
      <c r="R496" t="s">
        <v>6</v>
      </c>
      <c r="S496" t="s">
        <v>6</v>
      </c>
      <c r="T496" t="s">
        <v>6</v>
      </c>
      <c r="U496" t="s">
        <v>5</v>
      </c>
      <c r="V496" t="s">
        <v>6</v>
      </c>
      <c r="W496" t="s">
        <v>6</v>
      </c>
      <c r="X496" t="s">
        <v>6</v>
      </c>
      <c r="Y496" t="s">
        <v>6</v>
      </c>
      <c r="Z496" t="s">
        <v>6</v>
      </c>
      <c r="AA496" t="s">
        <v>6</v>
      </c>
      <c r="AB496" t="s">
        <v>6</v>
      </c>
      <c r="AC496" t="s">
        <v>6</v>
      </c>
      <c r="AD496" t="s">
        <v>6</v>
      </c>
      <c r="AE496" t="s">
        <v>5</v>
      </c>
      <c r="AG496" s="229" t="str">
        <f t="shared" si="40"/>
        <v>Ja</v>
      </c>
      <c r="AI496" s="1" t="str">
        <f t="shared" si="36"/>
        <v>Nej</v>
      </c>
      <c r="AJ496" s="1">
        <f t="shared" si="37"/>
        <v>0</v>
      </c>
      <c r="AK496" s="1" t="str">
        <f t="shared" si="38"/>
        <v>-</v>
      </c>
    </row>
    <row r="500" spans="11:11" ht="15" customHeight="1" x14ac:dyDescent="0.35">
      <c r="K500"/>
    </row>
    <row r="501" spans="11:11" ht="15" customHeight="1" x14ac:dyDescent="0.35">
      <c r="K501"/>
    </row>
    <row r="502" spans="11:11" ht="15" customHeight="1" x14ac:dyDescent="0.35">
      <c r="K502" s="24"/>
    </row>
    <row r="503" spans="11:11" ht="15" customHeight="1" x14ac:dyDescent="0.35">
      <c r="K503" s="24"/>
    </row>
  </sheetData>
  <sheetProtection algorithmName="SHA-512" hashValue="Q8Ltv9Rxd/qHkmUOu3T5Fc9ogKww0y5qQYKpfYhfGwetQZ0z/rOuVEed9D98m9NHQI5SXNuyXzT7Sxmo8/xRyQ==" saltValue="sUtYMZu4281Lh4S4q+XCpQ==" spinCount="100000" sheet="1" objects="1" scenarios="1"/>
  <autoFilter ref="A1:AN496" xr:uid="{D287FBF7-131B-46C6-BF96-B080001B090C}"/>
  <hyperlinks>
    <hyperlink ref="AE8" r:id="rId1" xr:uid="{82B15B42-D7BA-44A0-BE42-B4A21EA93B85}"/>
    <hyperlink ref="AE33" r:id="rId2" xr:uid="{DE21632A-3A70-4DA2-8405-84BBAE1AB7A4}"/>
    <hyperlink ref="AE62" r:id="rId3" xr:uid="{0B4F190F-0F74-4D56-8104-3E6AE94E07EB}"/>
    <hyperlink ref="AE64" r:id="rId4" xr:uid="{0D4A0A0B-BD2E-4CF9-AC98-99C6F046860D}"/>
    <hyperlink ref="AE72" r:id="rId5" xr:uid="{3B453987-9828-4292-8689-996AFC469981}"/>
    <hyperlink ref="AE73" r:id="rId6" xr:uid="{9DBE16F0-14C6-44F7-900D-801C019CFAE5}"/>
    <hyperlink ref="AE76" r:id="rId7" xr:uid="{A808B616-BDCD-427F-832E-D857ABFC49EB}"/>
    <hyperlink ref="AE77" r:id="rId8" xr:uid="{CB414BE7-9271-47A6-8608-A6A3AAE81C90}"/>
    <hyperlink ref="AE81" r:id="rId9" xr:uid="{9476706D-9C00-42D7-83D6-97A2D47EE94D}"/>
    <hyperlink ref="AE82" r:id="rId10" xr:uid="{63BEE783-5542-43B9-9A7D-176B20B7A5DB}"/>
    <hyperlink ref="AE83" r:id="rId11" xr:uid="{47E40C25-D207-44F5-A118-B927E7890B39}"/>
    <hyperlink ref="AE84" r:id="rId12" xr:uid="{E607B905-8511-42A3-A46D-01C8C2EF6E47}"/>
    <hyperlink ref="AE85" r:id="rId13" xr:uid="{65AE9F23-AB0B-47AD-9EE0-5E584EE0EE66}"/>
    <hyperlink ref="AE86" r:id="rId14" xr:uid="{0EFCE320-8AA7-4D65-896F-81146B58E1DE}"/>
    <hyperlink ref="AE87" r:id="rId15" xr:uid="{8FFEC837-479B-4804-BB4C-667F8A516369}"/>
    <hyperlink ref="AE88" r:id="rId16" xr:uid="{CD66522E-7A53-4077-89A5-F8B007249D32}"/>
    <hyperlink ref="AE89" r:id="rId17" xr:uid="{F9C87888-4FFD-4837-9801-796DDED70085}"/>
    <hyperlink ref="AE90" r:id="rId18" xr:uid="{FBDD58A1-C125-4B1D-9072-064B5D2AB2DE}"/>
    <hyperlink ref="AE91" r:id="rId19" xr:uid="{508634DC-8548-4C09-AB7A-22AD72AA91A5}"/>
    <hyperlink ref="AE92" r:id="rId20" xr:uid="{B26EA4DC-EC35-4FF4-8A7E-40A6C4499EA3}"/>
    <hyperlink ref="AE93" r:id="rId21" xr:uid="{CEB8B7F9-E530-4B97-AA4E-69DA48587902}"/>
    <hyperlink ref="AE94" r:id="rId22" xr:uid="{C93E758D-19E5-4B4F-BEBA-A4E3F3D26988}"/>
    <hyperlink ref="AE110" r:id="rId23" xr:uid="{B4DEF20A-23AE-4D6A-8B30-75EF47130E9F}"/>
    <hyperlink ref="AE124" r:id="rId24" xr:uid="{24A41108-B84A-45D4-A5CD-E1FF12A6F6F3}"/>
    <hyperlink ref="AE125" r:id="rId25" xr:uid="{E006FD3F-F34F-4465-8173-42A927E410AA}"/>
    <hyperlink ref="AE126" r:id="rId26" xr:uid="{42275E7C-7D5F-4CB9-A0D6-6A3D8DE33B46}"/>
    <hyperlink ref="AE131" r:id="rId27" xr:uid="{8490827A-EF6B-42B9-9FA9-FB5373D86BCA}"/>
    <hyperlink ref="AE141" r:id="rId28" xr:uid="{7405F9BC-6646-4312-9082-4427DB9231F4}"/>
    <hyperlink ref="AE142" r:id="rId29" xr:uid="{4EBD75B7-4CA6-4DBB-9080-9D0379A6C69D}"/>
    <hyperlink ref="AE144" r:id="rId30" xr:uid="{D862987B-D136-41C7-A123-59D740845831}"/>
    <hyperlink ref="AE145" r:id="rId31" xr:uid="{1BA4FD35-1EEC-4AFF-9B21-B92777738895}"/>
    <hyperlink ref="AE160" r:id="rId32" xr:uid="{47E5EDDE-61F3-4AC2-8351-0FBB34228E14}"/>
    <hyperlink ref="AE161" r:id="rId33" xr:uid="{3E491B33-242F-4AEC-87B6-E0E0E791FFC8}"/>
    <hyperlink ref="AE170" r:id="rId34" xr:uid="{78D6868C-A10A-4DB2-8E0D-2B4893FFFD6A}"/>
    <hyperlink ref="AE171" r:id="rId35" xr:uid="{3DC80FAA-8F18-4831-A0FB-4F07492127B2}"/>
    <hyperlink ref="AE176" r:id="rId36" xr:uid="{9A0826C2-4FC0-4F5C-98C7-F82551D46DAF}"/>
    <hyperlink ref="AE177" r:id="rId37" xr:uid="{B734487D-3E7F-49A4-BF77-1083B09894A1}"/>
    <hyperlink ref="AE178" r:id="rId38" xr:uid="{E6160AC2-6D79-4F04-9328-FE6D9F99AA74}"/>
    <hyperlink ref="AE204" r:id="rId39" xr:uid="{5FDB5AFA-9364-488A-9C55-D0189C415EE7}"/>
    <hyperlink ref="AE206" r:id="rId40" xr:uid="{57607D67-06BA-451E-957D-52BC7B679E6A}"/>
    <hyperlink ref="AE213" r:id="rId41" xr:uid="{F3A75AB1-0A30-4B96-89D4-348B1FABDA84}"/>
    <hyperlink ref="AE215" r:id="rId42" xr:uid="{491B7850-7C24-4A9E-AE86-E09016BC2AB0}"/>
    <hyperlink ref="AE216" r:id="rId43" xr:uid="{2AB6376F-2D94-49C3-8442-611D308F5F01}"/>
    <hyperlink ref="AE217" r:id="rId44" xr:uid="{99ACA1AE-33F8-4CFF-BC31-4AF6FDED253A}"/>
    <hyperlink ref="AE218" r:id="rId45" xr:uid="{EF5D57B1-AB3D-4B92-861F-6BC66E4B491A}"/>
    <hyperlink ref="AE219" r:id="rId46" xr:uid="{0CBA5F35-4364-451C-81C5-546CEBB874D6}"/>
    <hyperlink ref="AE220" r:id="rId47" xr:uid="{8F22A6DC-2B23-4A72-A715-978A35BC83EF}"/>
    <hyperlink ref="AE221" r:id="rId48" xr:uid="{2FC14E67-75DD-46E2-AC66-D91F2EFE6129}"/>
    <hyperlink ref="AE222" r:id="rId49" xr:uid="{8D6D28E9-450C-436F-8B1C-DEA51B6889EA}"/>
    <hyperlink ref="AE223" r:id="rId50" xr:uid="{6889572B-0876-43E3-8981-8CCAF3B0854E}"/>
    <hyperlink ref="AE247" r:id="rId51" xr:uid="{B85DD527-6650-41A7-BED7-EAA2BE884C59}"/>
    <hyperlink ref="AE252" r:id="rId52" xr:uid="{30AC6974-2C8B-4821-A5C5-4B246A6C4B00}"/>
    <hyperlink ref="AE253" r:id="rId53" xr:uid="{C72F5B36-0038-4484-9198-1301B05826E7}"/>
    <hyperlink ref="AE254" r:id="rId54" xr:uid="{6A979CE7-94EA-4695-963A-A0F9343371DF}"/>
    <hyperlink ref="AE259" r:id="rId55" location="miljovarden" xr:uid="{9318E31F-9218-4FFC-947A-AE1C37E84470}"/>
    <hyperlink ref="AE260" r:id="rId56" location="miljovarden" xr:uid="{B14171BC-FACB-43E1-BD8F-BF8971094300}"/>
    <hyperlink ref="AE269" r:id="rId57" xr:uid="{B199BA7E-4E9C-44B5-9804-5C78D6B4BD5C}"/>
    <hyperlink ref="AE281" r:id="rId58" xr:uid="{03D2EE00-B705-4720-ABB7-7B8935FB370D}"/>
    <hyperlink ref="AE292" r:id="rId59" location="miljo-och-hallbarhet" xr:uid="{F8B61983-9005-4738-9396-AF8247A062A4}"/>
    <hyperlink ref="AE378" r:id="rId60" xr:uid="{EFCB0761-8DFC-40C6-BC61-4B7E7FF6D228}"/>
    <hyperlink ref="AE389" r:id="rId61" xr:uid="{3ECFF333-36A2-42FF-813A-24F510C8EBFB}"/>
    <hyperlink ref="AE391" r:id="rId62" xr:uid="{8543AC1D-2AB4-430A-B33B-95EADF81CB31}"/>
    <hyperlink ref="AE392" r:id="rId63" xr:uid="{D1DD7A4C-2632-4D53-8B85-A59B394BC0DE}"/>
    <hyperlink ref="AE397" r:id="rId64" xr:uid="{15AED08B-415F-4F57-856C-4665D026AEC4}"/>
    <hyperlink ref="AE402" r:id="rId65" xr:uid="{BD221992-72C5-4328-8E51-DE78E8CE96E0}"/>
    <hyperlink ref="AE406" r:id="rId66" xr:uid="{8214CD61-D6FE-4BF7-972C-5A6279AD7085}"/>
    <hyperlink ref="AE408" r:id="rId67" xr:uid="{B5ADE456-631C-4FC4-A848-2641169A7CD4}"/>
    <hyperlink ref="AE409" r:id="rId68" xr:uid="{6642E644-EE34-4223-B952-ED191E61E409}"/>
    <hyperlink ref="AE419" r:id="rId69" xr:uid="{9C3BB8F1-BA33-4AF8-9CC3-0E083390FAFC}"/>
    <hyperlink ref="AE420" r:id="rId70" xr:uid="{BCE6BC96-A31C-4F73-951C-D7D724B82DEF}"/>
    <hyperlink ref="AE421" r:id="rId71" xr:uid="{95983ADD-8E74-4D2A-805C-E436810C01D7}"/>
    <hyperlink ref="AE428" r:id="rId72" location="energivarme" xr:uid="{E1BBAC12-DD5E-4015-BBE5-DF2AE0BDA85A}"/>
    <hyperlink ref="AE429" r:id="rId73" location="energivarme" xr:uid="{0E1F88E7-A3E1-4C45-8E11-F9DFA118212C}"/>
    <hyperlink ref="AE447" r:id="rId74" xr:uid="{8AB483E0-CA44-4A70-A22E-8771DD066AFB}"/>
    <hyperlink ref="AE448" r:id="rId75" xr:uid="{A3121CC9-1B85-4A5B-8B83-D131ADB6438C}"/>
    <hyperlink ref="AE449" r:id="rId76" xr:uid="{56E1C568-25BC-489B-AB4E-E312C327A852}"/>
    <hyperlink ref="AE469" r:id="rId77" xr:uid="{5C92CD26-ACFF-4BE8-A5FA-2119FABEECFD}"/>
    <hyperlink ref="AE470" r:id="rId78" xr:uid="{3B34385B-7428-4E09-A4E4-DAB403A0D935}"/>
    <hyperlink ref="AE471" r:id="rId79" xr:uid="{5FB6D990-7130-4DD1-8DC7-AB851528E8DA}"/>
    <hyperlink ref="AE485" r:id="rId80" xr:uid="{D1C4B366-E730-4006-887E-0ECA123C85FA}"/>
    <hyperlink ref="AE486" r:id="rId81" xr:uid="{C12556EF-6D7C-438C-8082-80AD6EBB8FD3}"/>
    <hyperlink ref="AE487" r:id="rId82" xr:uid="{41161348-DB33-485B-954C-EBE3900AD717}"/>
  </hyperlinks>
  <pageMargins left="0.7" right="0.7" top="0.75" bottom="0.75" header="0.3" footer="0.3"/>
  <legacyDrawing r:id="rId8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6348D-81CD-491E-BBB2-0B4E4906A495}">
  <sheetPr>
    <tabColor theme="6" tint="0.59999389629810485"/>
  </sheetPr>
  <dimension ref="A1:CQ469"/>
  <sheetViews>
    <sheetView zoomScale="48" zoomScaleNormal="90" workbookViewId="0">
      <pane xSplit="2" ySplit="1" topLeftCell="BN2" activePane="bottomRight" state="frozen"/>
      <selection activeCell="J62" sqref="J62:L62"/>
      <selection pane="topRight" activeCell="J62" sqref="J62:L62"/>
      <selection pane="bottomLeft" activeCell="J62" sqref="J62:L62"/>
      <selection pane="bottomRight" activeCell="J62" sqref="J62:L62"/>
    </sheetView>
  </sheetViews>
  <sheetFormatPr defaultRowHeight="14.5" x14ac:dyDescent="0.35"/>
  <cols>
    <col min="1" max="1" width="30" style="3" customWidth="1"/>
    <col min="2" max="2" width="37.81640625" style="3" customWidth="1"/>
    <col min="3" max="3" width="15.26953125" customWidth="1"/>
    <col min="4" max="4" width="12.1796875" customWidth="1"/>
    <col min="12" max="17" width="8.7265625" style="3"/>
    <col min="51" max="51" width="8.7265625" style="53"/>
    <col min="55" max="55" width="9.54296875" bestFit="1" customWidth="1"/>
    <col min="58" max="58" width="10.1796875" customWidth="1"/>
    <col min="63" max="63" width="11.453125" customWidth="1"/>
    <col min="74" max="75" width="9.54296875" bestFit="1" customWidth="1"/>
    <col min="76" max="77" width="9.54296875" customWidth="1"/>
    <col min="82" max="83" width="8.7265625" style="53"/>
    <col min="89" max="89" width="14.81640625" customWidth="1"/>
    <col min="92" max="92" width="13.453125" customWidth="1"/>
    <col min="93" max="93" width="13.81640625" customWidth="1"/>
  </cols>
  <sheetData>
    <row r="1" spans="1:95" ht="113.15" customHeight="1" x14ac:dyDescent="0.35">
      <c r="A1" s="2" t="s">
        <v>715</v>
      </c>
      <c r="B1" s="2" t="s">
        <v>1</v>
      </c>
      <c r="C1" s="35" t="s">
        <v>936</v>
      </c>
      <c r="D1" s="35" t="s">
        <v>720</v>
      </c>
      <c r="E1" s="35" t="s">
        <v>923</v>
      </c>
      <c r="F1" s="35" t="s">
        <v>719</v>
      </c>
      <c r="G1" s="35" t="s">
        <v>717</v>
      </c>
      <c r="H1" s="35" t="s">
        <v>947</v>
      </c>
      <c r="I1" s="35" t="s">
        <v>716</v>
      </c>
      <c r="J1" s="36" t="s">
        <v>722</v>
      </c>
      <c r="K1" s="35" t="s">
        <v>725</v>
      </c>
      <c r="L1" s="215" t="s">
        <v>928</v>
      </c>
      <c r="M1" s="215" t="s">
        <v>929</v>
      </c>
      <c r="N1" s="215" t="s">
        <v>930</v>
      </c>
      <c r="O1" s="215" t="s">
        <v>931</v>
      </c>
      <c r="P1" s="215" t="s">
        <v>942</v>
      </c>
      <c r="Q1" s="215" t="s">
        <v>943</v>
      </c>
      <c r="R1" s="35" t="s">
        <v>920</v>
      </c>
      <c r="S1" s="35" t="s">
        <v>924</v>
      </c>
      <c r="T1" s="35" t="s">
        <v>934</v>
      </c>
      <c r="U1" s="35" t="s">
        <v>935</v>
      </c>
      <c r="V1" s="35" t="s">
        <v>949</v>
      </c>
      <c r="W1" s="35" t="s">
        <v>940</v>
      </c>
      <c r="X1" s="35" t="s">
        <v>939</v>
      </c>
      <c r="Y1" s="35" t="s">
        <v>941</v>
      </c>
      <c r="Z1" s="35" t="s">
        <v>948</v>
      </c>
      <c r="AA1" s="35" t="s">
        <v>727</v>
      </c>
      <c r="AB1" s="35" t="s">
        <v>723</v>
      </c>
      <c r="AC1" s="35" t="s">
        <v>921</v>
      </c>
      <c r="AD1" s="35" t="s">
        <v>728</v>
      </c>
      <c r="AE1" s="35" t="s">
        <v>925</v>
      </c>
      <c r="AF1" s="35" t="s">
        <v>926</v>
      </c>
      <c r="AG1" s="35" t="s">
        <v>927</v>
      </c>
      <c r="AH1" s="35" t="s">
        <v>932</v>
      </c>
      <c r="AI1" s="35" t="s">
        <v>946</v>
      </c>
      <c r="AJ1" s="35" t="s">
        <v>937</v>
      </c>
      <c r="AK1" s="35" t="s">
        <v>922</v>
      </c>
      <c r="AL1" s="35" t="s">
        <v>944</v>
      </c>
      <c r="AM1" s="35" t="s">
        <v>945</v>
      </c>
      <c r="AN1" s="35" t="s">
        <v>933</v>
      </c>
      <c r="AO1" s="35" t="s">
        <v>726</v>
      </c>
      <c r="AP1" s="35" t="s">
        <v>919</v>
      </c>
      <c r="AQ1" s="35" t="s">
        <v>938</v>
      </c>
      <c r="AR1" s="41" t="s">
        <v>973</v>
      </c>
      <c r="AS1" s="42"/>
      <c r="AT1" s="216" t="s">
        <v>989</v>
      </c>
      <c r="AU1" s="216" t="s">
        <v>974</v>
      </c>
      <c r="AV1" s="217" t="s">
        <v>975</v>
      </c>
      <c r="AW1" s="217" t="s">
        <v>990</v>
      </c>
      <c r="AX1" s="217" t="s">
        <v>991</v>
      </c>
      <c r="AY1" s="218" t="s">
        <v>992</v>
      </c>
      <c r="AZ1" s="43" t="s">
        <v>976</v>
      </c>
      <c r="BA1" s="44" t="s">
        <v>952</v>
      </c>
      <c r="BB1" s="44" t="s">
        <v>993</v>
      </c>
      <c r="BE1" s="45" t="s">
        <v>994</v>
      </c>
      <c r="BF1" s="34" t="s">
        <v>995</v>
      </c>
      <c r="BG1" s="46" t="s">
        <v>721</v>
      </c>
      <c r="BH1" s="46" t="s">
        <v>718</v>
      </c>
      <c r="BI1" s="46" t="s">
        <v>996</v>
      </c>
      <c r="BJ1" s="46"/>
      <c r="BK1" s="47" t="s">
        <v>997</v>
      </c>
      <c r="BN1" t="s">
        <v>998</v>
      </c>
      <c r="BO1" t="s">
        <v>999</v>
      </c>
      <c r="BP1" s="224" t="s">
        <v>1000</v>
      </c>
      <c r="BQ1" t="s">
        <v>1001</v>
      </c>
      <c r="BR1" s="48" t="s">
        <v>724</v>
      </c>
      <c r="BS1" s="49" t="s">
        <v>1002</v>
      </c>
      <c r="BT1" s="49" t="s">
        <v>1003</v>
      </c>
      <c r="BU1" s="49" t="s">
        <v>1004</v>
      </c>
      <c r="BV1" s="50" t="s">
        <v>1005</v>
      </c>
      <c r="BW1" s="226" t="s">
        <v>1006</v>
      </c>
      <c r="BX1" s="225" t="s">
        <v>1179</v>
      </c>
      <c r="BY1" s="225" t="s">
        <v>1180</v>
      </c>
      <c r="BZ1" s="48" t="s">
        <v>1007</v>
      </c>
      <c r="CC1" s="10" t="s">
        <v>1008</v>
      </c>
      <c r="CD1" s="51" t="s">
        <v>1009</v>
      </c>
      <c r="CE1" s="51" t="s">
        <v>1010</v>
      </c>
      <c r="CF1" s="10" t="s">
        <v>1011</v>
      </c>
      <c r="CH1" s="7" t="s">
        <v>1012</v>
      </c>
      <c r="CK1" s="52" t="s">
        <v>1013</v>
      </c>
      <c r="CN1" s="10" t="s">
        <v>1014</v>
      </c>
      <c r="CO1" s="228" t="s">
        <v>1015</v>
      </c>
      <c r="CQ1" s="227"/>
    </row>
    <row r="2" spans="1:95" x14ac:dyDescent="0.35">
      <c r="A2" s="3" t="s">
        <v>7</v>
      </c>
      <c r="B2" s="3" t="s">
        <v>8</v>
      </c>
      <c r="C2">
        <v>0</v>
      </c>
      <c r="D2">
        <v>0.8</v>
      </c>
      <c r="E2">
        <v>1.2</v>
      </c>
      <c r="F2">
        <v>0</v>
      </c>
      <c r="G2">
        <v>0</v>
      </c>
      <c r="H2">
        <v>0</v>
      </c>
      <c r="I2">
        <v>46.856000000000002</v>
      </c>
      <c r="J2">
        <v>0</v>
      </c>
      <c r="K2">
        <v>0</v>
      </c>
      <c r="L2" s="3">
        <v>0</v>
      </c>
      <c r="M2" s="3">
        <v>0</v>
      </c>
      <c r="N2" s="3">
        <v>0</v>
      </c>
      <c r="O2" s="3">
        <v>0</v>
      </c>
      <c r="P2" s="3">
        <v>0</v>
      </c>
      <c r="Q2" s="3">
        <v>0</v>
      </c>
      <c r="R2">
        <v>0</v>
      </c>
      <c r="S2">
        <v>0</v>
      </c>
      <c r="T2">
        <v>20.059999999999999</v>
      </c>
      <c r="U2">
        <v>0</v>
      </c>
      <c r="V2">
        <v>7.0317600000000002</v>
      </c>
      <c r="W2">
        <v>16.245999999999999</v>
      </c>
      <c r="X2">
        <v>0</v>
      </c>
      <c r="Y2">
        <v>0</v>
      </c>
      <c r="Z2">
        <v>0</v>
      </c>
      <c r="AA2">
        <v>0</v>
      </c>
      <c r="AB2">
        <v>0</v>
      </c>
      <c r="AC2">
        <v>0</v>
      </c>
      <c r="AD2">
        <v>0</v>
      </c>
      <c r="AE2">
        <v>0</v>
      </c>
      <c r="AF2">
        <v>0</v>
      </c>
      <c r="AG2">
        <v>0</v>
      </c>
      <c r="AH2">
        <v>0</v>
      </c>
      <c r="AI2">
        <v>0</v>
      </c>
      <c r="AJ2">
        <v>0</v>
      </c>
      <c r="AK2">
        <v>0</v>
      </c>
      <c r="AL2">
        <v>0</v>
      </c>
      <c r="AM2">
        <v>0</v>
      </c>
      <c r="AN2">
        <v>0</v>
      </c>
      <c r="AO2">
        <v>40.362000000000002</v>
      </c>
      <c r="AP2">
        <v>0</v>
      </c>
      <c r="AQ2">
        <v>4.18</v>
      </c>
      <c r="AR2">
        <v>0</v>
      </c>
      <c r="AT2">
        <v>136.73576</v>
      </c>
      <c r="AU2">
        <v>136.73576</v>
      </c>
      <c r="AV2">
        <v>111.97199999999999</v>
      </c>
      <c r="AW2">
        <v>0</v>
      </c>
      <c r="AX2">
        <v>2.9809999999999999</v>
      </c>
      <c r="AY2" s="53">
        <v>0.81889331656912567</v>
      </c>
      <c r="BA2" t="s">
        <v>79</v>
      </c>
      <c r="BF2">
        <v>4.18</v>
      </c>
      <c r="BG2">
        <v>0</v>
      </c>
      <c r="BH2">
        <v>27.091760000000001</v>
      </c>
      <c r="BI2">
        <v>16.245999999999999</v>
      </c>
      <c r="BK2">
        <v>43.337760000000003</v>
      </c>
      <c r="BN2">
        <v>2</v>
      </c>
      <c r="BO2">
        <v>0</v>
      </c>
      <c r="BP2">
        <v>43.337760000000003</v>
      </c>
      <c r="BQ2">
        <v>87.218000000000004</v>
      </c>
      <c r="BR2">
        <v>4.18</v>
      </c>
      <c r="BS2">
        <v>0</v>
      </c>
      <c r="BT2">
        <v>0.61</v>
      </c>
      <c r="BU2">
        <v>0</v>
      </c>
      <c r="BV2" t="s">
        <v>6</v>
      </c>
      <c r="BW2" t="s">
        <v>6</v>
      </c>
      <c r="BX2" t="s">
        <v>6</v>
      </c>
      <c r="BY2">
        <v>0</v>
      </c>
      <c r="BZ2">
        <v>136.73576000000003</v>
      </c>
      <c r="CC2" s="53">
        <v>1.4626751626641045E-2</v>
      </c>
      <c r="CD2" s="53">
        <v>1.8647645648804667E-2</v>
      </c>
      <c r="CE2" s="53">
        <v>0.32886759103836477</v>
      </c>
      <c r="CF2" s="53">
        <v>0.63785801168618939</v>
      </c>
      <c r="CH2" s="53">
        <v>0.99999999999999989</v>
      </c>
      <c r="CK2">
        <v>1.4952699999999999E-2</v>
      </c>
      <c r="CN2" s="53">
        <v>3.2594837335895438E-4</v>
      </c>
      <c r="CO2" s="53">
        <v>0</v>
      </c>
    </row>
    <row r="3" spans="1:95" x14ac:dyDescent="0.35">
      <c r="A3" s="3" t="s">
        <v>7</v>
      </c>
      <c r="B3" s="3" t="s">
        <v>34</v>
      </c>
      <c r="C3">
        <v>0</v>
      </c>
      <c r="D3">
        <v>0</v>
      </c>
      <c r="E3">
        <v>0</v>
      </c>
      <c r="F3">
        <v>0</v>
      </c>
      <c r="G3">
        <v>1.321</v>
      </c>
      <c r="H3">
        <v>0</v>
      </c>
      <c r="I3">
        <v>0</v>
      </c>
      <c r="J3">
        <v>0</v>
      </c>
      <c r="K3">
        <v>0</v>
      </c>
      <c r="L3" s="3">
        <v>0</v>
      </c>
      <c r="M3" s="3">
        <v>0</v>
      </c>
      <c r="N3" s="3">
        <v>0</v>
      </c>
      <c r="O3" s="3">
        <v>0</v>
      </c>
      <c r="P3" s="3">
        <v>0</v>
      </c>
      <c r="Q3" s="3">
        <v>0</v>
      </c>
      <c r="R3">
        <v>0</v>
      </c>
      <c r="S3">
        <v>0</v>
      </c>
      <c r="T3">
        <v>0</v>
      </c>
      <c r="U3">
        <v>0</v>
      </c>
      <c r="V3">
        <v>0</v>
      </c>
      <c r="W3">
        <v>9.4169999999999998</v>
      </c>
      <c r="X3">
        <v>0</v>
      </c>
      <c r="Y3">
        <v>0</v>
      </c>
      <c r="Z3">
        <v>0</v>
      </c>
      <c r="AA3">
        <v>0</v>
      </c>
      <c r="AB3">
        <v>0</v>
      </c>
      <c r="AC3">
        <v>0</v>
      </c>
      <c r="AD3">
        <v>0</v>
      </c>
      <c r="AE3">
        <v>0</v>
      </c>
      <c r="AF3">
        <v>0</v>
      </c>
      <c r="AG3">
        <v>0</v>
      </c>
      <c r="AH3">
        <v>0</v>
      </c>
      <c r="AI3">
        <v>0</v>
      </c>
      <c r="AJ3">
        <v>0</v>
      </c>
      <c r="AK3">
        <v>0</v>
      </c>
      <c r="AL3">
        <v>0</v>
      </c>
      <c r="AM3">
        <v>0</v>
      </c>
      <c r="AN3">
        <v>0</v>
      </c>
      <c r="AO3">
        <v>0</v>
      </c>
      <c r="AP3">
        <v>0</v>
      </c>
      <c r="AQ3">
        <v>0.14399999999999999</v>
      </c>
      <c r="AR3">
        <v>0</v>
      </c>
      <c r="AT3">
        <v>10.882</v>
      </c>
      <c r="AU3">
        <v>10.882</v>
      </c>
      <c r="AV3">
        <v>8.3770000000000007</v>
      </c>
      <c r="AW3">
        <v>0</v>
      </c>
      <c r="AX3">
        <v>0</v>
      </c>
      <c r="AY3" s="53">
        <v>0.76980334497335057</v>
      </c>
      <c r="BA3" t="s">
        <v>79</v>
      </c>
      <c r="BF3">
        <v>0.14399999999999999</v>
      </c>
      <c r="BG3">
        <v>0</v>
      </c>
      <c r="BH3">
        <v>0</v>
      </c>
      <c r="BI3">
        <v>9.4169999999999998</v>
      </c>
      <c r="BK3">
        <v>9.4169999999999998</v>
      </c>
      <c r="BN3">
        <v>1.321</v>
      </c>
      <c r="BO3">
        <v>0</v>
      </c>
      <c r="BP3">
        <v>9.4169999999999998</v>
      </c>
      <c r="BQ3">
        <v>0</v>
      </c>
      <c r="BR3">
        <v>0.14399999999999999</v>
      </c>
      <c r="BS3">
        <v>0</v>
      </c>
      <c r="BT3">
        <v>0.61</v>
      </c>
      <c r="BU3">
        <v>0</v>
      </c>
      <c r="BV3" t="s">
        <v>6</v>
      </c>
      <c r="BW3" t="s">
        <v>6</v>
      </c>
      <c r="BX3" t="s">
        <v>6</v>
      </c>
      <c r="BY3">
        <v>0</v>
      </c>
      <c r="BZ3">
        <v>10.882</v>
      </c>
      <c r="CC3" s="53">
        <v>0.12139312626355449</v>
      </c>
      <c r="CD3" s="53">
        <v>8.0720455798566435E-3</v>
      </c>
      <c r="CE3" s="53">
        <v>0.87053482815658889</v>
      </c>
      <c r="CF3" s="53">
        <v>0</v>
      </c>
      <c r="CH3" s="53">
        <v>1</v>
      </c>
      <c r="CK3">
        <v>0.121393</v>
      </c>
      <c r="CN3" s="53">
        <v>-1.2626355448686066E-7</v>
      </c>
      <c r="CO3" s="53">
        <v>0</v>
      </c>
    </row>
    <row r="4" spans="1:95" x14ac:dyDescent="0.35">
      <c r="A4" s="3" t="s">
        <v>7</v>
      </c>
      <c r="B4" s="3" t="s">
        <v>56</v>
      </c>
      <c r="C4">
        <v>0</v>
      </c>
      <c r="D4">
        <v>5.1999999999999998E-2</v>
      </c>
      <c r="E4">
        <v>0</v>
      </c>
      <c r="F4">
        <v>0</v>
      </c>
      <c r="G4">
        <v>0</v>
      </c>
      <c r="H4">
        <v>0</v>
      </c>
      <c r="I4">
        <v>0</v>
      </c>
      <c r="J4">
        <v>0</v>
      </c>
      <c r="K4">
        <v>0</v>
      </c>
      <c r="L4" s="3">
        <v>0</v>
      </c>
      <c r="M4" s="3">
        <v>0</v>
      </c>
      <c r="N4" s="3">
        <v>0</v>
      </c>
      <c r="O4" s="3">
        <v>0</v>
      </c>
      <c r="P4" s="3">
        <v>0</v>
      </c>
      <c r="Q4" s="3">
        <v>0</v>
      </c>
      <c r="R4">
        <v>0</v>
      </c>
      <c r="S4">
        <v>0</v>
      </c>
      <c r="T4">
        <v>0</v>
      </c>
      <c r="U4">
        <v>0</v>
      </c>
      <c r="V4">
        <v>0</v>
      </c>
      <c r="W4">
        <v>3.1989999999999998</v>
      </c>
      <c r="X4">
        <v>0</v>
      </c>
      <c r="Y4">
        <v>0</v>
      </c>
      <c r="Z4">
        <v>0</v>
      </c>
      <c r="AA4">
        <v>0</v>
      </c>
      <c r="AB4">
        <v>0</v>
      </c>
      <c r="AC4">
        <v>0</v>
      </c>
      <c r="AD4">
        <v>0</v>
      </c>
      <c r="AE4">
        <v>0</v>
      </c>
      <c r="AF4">
        <v>0</v>
      </c>
      <c r="AG4">
        <v>0</v>
      </c>
      <c r="AH4">
        <v>0</v>
      </c>
      <c r="AI4">
        <v>0</v>
      </c>
      <c r="AJ4">
        <v>0</v>
      </c>
      <c r="AK4">
        <v>0</v>
      </c>
      <c r="AL4">
        <v>0</v>
      </c>
      <c r="AM4">
        <v>0</v>
      </c>
      <c r="AN4">
        <v>0</v>
      </c>
      <c r="AO4">
        <v>0</v>
      </c>
      <c r="AP4">
        <v>0</v>
      </c>
      <c r="AQ4">
        <v>8.5000000000000006E-2</v>
      </c>
      <c r="AR4">
        <v>0</v>
      </c>
      <c r="AT4">
        <v>3.3359999999999999</v>
      </c>
      <c r="AU4">
        <v>3.3359999999999999</v>
      </c>
      <c r="AV4">
        <v>2.42</v>
      </c>
      <c r="AW4">
        <v>0</v>
      </c>
      <c r="AX4">
        <v>0</v>
      </c>
      <c r="AY4" s="53">
        <v>0.72541966426858517</v>
      </c>
      <c r="BA4" t="s">
        <v>79</v>
      </c>
      <c r="BF4">
        <v>8.5000000000000006E-2</v>
      </c>
      <c r="BG4">
        <v>0</v>
      </c>
      <c r="BH4">
        <v>0</v>
      </c>
      <c r="BI4">
        <v>3.1989999999999998</v>
      </c>
      <c r="BK4">
        <v>3.1989999999999998</v>
      </c>
      <c r="BN4">
        <v>5.1999999999999998E-2</v>
      </c>
      <c r="BO4">
        <v>0</v>
      </c>
      <c r="BP4">
        <v>3.1989999999999998</v>
      </c>
      <c r="BQ4">
        <v>0</v>
      </c>
      <c r="BR4">
        <v>8.5000000000000006E-2</v>
      </c>
      <c r="BS4">
        <v>0</v>
      </c>
      <c r="BT4">
        <v>0.61</v>
      </c>
      <c r="BU4">
        <v>0</v>
      </c>
      <c r="BV4" t="s">
        <v>6</v>
      </c>
      <c r="BW4" t="s">
        <v>6</v>
      </c>
      <c r="BX4" t="s">
        <v>6</v>
      </c>
      <c r="BY4">
        <v>0</v>
      </c>
      <c r="BZ4">
        <v>3.3359999999999999</v>
      </c>
      <c r="CC4" s="53">
        <v>1.5587529976019185E-2</v>
      </c>
      <c r="CD4" s="53">
        <v>1.5542565947242208E-2</v>
      </c>
      <c r="CE4" s="53">
        <v>0.96886990407673856</v>
      </c>
      <c r="CF4" s="53">
        <v>0</v>
      </c>
      <c r="CH4" s="53">
        <v>1</v>
      </c>
      <c r="CK4">
        <v>1.5587500000000001E-2</v>
      </c>
      <c r="CN4" s="53">
        <v>-2.9976019184224656E-8</v>
      </c>
      <c r="CO4" s="53">
        <v>0</v>
      </c>
    </row>
    <row r="5" spans="1:95" x14ac:dyDescent="0.35">
      <c r="A5" s="3" t="s">
        <v>7</v>
      </c>
      <c r="B5" s="3" t="s">
        <v>46</v>
      </c>
      <c r="C5">
        <v>0</v>
      </c>
      <c r="D5">
        <v>0</v>
      </c>
      <c r="E5">
        <v>0</v>
      </c>
      <c r="F5">
        <v>0</v>
      </c>
      <c r="G5">
        <v>0</v>
      </c>
      <c r="H5">
        <v>0</v>
      </c>
      <c r="I5">
        <v>0</v>
      </c>
      <c r="J5">
        <v>0</v>
      </c>
      <c r="K5">
        <v>0</v>
      </c>
      <c r="L5" s="3">
        <v>0</v>
      </c>
      <c r="M5" s="3">
        <v>0</v>
      </c>
      <c r="N5" s="3">
        <v>0</v>
      </c>
      <c r="O5" s="3">
        <v>0</v>
      </c>
      <c r="P5" s="3">
        <v>0</v>
      </c>
      <c r="Q5" s="3">
        <v>0</v>
      </c>
      <c r="R5">
        <v>0</v>
      </c>
      <c r="S5">
        <v>0</v>
      </c>
      <c r="T5">
        <v>0</v>
      </c>
      <c r="U5">
        <v>6.0999999999999999E-2</v>
      </c>
      <c r="V5">
        <v>0.876</v>
      </c>
      <c r="W5">
        <v>0</v>
      </c>
      <c r="X5">
        <v>0</v>
      </c>
      <c r="Y5">
        <v>0</v>
      </c>
      <c r="Z5">
        <v>0</v>
      </c>
      <c r="AA5">
        <v>0</v>
      </c>
      <c r="AB5">
        <v>0</v>
      </c>
      <c r="AC5">
        <v>0</v>
      </c>
      <c r="AD5">
        <v>0</v>
      </c>
      <c r="AE5">
        <v>0</v>
      </c>
      <c r="AF5">
        <v>0</v>
      </c>
      <c r="AG5">
        <v>0</v>
      </c>
      <c r="AH5">
        <v>0</v>
      </c>
      <c r="AI5">
        <v>0</v>
      </c>
      <c r="AJ5">
        <v>0</v>
      </c>
      <c r="AK5">
        <v>0</v>
      </c>
      <c r="AL5">
        <v>0</v>
      </c>
      <c r="AM5">
        <v>0</v>
      </c>
      <c r="AN5">
        <v>0</v>
      </c>
      <c r="AO5">
        <v>0</v>
      </c>
      <c r="AP5">
        <v>0</v>
      </c>
      <c r="AQ5">
        <v>4.1000000000000002E-2</v>
      </c>
      <c r="AR5">
        <v>0</v>
      </c>
      <c r="AT5">
        <v>0.97800000000000009</v>
      </c>
      <c r="AU5">
        <v>0.97800000000000009</v>
      </c>
      <c r="AV5">
        <v>0.69199999999999995</v>
      </c>
      <c r="AW5">
        <v>0</v>
      </c>
      <c r="AX5">
        <v>0</v>
      </c>
      <c r="AY5" s="53">
        <v>0.70756646216768904</v>
      </c>
      <c r="BA5" t="s">
        <v>79</v>
      </c>
      <c r="BF5">
        <v>4.1000000000000002E-2</v>
      </c>
      <c r="BG5">
        <v>0</v>
      </c>
      <c r="BH5">
        <v>0.93700000000000006</v>
      </c>
      <c r="BI5">
        <v>0</v>
      </c>
      <c r="BK5">
        <v>0.93700000000000006</v>
      </c>
      <c r="BN5">
        <v>0</v>
      </c>
      <c r="BO5">
        <v>0</v>
      </c>
      <c r="BP5">
        <v>0.93700000000000006</v>
      </c>
      <c r="BQ5">
        <v>0</v>
      </c>
      <c r="BR5">
        <v>4.1000000000000002E-2</v>
      </c>
      <c r="BS5">
        <v>0</v>
      </c>
      <c r="BT5">
        <v>0.61</v>
      </c>
      <c r="BU5">
        <v>0</v>
      </c>
      <c r="BV5" t="s">
        <v>6</v>
      </c>
      <c r="BW5" t="s">
        <v>6</v>
      </c>
      <c r="BX5" t="s">
        <v>6</v>
      </c>
      <c r="BY5">
        <v>0</v>
      </c>
      <c r="BZ5">
        <v>0.97800000000000009</v>
      </c>
      <c r="CC5" s="53">
        <v>0</v>
      </c>
      <c r="CD5" s="53">
        <v>2.5572597137014312E-2</v>
      </c>
      <c r="CE5" s="53">
        <v>0.97442740286298557</v>
      </c>
      <c r="CF5" s="53">
        <v>0</v>
      </c>
      <c r="CH5" s="53">
        <v>0.99999999999999989</v>
      </c>
      <c r="CK5">
        <v>0</v>
      </c>
      <c r="CN5" s="53">
        <v>0</v>
      </c>
      <c r="CO5" s="53">
        <v>0</v>
      </c>
    </row>
    <row r="6" spans="1:95" x14ac:dyDescent="0.35">
      <c r="A6" s="3" t="s">
        <v>7</v>
      </c>
      <c r="B6" s="3" t="s">
        <v>61</v>
      </c>
      <c r="C6">
        <v>0</v>
      </c>
      <c r="D6">
        <v>2.5000000000000001E-2</v>
      </c>
      <c r="E6">
        <v>0</v>
      </c>
      <c r="F6">
        <v>0</v>
      </c>
      <c r="G6">
        <v>0</v>
      </c>
      <c r="H6">
        <v>0</v>
      </c>
      <c r="I6">
        <v>0</v>
      </c>
      <c r="J6">
        <v>0</v>
      </c>
      <c r="K6">
        <v>0</v>
      </c>
      <c r="L6" s="3">
        <v>0</v>
      </c>
      <c r="M6" s="3">
        <v>0</v>
      </c>
      <c r="N6" s="3">
        <v>0</v>
      </c>
      <c r="O6" s="3">
        <v>0</v>
      </c>
      <c r="P6" s="3">
        <v>0</v>
      </c>
      <c r="Q6" s="3">
        <v>0</v>
      </c>
      <c r="R6">
        <v>0</v>
      </c>
      <c r="S6">
        <v>0</v>
      </c>
      <c r="T6">
        <v>0</v>
      </c>
      <c r="U6">
        <v>0</v>
      </c>
      <c r="V6">
        <v>6.4682399999999998</v>
      </c>
      <c r="W6">
        <v>0</v>
      </c>
      <c r="X6">
        <v>0</v>
      </c>
      <c r="Y6">
        <v>0</v>
      </c>
      <c r="Z6">
        <v>0</v>
      </c>
      <c r="AA6">
        <v>0</v>
      </c>
      <c r="AB6">
        <v>0</v>
      </c>
      <c r="AC6">
        <v>0</v>
      </c>
      <c r="AD6">
        <v>0</v>
      </c>
      <c r="AE6">
        <v>0</v>
      </c>
      <c r="AF6">
        <v>0</v>
      </c>
      <c r="AG6">
        <v>0</v>
      </c>
      <c r="AH6">
        <v>0</v>
      </c>
      <c r="AI6">
        <v>0</v>
      </c>
      <c r="AJ6">
        <v>0</v>
      </c>
      <c r="AK6">
        <v>0</v>
      </c>
      <c r="AL6">
        <v>0</v>
      </c>
      <c r="AM6">
        <v>0</v>
      </c>
      <c r="AN6">
        <v>0</v>
      </c>
      <c r="AO6">
        <v>0</v>
      </c>
      <c r="AP6">
        <v>0</v>
      </c>
      <c r="AQ6">
        <v>0.14000000000000001</v>
      </c>
      <c r="AR6">
        <v>0</v>
      </c>
      <c r="AT6">
        <v>6.6332399999999998</v>
      </c>
      <c r="AU6">
        <v>6.6332399999999998</v>
      </c>
      <c r="AV6">
        <v>4.6639999999999997</v>
      </c>
      <c r="AW6">
        <v>0</v>
      </c>
      <c r="AX6">
        <v>0</v>
      </c>
      <c r="AY6" s="53">
        <v>0.70312547111215629</v>
      </c>
      <c r="BA6" t="s">
        <v>79</v>
      </c>
      <c r="BF6">
        <v>0.14000000000000001</v>
      </c>
      <c r="BG6">
        <v>0</v>
      </c>
      <c r="BH6">
        <v>6.4682399999999998</v>
      </c>
      <c r="BI6">
        <v>0</v>
      </c>
      <c r="BK6">
        <v>6.4682399999999998</v>
      </c>
      <c r="BN6">
        <v>2.5000000000000001E-2</v>
      </c>
      <c r="BO6">
        <v>0</v>
      </c>
      <c r="BP6">
        <v>6.4682399999999998</v>
      </c>
      <c r="BQ6">
        <v>0</v>
      </c>
      <c r="BR6">
        <v>0.14000000000000001</v>
      </c>
      <c r="BS6">
        <v>0</v>
      </c>
      <c r="BT6">
        <v>0.61</v>
      </c>
      <c r="BU6">
        <v>0</v>
      </c>
      <c r="BV6" t="s">
        <v>6</v>
      </c>
      <c r="BW6" t="s">
        <v>6</v>
      </c>
      <c r="BX6" t="s">
        <v>6</v>
      </c>
      <c r="BY6">
        <v>0</v>
      </c>
      <c r="BZ6">
        <v>6.6332399999999998</v>
      </c>
      <c r="CC6" s="53">
        <v>3.7688972508155899E-3</v>
      </c>
      <c r="CD6" s="53">
        <v>1.2874553008786054E-2</v>
      </c>
      <c r="CE6" s="53">
        <v>0.98335654974039832</v>
      </c>
      <c r="CF6" s="53">
        <v>0</v>
      </c>
      <c r="CH6" s="53">
        <v>1</v>
      </c>
      <c r="CK6">
        <v>3.7688999999999999E-3</v>
      </c>
      <c r="CN6" s="53">
        <v>2.7491844100703544E-9</v>
      </c>
      <c r="CO6" s="53">
        <v>0</v>
      </c>
    </row>
    <row r="7" spans="1:95" x14ac:dyDescent="0.35">
      <c r="A7" s="3" t="s">
        <v>7</v>
      </c>
      <c r="B7" s="3" t="s">
        <v>36</v>
      </c>
      <c r="C7">
        <v>0</v>
      </c>
      <c r="D7">
        <v>0.45500000000000002</v>
      </c>
      <c r="E7">
        <v>0</v>
      </c>
      <c r="F7">
        <v>0</v>
      </c>
      <c r="G7">
        <v>0</v>
      </c>
      <c r="H7">
        <v>0</v>
      </c>
      <c r="I7">
        <v>0</v>
      </c>
      <c r="J7">
        <v>0</v>
      </c>
      <c r="K7">
        <v>0</v>
      </c>
      <c r="L7" s="3">
        <v>0</v>
      </c>
      <c r="M7" s="3">
        <v>0</v>
      </c>
      <c r="N7" s="3">
        <v>0</v>
      </c>
      <c r="O7" s="3">
        <v>0</v>
      </c>
      <c r="P7" s="3">
        <v>0</v>
      </c>
      <c r="Q7" s="3">
        <v>0</v>
      </c>
      <c r="R7">
        <v>0</v>
      </c>
      <c r="S7">
        <v>0</v>
      </c>
      <c r="T7">
        <v>0</v>
      </c>
      <c r="U7">
        <v>0</v>
      </c>
      <c r="V7">
        <v>23.306000000000001</v>
      </c>
      <c r="W7">
        <v>0</v>
      </c>
      <c r="X7">
        <v>0</v>
      </c>
      <c r="Y7">
        <v>0</v>
      </c>
      <c r="Z7">
        <v>0</v>
      </c>
      <c r="AA7">
        <v>0</v>
      </c>
      <c r="AB7">
        <v>0</v>
      </c>
      <c r="AC7">
        <v>0</v>
      </c>
      <c r="AD7">
        <v>0</v>
      </c>
      <c r="AE7">
        <v>0</v>
      </c>
      <c r="AF7">
        <v>0</v>
      </c>
      <c r="AG7">
        <v>0</v>
      </c>
      <c r="AH7">
        <v>0</v>
      </c>
      <c r="AI7">
        <v>0</v>
      </c>
      <c r="AJ7">
        <v>0</v>
      </c>
      <c r="AK7">
        <v>0</v>
      </c>
      <c r="AL7">
        <v>0</v>
      </c>
      <c r="AM7">
        <v>0</v>
      </c>
      <c r="AN7">
        <v>0</v>
      </c>
      <c r="AO7">
        <v>0</v>
      </c>
      <c r="AP7">
        <v>0</v>
      </c>
      <c r="AQ7">
        <v>0.55900000000000005</v>
      </c>
      <c r="AR7">
        <v>0</v>
      </c>
      <c r="AT7">
        <v>24.32</v>
      </c>
      <c r="AU7">
        <v>24.32</v>
      </c>
      <c r="AV7">
        <v>15.592000000000001</v>
      </c>
      <c r="AW7">
        <v>0</v>
      </c>
      <c r="AX7">
        <v>0</v>
      </c>
      <c r="AY7" s="53">
        <v>0.64111842105263162</v>
      </c>
      <c r="BA7" t="s">
        <v>79</v>
      </c>
      <c r="BF7">
        <v>0.55900000000000005</v>
      </c>
      <c r="BG7">
        <v>0</v>
      </c>
      <c r="BH7">
        <v>23.306000000000001</v>
      </c>
      <c r="BI7">
        <v>0</v>
      </c>
      <c r="BK7">
        <v>23.306000000000001</v>
      </c>
      <c r="BN7">
        <v>0.45500000000000002</v>
      </c>
      <c r="BO7">
        <v>0</v>
      </c>
      <c r="BP7">
        <v>23.306000000000001</v>
      </c>
      <c r="BQ7">
        <v>0</v>
      </c>
      <c r="BR7">
        <v>0.55900000000000005</v>
      </c>
      <c r="BS7">
        <v>0</v>
      </c>
      <c r="BT7">
        <v>0.61</v>
      </c>
      <c r="BU7">
        <v>0</v>
      </c>
      <c r="BV7" t="s">
        <v>6</v>
      </c>
      <c r="BW7" t="s">
        <v>6</v>
      </c>
      <c r="BX7" t="s">
        <v>6</v>
      </c>
      <c r="BY7">
        <v>0</v>
      </c>
      <c r="BZ7">
        <v>24.32</v>
      </c>
      <c r="CC7" s="53">
        <v>1.8708881578947369E-2</v>
      </c>
      <c r="CD7" s="53">
        <v>1.4020970394736843E-2</v>
      </c>
      <c r="CE7" s="53">
        <v>0.96727014802631583</v>
      </c>
      <c r="CF7" s="53">
        <v>0</v>
      </c>
      <c r="CH7" s="53">
        <v>1</v>
      </c>
      <c r="CK7">
        <v>1.8708900000000001E-2</v>
      </c>
      <c r="CN7" s="53">
        <v>1.8421052631195645E-8</v>
      </c>
      <c r="CO7" s="53">
        <v>0</v>
      </c>
    </row>
    <row r="8" spans="1:95" x14ac:dyDescent="0.35">
      <c r="A8" s="3" t="s">
        <v>7</v>
      </c>
      <c r="B8" s="3" t="s">
        <v>28</v>
      </c>
      <c r="C8">
        <v>0</v>
      </c>
      <c r="D8">
        <v>7.0000000000000007E-2</v>
      </c>
      <c r="E8">
        <v>0</v>
      </c>
      <c r="F8">
        <v>0</v>
      </c>
      <c r="G8">
        <v>0</v>
      </c>
      <c r="H8">
        <v>0</v>
      </c>
      <c r="I8">
        <v>0</v>
      </c>
      <c r="J8">
        <v>0</v>
      </c>
      <c r="K8">
        <v>0</v>
      </c>
      <c r="L8" s="3">
        <v>0</v>
      </c>
      <c r="M8" s="3">
        <v>0</v>
      </c>
      <c r="N8" s="3">
        <v>0</v>
      </c>
      <c r="O8" s="3">
        <v>0</v>
      </c>
      <c r="P8" s="3">
        <v>0</v>
      </c>
      <c r="Q8" s="3">
        <v>0</v>
      </c>
      <c r="R8">
        <v>3.133</v>
      </c>
      <c r="S8">
        <v>0</v>
      </c>
      <c r="T8">
        <v>0</v>
      </c>
      <c r="U8">
        <v>11.205</v>
      </c>
      <c r="V8">
        <v>1.2549999999999999</v>
      </c>
      <c r="W8">
        <v>3.403</v>
      </c>
      <c r="X8">
        <v>0</v>
      </c>
      <c r="Y8">
        <v>0</v>
      </c>
      <c r="Z8">
        <v>0</v>
      </c>
      <c r="AA8">
        <v>0</v>
      </c>
      <c r="AB8">
        <v>0</v>
      </c>
      <c r="AC8">
        <v>0</v>
      </c>
      <c r="AD8">
        <v>0</v>
      </c>
      <c r="AE8">
        <v>0</v>
      </c>
      <c r="AF8">
        <v>0</v>
      </c>
      <c r="AG8">
        <v>0</v>
      </c>
      <c r="AH8">
        <v>0</v>
      </c>
      <c r="AI8">
        <v>0</v>
      </c>
      <c r="AJ8">
        <v>0</v>
      </c>
      <c r="AK8">
        <v>0</v>
      </c>
      <c r="AL8">
        <v>0</v>
      </c>
      <c r="AM8">
        <v>0</v>
      </c>
      <c r="AN8">
        <v>0</v>
      </c>
      <c r="AO8">
        <v>0</v>
      </c>
      <c r="AP8">
        <v>0</v>
      </c>
      <c r="AQ8">
        <v>0.44500000000000001</v>
      </c>
      <c r="AR8">
        <v>0</v>
      </c>
      <c r="AT8">
        <v>19.510999999999999</v>
      </c>
      <c r="AU8">
        <v>19.510999999999999</v>
      </c>
      <c r="AV8">
        <v>13.132</v>
      </c>
      <c r="AW8">
        <v>0</v>
      </c>
      <c r="AX8">
        <v>0</v>
      </c>
      <c r="AY8" s="53">
        <v>0.67305622469376247</v>
      </c>
      <c r="BA8" t="s">
        <v>79</v>
      </c>
      <c r="BF8">
        <v>0.44500000000000001</v>
      </c>
      <c r="BG8">
        <v>0</v>
      </c>
      <c r="BH8">
        <v>15.593</v>
      </c>
      <c r="BI8">
        <v>3.403</v>
      </c>
      <c r="BK8">
        <v>18.995999999999999</v>
      </c>
      <c r="BN8">
        <v>7.0000000000000007E-2</v>
      </c>
      <c r="BO8">
        <v>0</v>
      </c>
      <c r="BP8">
        <v>18.995999999999999</v>
      </c>
      <c r="BQ8">
        <v>0</v>
      </c>
      <c r="BR8">
        <v>0.44500000000000001</v>
      </c>
      <c r="BS8">
        <v>0</v>
      </c>
      <c r="BT8">
        <v>0.61</v>
      </c>
      <c r="BU8">
        <v>0</v>
      </c>
      <c r="BV8" t="s">
        <v>6</v>
      </c>
      <c r="BW8" t="s">
        <v>6</v>
      </c>
      <c r="BX8" t="s">
        <v>6</v>
      </c>
      <c r="BY8">
        <v>0</v>
      </c>
      <c r="BZ8">
        <v>19.510999999999999</v>
      </c>
      <c r="CC8" s="53">
        <v>3.5877197478345552E-3</v>
      </c>
      <c r="CD8" s="53">
        <v>1.3912664650709857E-2</v>
      </c>
      <c r="CE8" s="53">
        <v>0.98249961560145549</v>
      </c>
      <c r="CF8" s="53">
        <v>0</v>
      </c>
      <c r="CH8" s="53">
        <v>0.99999999999999989</v>
      </c>
      <c r="CK8">
        <v>3.58772E-3</v>
      </c>
      <c r="CN8" s="53">
        <v>2.5216544477513203E-10</v>
      </c>
      <c r="CO8" s="53">
        <v>0</v>
      </c>
    </row>
    <row r="9" spans="1:95" x14ac:dyDescent="0.35">
      <c r="A9" s="3" t="s">
        <v>7</v>
      </c>
      <c r="B9" s="3" t="s">
        <v>10</v>
      </c>
      <c r="C9">
        <v>0</v>
      </c>
      <c r="D9">
        <v>1.008</v>
      </c>
      <c r="E9">
        <v>0</v>
      </c>
      <c r="F9">
        <v>0</v>
      </c>
      <c r="G9">
        <v>0</v>
      </c>
      <c r="H9">
        <v>0</v>
      </c>
      <c r="I9">
        <v>0</v>
      </c>
      <c r="J9">
        <v>0</v>
      </c>
      <c r="K9">
        <v>0</v>
      </c>
      <c r="L9" s="3">
        <v>0</v>
      </c>
      <c r="M9" s="3">
        <v>0</v>
      </c>
      <c r="N9" s="3">
        <v>0</v>
      </c>
      <c r="O9" s="3">
        <v>0</v>
      </c>
      <c r="P9" s="3">
        <v>0</v>
      </c>
      <c r="Q9" s="3">
        <v>0</v>
      </c>
      <c r="R9">
        <v>0</v>
      </c>
      <c r="S9">
        <v>0</v>
      </c>
      <c r="T9">
        <v>14.837999999999999</v>
      </c>
      <c r="U9">
        <v>0</v>
      </c>
      <c r="V9">
        <v>0</v>
      </c>
      <c r="W9">
        <v>0</v>
      </c>
      <c r="X9">
        <v>0</v>
      </c>
      <c r="Y9">
        <v>0</v>
      </c>
      <c r="Z9">
        <v>0</v>
      </c>
      <c r="AA9">
        <v>0</v>
      </c>
      <c r="AB9">
        <v>0</v>
      </c>
      <c r="AC9">
        <v>0</v>
      </c>
      <c r="AD9">
        <v>0</v>
      </c>
      <c r="AE9">
        <v>0</v>
      </c>
      <c r="AF9">
        <v>0</v>
      </c>
      <c r="AG9">
        <v>0</v>
      </c>
      <c r="AH9">
        <v>0</v>
      </c>
      <c r="AI9">
        <v>0</v>
      </c>
      <c r="AJ9">
        <v>0</v>
      </c>
      <c r="AK9">
        <v>0.57299999999999995</v>
      </c>
      <c r="AL9">
        <v>0</v>
      </c>
      <c r="AM9">
        <v>0</v>
      </c>
      <c r="AN9">
        <v>2.5649999999999999</v>
      </c>
      <c r="AO9">
        <v>0</v>
      </c>
      <c r="AP9">
        <v>0</v>
      </c>
      <c r="AQ9">
        <v>0.4</v>
      </c>
      <c r="AR9">
        <v>0</v>
      </c>
      <c r="AT9">
        <v>19.384</v>
      </c>
      <c r="AU9">
        <v>19.384</v>
      </c>
      <c r="AV9">
        <v>13.904</v>
      </c>
      <c r="AW9">
        <v>0</v>
      </c>
      <c r="AX9">
        <v>0</v>
      </c>
      <c r="AY9" s="53">
        <v>0.71729261246388776</v>
      </c>
      <c r="BA9" t="s">
        <v>79</v>
      </c>
      <c r="BF9">
        <v>0.97299999999999998</v>
      </c>
      <c r="BG9">
        <v>0</v>
      </c>
      <c r="BH9">
        <v>14.837999999999999</v>
      </c>
      <c r="BI9">
        <v>0</v>
      </c>
      <c r="BK9">
        <v>14.837999999999999</v>
      </c>
      <c r="BN9">
        <v>1.008</v>
      </c>
      <c r="BO9">
        <v>0</v>
      </c>
      <c r="BP9">
        <v>14.837999999999999</v>
      </c>
      <c r="BQ9">
        <v>2.5649999999999999</v>
      </c>
      <c r="BR9">
        <v>0.97299999999999998</v>
      </c>
      <c r="BS9">
        <v>0</v>
      </c>
      <c r="BT9">
        <v>0.61</v>
      </c>
      <c r="BU9">
        <v>0</v>
      </c>
      <c r="BV9" t="s">
        <v>6</v>
      </c>
      <c r="BW9" t="s">
        <v>6</v>
      </c>
      <c r="BX9" t="s">
        <v>6</v>
      </c>
      <c r="BY9">
        <v>0</v>
      </c>
      <c r="BZ9">
        <v>19.384</v>
      </c>
      <c r="CC9" s="53">
        <v>5.2001650846058602E-2</v>
      </c>
      <c r="CD9" s="53">
        <v>3.0619583161370201E-2</v>
      </c>
      <c r="CE9" s="53">
        <v>0.7850531366075113</v>
      </c>
      <c r="CF9" s="53">
        <v>0.13232562938505985</v>
      </c>
      <c r="CH9" s="53">
        <v>1</v>
      </c>
      <c r="CK9">
        <v>5.2001699999999998E-2</v>
      </c>
      <c r="CN9" s="53">
        <v>4.9153941396318235E-8</v>
      </c>
      <c r="CO9" s="53">
        <v>0</v>
      </c>
    </row>
    <row r="10" spans="1:95" x14ac:dyDescent="0.35">
      <c r="A10" s="3" t="s">
        <v>7</v>
      </c>
      <c r="B10" s="3" t="s">
        <v>63</v>
      </c>
      <c r="C10">
        <v>0</v>
      </c>
      <c r="D10">
        <v>6.0000000000000001E-3</v>
      </c>
      <c r="E10">
        <v>0</v>
      </c>
      <c r="F10">
        <v>0</v>
      </c>
      <c r="G10">
        <v>0</v>
      </c>
      <c r="H10">
        <v>0</v>
      </c>
      <c r="I10">
        <v>0</v>
      </c>
      <c r="J10">
        <v>0</v>
      </c>
      <c r="K10">
        <v>0</v>
      </c>
      <c r="L10" s="3">
        <v>0</v>
      </c>
      <c r="M10" s="3">
        <v>0</v>
      </c>
      <c r="N10" s="3">
        <v>0</v>
      </c>
      <c r="O10" s="3">
        <v>0</v>
      </c>
      <c r="P10" s="3">
        <v>0</v>
      </c>
      <c r="Q10" s="3">
        <v>0</v>
      </c>
      <c r="R10">
        <v>0</v>
      </c>
      <c r="S10">
        <v>0</v>
      </c>
      <c r="T10">
        <v>0</v>
      </c>
      <c r="U10">
        <v>0</v>
      </c>
      <c r="V10">
        <v>7.7309999999999999</v>
      </c>
      <c r="W10">
        <v>0</v>
      </c>
      <c r="X10">
        <v>0</v>
      </c>
      <c r="Y10">
        <v>0</v>
      </c>
      <c r="Z10">
        <v>0</v>
      </c>
      <c r="AA10">
        <v>0</v>
      </c>
      <c r="AB10">
        <v>0</v>
      </c>
      <c r="AC10">
        <v>0</v>
      </c>
      <c r="AD10">
        <v>0</v>
      </c>
      <c r="AE10">
        <v>0</v>
      </c>
      <c r="AF10">
        <v>0</v>
      </c>
      <c r="AG10">
        <v>0</v>
      </c>
      <c r="AH10">
        <v>0</v>
      </c>
      <c r="AI10">
        <v>0</v>
      </c>
      <c r="AJ10">
        <v>0</v>
      </c>
      <c r="AK10">
        <v>0</v>
      </c>
      <c r="AL10">
        <v>0</v>
      </c>
      <c r="AM10">
        <v>0</v>
      </c>
      <c r="AN10">
        <v>0</v>
      </c>
      <c r="AO10">
        <v>0</v>
      </c>
      <c r="AP10">
        <v>0</v>
      </c>
      <c r="AQ10">
        <v>0.13800000000000001</v>
      </c>
      <c r="AR10">
        <v>0</v>
      </c>
      <c r="AT10">
        <v>7.875</v>
      </c>
      <c r="AU10">
        <v>7.875</v>
      </c>
      <c r="AV10">
        <v>5.0289999999999999</v>
      </c>
      <c r="AW10">
        <v>0</v>
      </c>
      <c r="AX10">
        <v>0</v>
      </c>
      <c r="AY10" s="53">
        <v>0.63860317460317462</v>
      </c>
      <c r="BA10" t="s">
        <v>79</v>
      </c>
      <c r="BF10">
        <v>0.13800000000000001</v>
      </c>
      <c r="BG10">
        <v>0</v>
      </c>
      <c r="BH10">
        <v>7.7309999999999999</v>
      </c>
      <c r="BI10">
        <v>0</v>
      </c>
      <c r="BK10">
        <v>7.7309999999999999</v>
      </c>
      <c r="BN10">
        <v>6.0000000000000001E-3</v>
      </c>
      <c r="BO10">
        <v>0</v>
      </c>
      <c r="BP10">
        <v>7.7309999999999999</v>
      </c>
      <c r="BQ10">
        <v>0</v>
      </c>
      <c r="BR10">
        <v>0.13800000000000001</v>
      </c>
      <c r="BS10">
        <v>0</v>
      </c>
      <c r="BT10">
        <v>0.61</v>
      </c>
      <c r="BU10">
        <v>0</v>
      </c>
      <c r="BV10" t="s">
        <v>6</v>
      </c>
      <c r="BW10" t="s">
        <v>6</v>
      </c>
      <c r="BX10" t="s">
        <v>6</v>
      </c>
      <c r="BY10">
        <v>0</v>
      </c>
      <c r="BZ10">
        <v>7.875</v>
      </c>
      <c r="CC10" s="53">
        <v>7.6190476190476193E-4</v>
      </c>
      <c r="CD10" s="53">
        <v>1.068952380952381E-2</v>
      </c>
      <c r="CE10" s="53">
        <v>0.98854857142857144</v>
      </c>
      <c r="CF10" s="53">
        <v>0</v>
      </c>
      <c r="CH10" s="53">
        <v>1</v>
      </c>
      <c r="CK10">
        <v>7.61905E-4</v>
      </c>
      <c r="CN10" s="53">
        <v>2.3809523807833549E-10</v>
      </c>
      <c r="CO10" s="53">
        <v>0</v>
      </c>
    </row>
    <row r="11" spans="1:95" x14ac:dyDescent="0.35">
      <c r="A11" s="3" t="s">
        <v>7</v>
      </c>
      <c r="B11" s="3" t="s">
        <v>12</v>
      </c>
      <c r="C11">
        <v>0</v>
      </c>
      <c r="D11">
        <v>2.1</v>
      </c>
      <c r="E11">
        <v>0</v>
      </c>
      <c r="F11">
        <v>0.81011200000000005</v>
      </c>
      <c r="G11">
        <v>0</v>
      </c>
      <c r="H11">
        <v>0</v>
      </c>
      <c r="I11">
        <v>0</v>
      </c>
      <c r="J11">
        <v>0</v>
      </c>
      <c r="K11">
        <v>0</v>
      </c>
      <c r="L11" s="3">
        <v>0</v>
      </c>
      <c r="M11" s="3">
        <v>0</v>
      </c>
      <c r="N11" s="3">
        <v>0</v>
      </c>
      <c r="O11" s="3">
        <v>0</v>
      </c>
      <c r="P11" s="3">
        <v>0</v>
      </c>
      <c r="Q11" s="3">
        <v>0</v>
      </c>
      <c r="R11">
        <v>0</v>
      </c>
      <c r="S11">
        <v>0</v>
      </c>
      <c r="T11">
        <v>0</v>
      </c>
      <c r="U11">
        <v>0</v>
      </c>
      <c r="V11">
        <v>2.2898900000000002</v>
      </c>
      <c r="W11">
        <v>0</v>
      </c>
      <c r="X11">
        <v>0</v>
      </c>
      <c r="Y11">
        <v>0</v>
      </c>
      <c r="Z11">
        <v>0</v>
      </c>
      <c r="AA11">
        <v>0</v>
      </c>
      <c r="AB11">
        <v>0</v>
      </c>
      <c r="AC11">
        <v>0</v>
      </c>
      <c r="AD11">
        <v>0</v>
      </c>
      <c r="AE11">
        <v>0</v>
      </c>
      <c r="AF11">
        <v>0</v>
      </c>
      <c r="AG11">
        <v>0</v>
      </c>
      <c r="AH11">
        <v>0</v>
      </c>
      <c r="AI11">
        <v>0</v>
      </c>
      <c r="AJ11">
        <v>0</v>
      </c>
      <c r="AK11">
        <v>0</v>
      </c>
      <c r="AL11">
        <v>0</v>
      </c>
      <c r="AM11">
        <v>0</v>
      </c>
      <c r="AN11">
        <v>0</v>
      </c>
      <c r="AO11">
        <v>23.67</v>
      </c>
      <c r="AP11">
        <v>0</v>
      </c>
      <c r="AQ11">
        <v>1.161</v>
      </c>
      <c r="AR11">
        <v>0</v>
      </c>
      <c r="AT11">
        <v>30.031002000000004</v>
      </c>
      <c r="AU11">
        <v>30.031002000000004</v>
      </c>
      <c r="AV11">
        <v>22.123000000000001</v>
      </c>
      <c r="AW11">
        <v>0</v>
      </c>
      <c r="AX11">
        <v>0</v>
      </c>
      <c r="AY11" s="53">
        <v>0.73667205643021827</v>
      </c>
      <c r="BA11" t="s">
        <v>79</v>
      </c>
      <c r="BF11">
        <v>1.161</v>
      </c>
      <c r="BG11">
        <v>0</v>
      </c>
      <c r="BH11">
        <v>2.2898900000000002</v>
      </c>
      <c r="BI11">
        <v>0</v>
      </c>
      <c r="BK11">
        <v>2.2898900000000002</v>
      </c>
      <c r="BN11">
        <v>2.9101120000000003</v>
      </c>
      <c r="BO11">
        <v>0</v>
      </c>
      <c r="BP11">
        <v>2.2898900000000002</v>
      </c>
      <c r="BQ11">
        <v>23.67</v>
      </c>
      <c r="BR11">
        <v>1.161</v>
      </c>
      <c r="BS11">
        <v>0</v>
      </c>
      <c r="BT11">
        <v>0.61</v>
      </c>
      <c r="BU11">
        <v>0</v>
      </c>
      <c r="BV11" t="s">
        <v>6</v>
      </c>
      <c r="BW11" t="s">
        <v>6</v>
      </c>
      <c r="BX11" t="s">
        <v>6</v>
      </c>
      <c r="BY11">
        <v>0</v>
      </c>
      <c r="BZ11">
        <v>30.031002000000004</v>
      </c>
      <c r="CC11" s="53">
        <v>9.6903593160161616E-2</v>
      </c>
      <c r="CD11" s="53">
        <v>2.3582629710457211E-2</v>
      </c>
      <c r="CE11" s="53">
        <v>9.1328288013833164E-2</v>
      </c>
      <c r="CF11" s="53">
        <v>0.78818548911554798</v>
      </c>
      <c r="CH11" s="53">
        <v>1</v>
      </c>
      <c r="CK11">
        <v>9.6903500000000004E-2</v>
      </c>
      <c r="CN11" s="53">
        <v>-9.3160161612759751E-8</v>
      </c>
      <c r="CO11" s="53">
        <v>0</v>
      </c>
    </row>
    <row r="12" spans="1:95" x14ac:dyDescent="0.35">
      <c r="A12" s="3" t="s">
        <v>7</v>
      </c>
      <c r="B12" s="3" t="s">
        <v>13</v>
      </c>
      <c r="C12">
        <v>0</v>
      </c>
      <c r="D12">
        <v>0.39</v>
      </c>
      <c r="E12">
        <v>0</v>
      </c>
      <c r="F12">
        <v>0</v>
      </c>
      <c r="G12">
        <v>0</v>
      </c>
      <c r="H12">
        <v>0</v>
      </c>
      <c r="I12">
        <v>0</v>
      </c>
      <c r="J12">
        <v>0</v>
      </c>
      <c r="K12">
        <v>0</v>
      </c>
      <c r="L12" s="3">
        <v>0</v>
      </c>
      <c r="M12" s="3">
        <v>0</v>
      </c>
      <c r="N12" s="3">
        <v>0</v>
      </c>
      <c r="O12" s="3">
        <v>0</v>
      </c>
      <c r="P12" s="3">
        <v>0</v>
      </c>
      <c r="Q12" s="3">
        <v>0</v>
      </c>
      <c r="R12">
        <v>0</v>
      </c>
      <c r="S12">
        <v>0</v>
      </c>
      <c r="T12">
        <v>0</v>
      </c>
      <c r="U12">
        <v>0</v>
      </c>
      <c r="V12">
        <v>0</v>
      </c>
      <c r="W12">
        <v>0</v>
      </c>
      <c r="X12">
        <v>6.3390000000000004</v>
      </c>
      <c r="Y12">
        <v>0</v>
      </c>
      <c r="Z12">
        <v>0</v>
      </c>
      <c r="AA12">
        <v>0</v>
      </c>
      <c r="AB12">
        <v>0</v>
      </c>
      <c r="AC12">
        <v>0</v>
      </c>
      <c r="AD12">
        <v>0</v>
      </c>
      <c r="AE12">
        <v>0</v>
      </c>
      <c r="AF12">
        <v>0</v>
      </c>
      <c r="AG12">
        <v>0</v>
      </c>
      <c r="AH12">
        <v>0</v>
      </c>
      <c r="AI12">
        <v>0</v>
      </c>
      <c r="AJ12">
        <v>0</v>
      </c>
      <c r="AK12">
        <v>0</v>
      </c>
      <c r="AL12">
        <v>0</v>
      </c>
      <c r="AM12">
        <v>0</v>
      </c>
      <c r="AN12">
        <v>0</v>
      </c>
      <c r="AO12">
        <v>0</v>
      </c>
      <c r="AP12">
        <v>0</v>
      </c>
      <c r="AQ12">
        <v>9.9000000000000005E-2</v>
      </c>
      <c r="AR12">
        <v>0</v>
      </c>
      <c r="AT12">
        <v>6.8280000000000003</v>
      </c>
      <c r="AU12">
        <v>6.8280000000000003</v>
      </c>
      <c r="AV12">
        <v>5.2889999999999997</v>
      </c>
      <c r="AW12">
        <v>0</v>
      </c>
      <c r="AX12">
        <v>0</v>
      </c>
      <c r="AY12" s="53">
        <v>0.77460456942003508</v>
      </c>
      <c r="BA12" t="s">
        <v>79</v>
      </c>
      <c r="BF12">
        <v>9.9000000000000005E-2</v>
      </c>
      <c r="BG12">
        <v>0</v>
      </c>
      <c r="BH12">
        <v>0</v>
      </c>
      <c r="BI12">
        <v>6.3390000000000004</v>
      </c>
      <c r="BK12">
        <v>6.3390000000000004</v>
      </c>
      <c r="BN12">
        <v>0.39</v>
      </c>
      <c r="BO12">
        <v>0</v>
      </c>
      <c r="BP12">
        <v>6.3390000000000004</v>
      </c>
      <c r="BQ12">
        <v>0</v>
      </c>
      <c r="BR12">
        <v>9.9000000000000005E-2</v>
      </c>
      <c r="BS12">
        <v>0</v>
      </c>
      <c r="BT12">
        <v>0.61</v>
      </c>
      <c r="BU12">
        <v>0</v>
      </c>
      <c r="BV12" t="s">
        <v>6</v>
      </c>
      <c r="BW12" t="s">
        <v>6</v>
      </c>
      <c r="BX12" t="s">
        <v>6</v>
      </c>
      <c r="BY12">
        <v>0</v>
      </c>
      <c r="BZ12">
        <v>6.8280000000000003</v>
      </c>
      <c r="CC12" s="53">
        <v>5.7117750439367308E-2</v>
      </c>
      <c r="CD12" s="53">
        <v>8.8444639718804913E-3</v>
      </c>
      <c r="CE12" s="53">
        <v>0.93403778558875228</v>
      </c>
      <c r="CF12" s="53">
        <v>0</v>
      </c>
      <c r="CH12" s="53">
        <v>1</v>
      </c>
      <c r="CK12">
        <v>5.7117800000000003E-2</v>
      </c>
      <c r="CN12" s="53">
        <v>4.9560632695011542E-8</v>
      </c>
      <c r="CO12" s="53">
        <v>0</v>
      </c>
    </row>
    <row r="13" spans="1:95" x14ac:dyDescent="0.35">
      <c r="A13" s="3" t="s">
        <v>7</v>
      </c>
      <c r="B13" s="3" t="s">
        <v>59</v>
      </c>
      <c r="C13">
        <v>0</v>
      </c>
      <c r="D13">
        <v>6.3E-2</v>
      </c>
      <c r="E13">
        <v>0</v>
      </c>
      <c r="F13">
        <v>0</v>
      </c>
      <c r="G13">
        <v>0</v>
      </c>
      <c r="H13">
        <v>0</v>
      </c>
      <c r="I13">
        <v>0</v>
      </c>
      <c r="J13">
        <v>0</v>
      </c>
      <c r="K13">
        <v>0</v>
      </c>
      <c r="L13" s="3">
        <v>0</v>
      </c>
      <c r="M13" s="3">
        <v>0</v>
      </c>
      <c r="N13" s="3">
        <v>0</v>
      </c>
      <c r="O13" s="3">
        <v>0</v>
      </c>
      <c r="P13" s="3">
        <v>0</v>
      </c>
      <c r="Q13" s="3">
        <v>0</v>
      </c>
      <c r="R13">
        <v>0</v>
      </c>
      <c r="S13">
        <v>0</v>
      </c>
      <c r="T13">
        <v>0</v>
      </c>
      <c r="U13">
        <v>0</v>
      </c>
      <c r="V13">
        <v>0</v>
      </c>
      <c r="W13">
        <v>3.2890000000000001</v>
      </c>
      <c r="X13">
        <v>0</v>
      </c>
      <c r="Y13">
        <v>0</v>
      </c>
      <c r="Z13">
        <v>0</v>
      </c>
      <c r="AA13">
        <v>0</v>
      </c>
      <c r="AB13">
        <v>0</v>
      </c>
      <c r="AC13">
        <v>0</v>
      </c>
      <c r="AD13">
        <v>0</v>
      </c>
      <c r="AE13">
        <v>0</v>
      </c>
      <c r="AF13">
        <v>0</v>
      </c>
      <c r="AG13">
        <v>0</v>
      </c>
      <c r="AH13">
        <v>0</v>
      </c>
      <c r="AI13">
        <v>0</v>
      </c>
      <c r="AJ13">
        <v>0</v>
      </c>
      <c r="AK13">
        <v>0</v>
      </c>
      <c r="AL13">
        <v>0</v>
      </c>
      <c r="AM13">
        <v>0</v>
      </c>
      <c r="AN13">
        <v>0</v>
      </c>
      <c r="AO13">
        <v>0</v>
      </c>
      <c r="AP13">
        <v>0</v>
      </c>
      <c r="AQ13">
        <v>9.0999999999999998E-2</v>
      </c>
      <c r="AR13">
        <v>0</v>
      </c>
      <c r="AT13">
        <v>3.4430000000000005</v>
      </c>
      <c r="AU13">
        <v>3.4430000000000005</v>
      </c>
      <c r="AV13">
        <v>2.8719999999999999</v>
      </c>
      <c r="AW13">
        <v>0</v>
      </c>
      <c r="AX13">
        <v>0</v>
      </c>
      <c r="AY13" s="53">
        <v>0.83415625907638669</v>
      </c>
      <c r="BA13" t="s">
        <v>79</v>
      </c>
      <c r="BF13">
        <v>9.0999999999999998E-2</v>
      </c>
      <c r="BG13">
        <v>0</v>
      </c>
      <c r="BH13">
        <v>0</v>
      </c>
      <c r="BI13">
        <v>3.2890000000000001</v>
      </c>
      <c r="BK13">
        <v>3.2890000000000001</v>
      </c>
      <c r="BN13">
        <v>6.3E-2</v>
      </c>
      <c r="BO13">
        <v>0</v>
      </c>
      <c r="BP13">
        <v>3.2890000000000001</v>
      </c>
      <c r="BQ13">
        <v>0</v>
      </c>
      <c r="BR13">
        <v>9.0999999999999998E-2</v>
      </c>
      <c r="BS13">
        <v>0</v>
      </c>
      <c r="BT13">
        <v>0.61</v>
      </c>
      <c r="BU13">
        <v>0</v>
      </c>
      <c r="BV13" t="s">
        <v>6</v>
      </c>
      <c r="BW13" t="s">
        <v>6</v>
      </c>
      <c r="BX13" t="s">
        <v>6</v>
      </c>
      <c r="BY13">
        <v>0</v>
      </c>
      <c r="BZ13">
        <v>3.4430000000000005</v>
      </c>
      <c r="CC13" s="53">
        <v>1.829799593377868E-2</v>
      </c>
      <c r="CD13" s="53">
        <v>1.6122567528318324E-2</v>
      </c>
      <c r="CE13" s="53">
        <v>0.96557943653790279</v>
      </c>
      <c r="CF13" s="53">
        <v>0</v>
      </c>
      <c r="CH13" s="53">
        <v>0.99999999999999978</v>
      </c>
      <c r="CK13">
        <v>1.8297999999999998E-2</v>
      </c>
      <c r="CN13" s="53">
        <v>4.0662213179887274E-9</v>
      </c>
      <c r="CO13" s="53">
        <v>0</v>
      </c>
    </row>
    <row r="14" spans="1:95" x14ac:dyDescent="0.35">
      <c r="A14" s="3" t="s">
        <v>7</v>
      </c>
      <c r="B14" s="3" t="s">
        <v>65</v>
      </c>
      <c r="C14">
        <v>0</v>
      </c>
      <c r="D14">
        <v>0.52</v>
      </c>
      <c r="E14">
        <v>0</v>
      </c>
      <c r="F14">
        <v>0</v>
      </c>
      <c r="G14">
        <v>0</v>
      </c>
      <c r="H14">
        <v>0</v>
      </c>
      <c r="I14">
        <v>0</v>
      </c>
      <c r="J14">
        <v>0</v>
      </c>
      <c r="K14">
        <v>0</v>
      </c>
      <c r="L14" s="3">
        <v>0</v>
      </c>
      <c r="M14" s="3">
        <v>0</v>
      </c>
      <c r="N14" s="3">
        <v>0</v>
      </c>
      <c r="O14" s="3">
        <v>0</v>
      </c>
      <c r="P14" s="3">
        <v>0</v>
      </c>
      <c r="Q14" s="3">
        <v>0</v>
      </c>
      <c r="R14">
        <v>0</v>
      </c>
      <c r="S14">
        <v>0</v>
      </c>
      <c r="T14">
        <v>0</v>
      </c>
      <c r="U14">
        <v>0</v>
      </c>
      <c r="V14">
        <v>10.874000000000001</v>
      </c>
      <c r="W14">
        <v>0</v>
      </c>
      <c r="X14">
        <v>0</v>
      </c>
      <c r="Y14">
        <v>0</v>
      </c>
      <c r="Z14">
        <v>0</v>
      </c>
      <c r="AA14">
        <v>0</v>
      </c>
      <c r="AB14">
        <v>0</v>
      </c>
      <c r="AC14">
        <v>0</v>
      </c>
      <c r="AD14">
        <v>0</v>
      </c>
      <c r="AE14">
        <v>0</v>
      </c>
      <c r="AF14">
        <v>0</v>
      </c>
      <c r="AG14">
        <v>0</v>
      </c>
      <c r="AH14">
        <v>0</v>
      </c>
      <c r="AI14">
        <v>0</v>
      </c>
      <c r="AJ14">
        <v>0</v>
      </c>
      <c r="AK14">
        <v>0</v>
      </c>
      <c r="AL14">
        <v>0</v>
      </c>
      <c r="AM14">
        <v>0</v>
      </c>
      <c r="AN14">
        <v>0</v>
      </c>
      <c r="AO14">
        <v>0</v>
      </c>
      <c r="AP14">
        <v>0</v>
      </c>
      <c r="AQ14">
        <v>0.16300000000000001</v>
      </c>
      <c r="AR14">
        <v>0</v>
      </c>
      <c r="AT14">
        <v>11.557</v>
      </c>
      <c r="AU14">
        <v>11.557</v>
      </c>
      <c r="AV14">
        <v>6.899</v>
      </c>
      <c r="AW14">
        <v>0</v>
      </c>
      <c r="AX14">
        <v>0</v>
      </c>
      <c r="AY14" s="53">
        <v>0.59695422687548672</v>
      </c>
      <c r="BA14" t="s">
        <v>79</v>
      </c>
      <c r="BF14">
        <v>0.16300000000000001</v>
      </c>
      <c r="BG14">
        <v>0</v>
      </c>
      <c r="BH14">
        <v>10.874000000000001</v>
      </c>
      <c r="BI14">
        <v>0</v>
      </c>
      <c r="BK14">
        <v>10.874000000000001</v>
      </c>
      <c r="BN14">
        <v>0.52</v>
      </c>
      <c r="BO14">
        <v>0</v>
      </c>
      <c r="BP14">
        <v>10.874000000000001</v>
      </c>
      <c r="BQ14">
        <v>0</v>
      </c>
      <c r="BR14">
        <v>0.16300000000000001</v>
      </c>
      <c r="BS14">
        <v>0</v>
      </c>
      <c r="BT14">
        <v>0.61</v>
      </c>
      <c r="BU14">
        <v>0</v>
      </c>
      <c r="BV14" t="s">
        <v>6</v>
      </c>
      <c r="BW14" t="s">
        <v>6</v>
      </c>
      <c r="BX14" t="s">
        <v>6</v>
      </c>
      <c r="BY14">
        <v>0</v>
      </c>
      <c r="BZ14">
        <v>11.557</v>
      </c>
      <c r="CC14" s="53">
        <v>4.4994375703037118E-2</v>
      </c>
      <c r="CD14" s="53">
        <v>8.6034438002941943E-3</v>
      </c>
      <c r="CE14" s="53">
        <v>0.94640218049666869</v>
      </c>
      <c r="CF14" s="53">
        <v>0</v>
      </c>
      <c r="CH14" s="53">
        <v>1</v>
      </c>
      <c r="CK14">
        <v>4.4994399999999997E-2</v>
      </c>
      <c r="CN14" s="53">
        <v>2.4296962879144512E-8</v>
      </c>
      <c r="CO14" s="53">
        <v>0</v>
      </c>
    </row>
    <row r="15" spans="1:95" x14ac:dyDescent="0.35">
      <c r="A15" s="3" t="s">
        <v>7</v>
      </c>
      <c r="B15" s="3" t="s">
        <v>15</v>
      </c>
      <c r="C15">
        <v>0</v>
      </c>
      <c r="D15">
        <v>0</v>
      </c>
      <c r="E15">
        <v>0</v>
      </c>
      <c r="F15">
        <v>0</v>
      </c>
      <c r="G15">
        <v>0</v>
      </c>
      <c r="H15">
        <v>0</v>
      </c>
      <c r="I15">
        <v>0</v>
      </c>
      <c r="J15">
        <v>0</v>
      </c>
      <c r="K15">
        <v>0</v>
      </c>
      <c r="L15" s="3">
        <v>0</v>
      </c>
      <c r="M15" s="3">
        <v>0</v>
      </c>
      <c r="N15" s="3">
        <v>0</v>
      </c>
      <c r="O15" s="3">
        <v>0</v>
      </c>
      <c r="P15" s="3">
        <v>0</v>
      </c>
      <c r="Q15" s="3">
        <v>0</v>
      </c>
      <c r="R15">
        <v>0</v>
      </c>
      <c r="S15">
        <v>0</v>
      </c>
      <c r="T15">
        <v>2.4240200000000001</v>
      </c>
      <c r="U15">
        <v>16.211600000000001</v>
      </c>
      <c r="V15">
        <v>0</v>
      </c>
      <c r="W15">
        <v>0</v>
      </c>
      <c r="X15">
        <v>0</v>
      </c>
      <c r="Y15">
        <v>0</v>
      </c>
      <c r="Z15">
        <v>0</v>
      </c>
      <c r="AA15">
        <v>0</v>
      </c>
      <c r="AB15">
        <v>0</v>
      </c>
      <c r="AC15">
        <v>0</v>
      </c>
      <c r="AD15">
        <v>0</v>
      </c>
      <c r="AE15">
        <v>0</v>
      </c>
      <c r="AF15">
        <v>0</v>
      </c>
      <c r="AG15">
        <v>0</v>
      </c>
      <c r="AH15">
        <v>0</v>
      </c>
      <c r="AI15">
        <v>0</v>
      </c>
      <c r="AJ15">
        <v>0</v>
      </c>
      <c r="AK15">
        <v>0</v>
      </c>
      <c r="AL15">
        <v>0</v>
      </c>
      <c r="AM15">
        <v>0</v>
      </c>
      <c r="AN15">
        <v>7.6269999999999998</v>
      </c>
      <c r="AO15">
        <v>20.774999999999999</v>
      </c>
      <c r="AP15">
        <v>0</v>
      </c>
      <c r="AQ15">
        <v>1.08636</v>
      </c>
      <c r="AR15">
        <v>0</v>
      </c>
      <c r="AT15">
        <v>48.123979999999996</v>
      </c>
      <c r="AU15">
        <v>48.123979999999996</v>
      </c>
      <c r="AV15">
        <v>38.978999999999999</v>
      </c>
      <c r="AW15">
        <v>0</v>
      </c>
      <c r="AX15">
        <v>0</v>
      </c>
      <c r="AY15" s="53">
        <v>0.80997041391838331</v>
      </c>
      <c r="BA15" t="s">
        <v>79</v>
      </c>
      <c r="BF15">
        <v>1.08636</v>
      </c>
      <c r="BG15">
        <v>0</v>
      </c>
      <c r="BH15">
        <v>18.635619999999999</v>
      </c>
      <c r="BI15">
        <v>0</v>
      </c>
      <c r="BK15">
        <v>18.635619999999999</v>
      </c>
      <c r="BN15">
        <v>0</v>
      </c>
      <c r="BO15">
        <v>0</v>
      </c>
      <c r="BP15">
        <v>18.635619999999999</v>
      </c>
      <c r="BQ15">
        <v>28.401999999999997</v>
      </c>
      <c r="BR15">
        <v>1.08636</v>
      </c>
      <c r="BS15">
        <v>0</v>
      </c>
      <c r="BT15">
        <v>0.61</v>
      </c>
      <c r="BU15">
        <v>0</v>
      </c>
      <c r="BV15" t="s">
        <v>6</v>
      </c>
      <c r="BW15" t="s">
        <v>6</v>
      </c>
      <c r="BX15" t="s">
        <v>6</v>
      </c>
      <c r="BY15">
        <v>0</v>
      </c>
      <c r="BZ15">
        <v>48.123979999999996</v>
      </c>
      <c r="CC15" s="53">
        <v>0</v>
      </c>
      <c r="CD15" s="53">
        <v>1.3770257572212442E-2</v>
      </c>
      <c r="CE15" s="53">
        <v>0.39604580502277659</v>
      </c>
      <c r="CF15" s="53">
        <v>0.59018393740501096</v>
      </c>
      <c r="CH15" s="53">
        <v>1</v>
      </c>
      <c r="CK15">
        <v>0</v>
      </c>
      <c r="CN15" s="53">
        <v>0</v>
      </c>
      <c r="CO15" s="53">
        <v>0</v>
      </c>
    </row>
    <row r="16" spans="1:95" x14ac:dyDescent="0.35">
      <c r="A16" s="3" t="s">
        <v>7</v>
      </c>
      <c r="B16" s="3" t="s">
        <v>11</v>
      </c>
      <c r="C16">
        <v>0</v>
      </c>
      <c r="D16">
        <v>3.95479</v>
      </c>
      <c r="E16">
        <v>0</v>
      </c>
      <c r="F16">
        <v>0</v>
      </c>
      <c r="G16">
        <v>0</v>
      </c>
      <c r="H16">
        <v>0</v>
      </c>
      <c r="I16">
        <v>0</v>
      </c>
      <c r="J16">
        <v>1.6060000000000001</v>
      </c>
      <c r="K16">
        <v>0</v>
      </c>
      <c r="L16" s="3">
        <v>0</v>
      </c>
      <c r="M16" s="3">
        <v>0</v>
      </c>
      <c r="N16" s="3">
        <v>0</v>
      </c>
      <c r="O16" s="3">
        <v>0</v>
      </c>
      <c r="P16" s="3">
        <v>0</v>
      </c>
      <c r="Q16" s="3">
        <v>0</v>
      </c>
      <c r="R16">
        <v>60.255899999999997</v>
      </c>
      <c r="S16">
        <v>11.4276</v>
      </c>
      <c r="T16">
        <v>29.276399999999999</v>
      </c>
      <c r="U16">
        <v>1.60015</v>
      </c>
      <c r="V16">
        <v>14.3163</v>
      </c>
      <c r="W16">
        <v>0.35699999999999998</v>
      </c>
      <c r="X16">
        <v>0.05</v>
      </c>
      <c r="Y16">
        <v>0</v>
      </c>
      <c r="Z16">
        <v>0</v>
      </c>
      <c r="AA16">
        <v>0</v>
      </c>
      <c r="AB16">
        <v>0</v>
      </c>
      <c r="AC16">
        <v>0</v>
      </c>
      <c r="AD16">
        <v>0</v>
      </c>
      <c r="AE16">
        <v>0</v>
      </c>
      <c r="AF16">
        <v>0</v>
      </c>
      <c r="AG16">
        <v>0</v>
      </c>
      <c r="AH16">
        <v>0</v>
      </c>
      <c r="AI16">
        <v>0</v>
      </c>
      <c r="AJ16">
        <v>0</v>
      </c>
      <c r="AK16">
        <v>4.0570000000000004</v>
      </c>
      <c r="AL16">
        <v>0</v>
      </c>
      <c r="AM16">
        <v>0</v>
      </c>
      <c r="AN16">
        <v>29.388000000000002</v>
      </c>
      <c r="AO16">
        <v>0</v>
      </c>
      <c r="AP16">
        <v>0</v>
      </c>
      <c r="AQ16">
        <v>5.5540000000000003</v>
      </c>
      <c r="AR16">
        <v>0</v>
      </c>
      <c r="AT16">
        <v>161.84313999999998</v>
      </c>
      <c r="AU16">
        <v>161.84313999999998</v>
      </c>
      <c r="AV16">
        <v>110.018</v>
      </c>
      <c r="AW16">
        <v>0</v>
      </c>
      <c r="AX16">
        <v>0</v>
      </c>
      <c r="AY16" s="53">
        <v>0.6797816700788184</v>
      </c>
      <c r="BA16" t="s">
        <v>79</v>
      </c>
      <c r="BF16">
        <v>9.6110000000000007</v>
      </c>
      <c r="BG16">
        <v>0</v>
      </c>
      <c r="BH16">
        <v>116.87634999999999</v>
      </c>
      <c r="BI16">
        <v>0.40699999999999997</v>
      </c>
      <c r="BK16">
        <v>117.28334999999998</v>
      </c>
      <c r="BN16">
        <v>3.95479</v>
      </c>
      <c r="BO16">
        <v>0</v>
      </c>
      <c r="BP16">
        <v>117.28334999999998</v>
      </c>
      <c r="BQ16">
        <v>30.994000000000003</v>
      </c>
      <c r="BR16">
        <v>9.6110000000000007</v>
      </c>
      <c r="BS16">
        <v>0</v>
      </c>
      <c r="BT16">
        <v>0.61</v>
      </c>
      <c r="BU16">
        <v>0</v>
      </c>
      <c r="BV16" t="s">
        <v>6</v>
      </c>
      <c r="BW16" t="s">
        <v>6</v>
      </c>
      <c r="BX16" t="s">
        <v>6</v>
      </c>
      <c r="BY16">
        <v>0</v>
      </c>
      <c r="BZ16">
        <v>161.84313999999998</v>
      </c>
      <c r="CC16" s="53">
        <v>2.4435944581895783E-2</v>
      </c>
      <c r="CD16" s="53">
        <v>3.6224643194638959E-2</v>
      </c>
      <c r="CE16" s="53">
        <v>0.74783299434254669</v>
      </c>
      <c r="CF16" s="53">
        <v>0.19150641788091857</v>
      </c>
      <c r="CH16" s="53">
        <v>1</v>
      </c>
      <c r="CK16">
        <v>2.4435999999999999E-2</v>
      </c>
      <c r="CN16" s="53">
        <v>5.541810421672011E-8</v>
      </c>
      <c r="CO16" s="53">
        <v>0</v>
      </c>
    </row>
    <row r="17" spans="1:93" x14ac:dyDescent="0.35">
      <c r="A17" s="3" t="s">
        <v>7</v>
      </c>
      <c r="B17" s="3" t="s">
        <v>14</v>
      </c>
      <c r="C17">
        <v>0</v>
      </c>
      <c r="D17">
        <v>2.161</v>
      </c>
      <c r="E17">
        <v>0</v>
      </c>
      <c r="F17">
        <v>0</v>
      </c>
      <c r="G17">
        <v>0</v>
      </c>
      <c r="H17">
        <v>0</v>
      </c>
      <c r="I17">
        <v>0</v>
      </c>
      <c r="J17">
        <v>0</v>
      </c>
      <c r="K17">
        <v>0</v>
      </c>
      <c r="L17" s="3">
        <v>0</v>
      </c>
      <c r="M17" s="3">
        <v>0</v>
      </c>
      <c r="N17" s="3">
        <v>0</v>
      </c>
      <c r="O17" s="3">
        <v>0</v>
      </c>
      <c r="P17" s="3">
        <v>0</v>
      </c>
      <c r="Q17" s="3">
        <v>0</v>
      </c>
      <c r="R17">
        <v>12.244</v>
      </c>
      <c r="S17">
        <v>7.819</v>
      </c>
      <c r="T17">
        <v>0.314</v>
      </c>
      <c r="U17">
        <v>3.5979999999999999</v>
      </c>
      <c r="V17">
        <v>8.3960000000000008</v>
      </c>
      <c r="W17">
        <v>0</v>
      </c>
      <c r="X17">
        <v>0</v>
      </c>
      <c r="Y17">
        <v>0</v>
      </c>
      <c r="Z17">
        <v>0</v>
      </c>
      <c r="AA17">
        <v>0</v>
      </c>
      <c r="AB17">
        <v>0</v>
      </c>
      <c r="AC17">
        <v>0</v>
      </c>
      <c r="AD17">
        <v>0</v>
      </c>
      <c r="AE17">
        <v>0</v>
      </c>
      <c r="AF17">
        <v>0</v>
      </c>
      <c r="AG17">
        <v>0</v>
      </c>
      <c r="AH17">
        <v>0</v>
      </c>
      <c r="AI17">
        <v>0</v>
      </c>
      <c r="AJ17">
        <v>0</v>
      </c>
      <c r="AK17">
        <v>0</v>
      </c>
      <c r="AL17">
        <v>0</v>
      </c>
      <c r="AM17">
        <v>0</v>
      </c>
      <c r="AN17">
        <v>7.93</v>
      </c>
      <c r="AO17">
        <v>3.67</v>
      </c>
      <c r="AP17">
        <v>0</v>
      </c>
      <c r="AQ17">
        <v>1.0309999999999999</v>
      </c>
      <c r="AR17">
        <v>0</v>
      </c>
      <c r="AT17">
        <v>47.162999999999997</v>
      </c>
      <c r="AU17">
        <v>47.162999999999997</v>
      </c>
      <c r="AV17">
        <v>33.26</v>
      </c>
      <c r="AW17">
        <v>0</v>
      </c>
      <c r="AX17">
        <v>0</v>
      </c>
      <c r="AY17" s="53">
        <v>0.70521383287746753</v>
      </c>
      <c r="BA17" t="s">
        <v>79</v>
      </c>
      <c r="BF17">
        <v>1.0309999999999999</v>
      </c>
      <c r="BG17">
        <v>0</v>
      </c>
      <c r="BH17">
        <v>32.370999999999995</v>
      </c>
      <c r="BI17">
        <v>0</v>
      </c>
      <c r="BK17">
        <v>32.370999999999995</v>
      </c>
      <c r="BN17">
        <v>2.161</v>
      </c>
      <c r="BO17">
        <v>0</v>
      </c>
      <c r="BP17">
        <v>32.370999999999995</v>
      </c>
      <c r="BQ17">
        <v>11.6</v>
      </c>
      <c r="BR17">
        <v>1.0309999999999999</v>
      </c>
      <c r="BS17">
        <v>0</v>
      </c>
      <c r="BT17">
        <v>0.61</v>
      </c>
      <c r="BU17">
        <v>0</v>
      </c>
      <c r="BV17" t="s">
        <v>6</v>
      </c>
      <c r="BW17" t="s">
        <v>6</v>
      </c>
      <c r="BX17" t="s">
        <v>6</v>
      </c>
      <c r="BY17">
        <v>0</v>
      </c>
      <c r="BZ17">
        <v>47.162999999999997</v>
      </c>
      <c r="CC17" s="53">
        <v>4.5819816381485488E-2</v>
      </c>
      <c r="CD17" s="53">
        <v>1.3334817547653881E-2</v>
      </c>
      <c r="CE17" s="53">
        <v>0.69488985009435356</v>
      </c>
      <c r="CF17" s="53">
        <v>0.24595551597650703</v>
      </c>
      <c r="CH17" s="53">
        <v>0.99999999999999989</v>
      </c>
      <c r="CK17">
        <v>4.5819800000000001E-2</v>
      </c>
      <c r="CN17" s="53">
        <v>-1.6381485487548808E-8</v>
      </c>
      <c r="CO17" s="53">
        <v>0</v>
      </c>
    </row>
    <row r="18" spans="1:93" x14ac:dyDescent="0.35">
      <c r="A18" s="3" t="s">
        <v>7</v>
      </c>
      <c r="B18" s="3" t="s">
        <v>17</v>
      </c>
      <c r="C18">
        <v>0</v>
      </c>
      <c r="D18">
        <v>0.59299999999999997</v>
      </c>
      <c r="E18">
        <v>0</v>
      </c>
      <c r="F18">
        <v>0</v>
      </c>
      <c r="G18">
        <v>0</v>
      </c>
      <c r="H18">
        <v>0</v>
      </c>
      <c r="I18">
        <v>0</v>
      </c>
      <c r="J18">
        <v>0</v>
      </c>
      <c r="K18">
        <v>0</v>
      </c>
      <c r="L18" s="3">
        <v>0</v>
      </c>
      <c r="M18" s="3">
        <v>0</v>
      </c>
      <c r="N18" s="3">
        <v>0</v>
      </c>
      <c r="O18" s="3">
        <v>0</v>
      </c>
      <c r="P18" s="3">
        <v>0</v>
      </c>
      <c r="Q18" s="3">
        <v>0</v>
      </c>
      <c r="R18">
        <v>0</v>
      </c>
      <c r="S18">
        <v>0</v>
      </c>
      <c r="T18">
        <v>0</v>
      </c>
      <c r="U18">
        <v>0</v>
      </c>
      <c r="V18">
        <v>8.4729399999999995</v>
      </c>
      <c r="W18">
        <v>0</v>
      </c>
      <c r="X18">
        <v>0</v>
      </c>
      <c r="Y18">
        <v>0</v>
      </c>
      <c r="Z18">
        <v>0</v>
      </c>
      <c r="AA18">
        <v>0</v>
      </c>
      <c r="AB18">
        <v>0</v>
      </c>
      <c r="AC18">
        <v>0</v>
      </c>
      <c r="AD18">
        <v>0</v>
      </c>
      <c r="AE18">
        <v>0</v>
      </c>
      <c r="AF18">
        <v>0</v>
      </c>
      <c r="AG18">
        <v>0</v>
      </c>
      <c r="AH18">
        <v>0</v>
      </c>
      <c r="AI18">
        <v>0</v>
      </c>
      <c r="AJ18">
        <v>0</v>
      </c>
      <c r="AK18">
        <v>0</v>
      </c>
      <c r="AL18">
        <v>0</v>
      </c>
      <c r="AM18">
        <v>0</v>
      </c>
      <c r="AN18">
        <v>0</v>
      </c>
      <c r="AO18">
        <v>8.9179999999999993</v>
      </c>
      <c r="AP18">
        <v>0</v>
      </c>
      <c r="AQ18">
        <v>5.8000000000000003E-2</v>
      </c>
      <c r="AR18">
        <v>0</v>
      </c>
      <c r="AT18">
        <v>18.041939999999997</v>
      </c>
      <c r="AU18">
        <v>18.041939999999997</v>
      </c>
      <c r="AV18">
        <v>15.041</v>
      </c>
      <c r="AW18">
        <v>0</v>
      </c>
      <c r="AX18">
        <v>0</v>
      </c>
      <c r="AY18" s="53">
        <v>0.83366866312602761</v>
      </c>
      <c r="BA18" t="s">
        <v>79</v>
      </c>
      <c r="BF18">
        <v>5.8000000000000003E-2</v>
      </c>
      <c r="BG18">
        <v>0</v>
      </c>
      <c r="BH18">
        <v>8.4729399999999995</v>
      </c>
      <c r="BI18">
        <v>0</v>
      </c>
      <c r="BK18">
        <v>8.4729399999999995</v>
      </c>
      <c r="BN18">
        <v>0.59299999999999997</v>
      </c>
      <c r="BO18">
        <v>0</v>
      </c>
      <c r="BP18">
        <v>8.4729399999999995</v>
      </c>
      <c r="BQ18">
        <v>8.9179999999999993</v>
      </c>
      <c r="BR18">
        <v>5.8000000000000003E-2</v>
      </c>
      <c r="BS18">
        <v>0</v>
      </c>
      <c r="BT18">
        <v>0.61</v>
      </c>
      <c r="BU18">
        <v>0</v>
      </c>
      <c r="BV18" t="s">
        <v>6</v>
      </c>
      <c r="BW18" t="s">
        <v>6</v>
      </c>
      <c r="BX18" t="s">
        <v>6</v>
      </c>
      <c r="BY18">
        <v>0</v>
      </c>
      <c r="BZ18">
        <v>18.041939999999997</v>
      </c>
      <c r="CC18" s="53">
        <v>3.286786232522667E-2</v>
      </c>
      <c r="CD18" s="53">
        <v>1.9609864571104884E-3</v>
      </c>
      <c r="CE18" s="53">
        <v>0.47087840886290505</v>
      </c>
      <c r="CF18" s="53">
        <v>0.4942927423547579</v>
      </c>
      <c r="CH18" s="53">
        <v>1</v>
      </c>
      <c r="CK18">
        <v>3.2867899999999999E-2</v>
      </c>
      <c r="CN18" s="53">
        <v>3.7674773328832956E-8</v>
      </c>
      <c r="CO18" s="53">
        <v>0</v>
      </c>
    </row>
    <row r="19" spans="1:93" x14ac:dyDescent="0.35">
      <c r="A19" s="3" t="s">
        <v>7</v>
      </c>
      <c r="B19" s="3" t="s">
        <v>44</v>
      </c>
      <c r="C19">
        <v>0</v>
      </c>
      <c r="D19">
        <v>0</v>
      </c>
      <c r="E19">
        <v>0</v>
      </c>
      <c r="F19">
        <v>0</v>
      </c>
      <c r="G19">
        <v>0</v>
      </c>
      <c r="H19">
        <v>0</v>
      </c>
      <c r="I19">
        <v>0</v>
      </c>
      <c r="J19">
        <v>0</v>
      </c>
      <c r="K19">
        <v>0</v>
      </c>
      <c r="L19" s="3">
        <v>0</v>
      </c>
      <c r="M19" s="3">
        <v>0</v>
      </c>
      <c r="N19" s="3">
        <v>0</v>
      </c>
      <c r="O19" s="3">
        <v>0</v>
      </c>
      <c r="P19" s="3">
        <v>0</v>
      </c>
      <c r="Q19" s="3">
        <v>0</v>
      </c>
      <c r="R19">
        <v>0</v>
      </c>
      <c r="S19">
        <v>0</v>
      </c>
      <c r="T19">
        <v>0</v>
      </c>
      <c r="U19">
        <v>0</v>
      </c>
      <c r="V19">
        <v>14.4765</v>
      </c>
      <c r="W19">
        <v>0</v>
      </c>
      <c r="X19">
        <v>0</v>
      </c>
      <c r="Y19">
        <v>0</v>
      </c>
      <c r="Z19">
        <v>0</v>
      </c>
      <c r="AA19">
        <v>0</v>
      </c>
      <c r="AB19">
        <v>0</v>
      </c>
      <c r="AC19">
        <v>0</v>
      </c>
      <c r="AD19">
        <v>0</v>
      </c>
      <c r="AE19">
        <v>0</v>
      </c>
      <c r="AF19">
        <v>0</v>
      </c>
      <c r="AG19">
        <v>0</v>
      </c>
      <c r="AH19">
        <v>0</v>
      </c>
      <c r="AI19">
        <v>0</v>
      </c>
      <c r="AJ19">
        <v>0</v>
      </c>
      <c r="AK19">
        <v>0</v>
      </c>
      <c r="AL19">
        <v>0</v>
      </c>
      <c r="AM19">
        <v>0</v>
      </c>
      <c r="AN19">
        <v>0</v>
      </c>
      <c r="AO19">
        <v>0</v>
      </c>
      <c r="AP19">
        <v>0</v>
      </c>
      <c r="AQ19">
        <v>0.307</v>
      </c>
      <c r="AR19">
        <v>0</v>
      </c>
      <c r="AT19">
        <v>14.7835</v>
      </c>
      <c r="AU19">
        <v>14.7835</v>
      </c>
      <c r="AV19">
        <v>10.256</v>
      </c>
      <c r="AW19">
        <v>0</v>
      </c>
      <c r="AX19">
        <v>0</v>
      </c>
      <c r="AY19" s="53">
        <v>0.69374640646666896</v>
      </c>
      <c r="BA19" t="s">
        <v>79</v>
      </c>
      <c r="BF19">
        <v>0.307</v>
      </c>
      <c r="BG19">
        <v>0</v>
      </c>
      <c r="BH19">
        <v>14.4765</v>
      </c>
      <c r="BI19">
        <v>0</v>
      </c>
      <c r="BK19">
        <v>14.4765</v>
      </c>
      <c r="BN19">
        <v>0</v>
      </c>
      <c r="BO19">
        <v>0</v>
      </c>
      <c r="BP19">
        <v>14.4765</v>
      </c>
      <c r="BQ19">
        <v>0</v>
      </c>
      <c r="BR19">
        <v>0.307</v>
      </c>
      <c r="BS19">
        <v>0</v>
      </c>
      <c r="BT19">
        <v>0.61</v>
      </c>
      <c r="BU19">
        <v>0</v>
      </c>
      <c r="BV19" t="s">
        <v>6</v>
      </c>
      <c r="BW19" t="s">
        <v>6</v>
      </c>
      <c r="BX19" t="s">
        <v>6</v>
      </c>
      <c r="BY19">
        <v>0</v>
      </c>
      <c r="BZ19">
        <v>14.7835</v>
      </c>
      <c r="CC19" s="53">
        <v>0</v>
      </c>
      <c r="CD19" s="53">
        <v>1.266750093009098E-2</v>
      </c>
      <c r="CE19" s="53">
        <v>0.98733249906990905</v>
      </c>
      <c r="CF19" s="53">
        <v>0</v>
      </c>
      <c r="CH19" s="53">
        <v>1</v>
      </c>
      <c r="CK19">
        <v>0</v>
      </c>
      <c r="CN19" s="53">
        <v>0</v>
      </c>
      <c r="CO19" s="53">
        <v>0</v>
      </c>
    </row>
    <row r="20" spans="1:93" x14ac:dyDescent="0.35">
      <c r="A20" s="3" t="s">
        <v>7</v>
      </c>
      <c r="B20" s="3" t="s">
        <v>18</v>
      </c>
      <c r="C20">
        <v>0</v>
      </c>
      <c r="D20">
        <v>0.66</v>
      </c>
      <c r="E20">
        <v>0</v>
      </c>
      <c r="F20">
        <v>0</v>
      </c>
      <c r="G20">
        <v>0</v>
      </c>
      <c r="H20">
        <v>0</v>
      </c>
      <c r="I20">
        <v>0</v>
      </c>
      <c r="J20">
        <v>0</v>
      </c>
      <c r="K20">
        <v>0</v>
      </c>
      <c r="L20" s="3">
        <v>0</v>
      </c>
      <c r="M20" s="3">
        <v>0</v>
      </c>
      <c r="N20" s="3">
        <v>0</v>
      </c>
      <c r="O20" s="3">
        <v>0</v>
      </c>
      <c r="P20" s="3">
        <v>0</v>
      </c>
      <c r="Q20" s="3">
        <v>0</v>
      </c>
      <c r="R20">
        <v>0</v>
      </c>
      <c r="S20">
        <v>0</v>
      </c>
      <c r="T20">
        <v>0</v>
      </c>
      <c r="U20">
        <v>0</v>
      </c>
      <c r="V20">
        <v>11.651999999999999</v>
      </c>
      <c r="W20">
        <v>0</v>
      </c>
      <c r="X20">
        <v>3.2549999999999999</v>
      </c>
      <c r="Y20">
        <v>0</v>
      </c>
      <c r="Z20">
        <v>0</v>
      </c>
      <c r="AA20">
        <v>0</v>
      </c>
      <c r="AB20">
        <v>0</v>
      </c>
      <c r="AC20">
        <v>0</v>
      </c>
      <c r="AD20">
        <v>0</v>
      </c>
      <c r="AE20">
        <v>0</v>
      </c>
      <c r="AF20">
        <v>0</v>
      </c>
      <c r="AG20">
        <v>0</v>
      </c>
      <c r="AH20">
        <v>0</v>
      </c>
      <c r="AI20">
        <v>0</v>
      </c>
      <c r="AJ20">
        <v>0</v>
      </c>
      <c r="AK20">
        <v>0</v>
      </c>
      <c r="AL20">
        <v>0</v>
      </c>
      <c r="AM20">
        <v>0</v>
      </c>
      <c r="AN20">
        <v>0</v>
      </c>
      <c r="AO20">
        <v>0</v>
      </c>
      <c r="AP20">
        <v>0</v>
      </c>
      <c r="AQ20">
        <v>0.29599999999999999</v>
      </c>
      <c r="AR20">
        <v>0</v>
      </c>
      <c r="AT20">
        <v>15.863</v>
      </c>
      <c r="AU20">
        <v>15.863</v>
      </c>
      <c r="AV20">
        <v>10.939</v>
      </c>
      <c r="AW20">
        <v>0</v>
      </c>
      <c r="AX20">
        <v>0</v>
      </c>
      <c r="AY20" s="53">
        <v>0.68959213263569319</v>
      </c>
      <c r="BA20" t="s">
        <v>79</v>
      </c>
      <c r="BF20">
        <v>0.29599999999999999</v>
      </c>
      <c r="BG20">
        <v>0</v>
      </c>
      <c r="BH20">
        <v>11.651999999999999</v>
      </c>
      <c r="BI20">
        <v>3.2549999999999999</v>
      </c>
      <c r="BK20">
        <v>14.907</v>
      </c>
      <c r="BN20">
        <v>0.66</v>
      </c>
      <c r="BO20">
        <v>0</v>
      </c>
      <c r="BP20">
        <v>14.907</v>
      </c>
      <c r="BQ20">
        <v>0</v>
      </c>
      <c r="BR20">
        <v>0.29599999999999999</v>
      </c>
      <c r="BS20">
        <v>0</v>
      </c>
      <c r="BT20">
        <v>0.61</v>
      </c>
      <c r="BU20">
        <v>0</v>
      </c>
      <c r="BV20" t="s">
        <v>6</v>
      </c>
      <c r="BW20" t="s">
        <v>6</v>
      </c>
      <c r="BX20" t="s">
        <v>6</v>
      </c>
      <c r="BY20">
        <v>0</v>
      </c>
      <c r="BZ20">
        <v>15.863</v>
      </c>
      <c r="CC20" s="53">
        <v>4.1606253545987522E-2</v>
      </c>
      <c r="CD20" s="53">
        <v>1.1382462333732586E-2</v>
      </c>
      <c r="CE20" s="53">
        <v>0.94701128412027991</v>
      </c>
      <c r="CF20" s="53">
        <v>0</v>
      </c>
      <c r="CH20" s="53">
        <v>1</v>
      </c>
      <c r="CK20">
        <v>4.1606299999999999E-2</v>
      </c>
      <c r="CN20" s="53">
        <v>4.645401247699299E-8</v>
      </c>
      <c r="CO20" s="53">
        <v>0</v>
      </c>
    </row>
    <row r="21" spans="1:93" x14ac:dyDescent="0.35">
      <c r="A21" s="3" t="s">
        <v>7</v>
      </c>
      <c r="B21" s="3" t="s">
        <v>20</v>
      </c>
      <c r="C21">
        <v>0</v>
      </c>
      <c r="D21">
        <v>2.6379999999999999</v>
      </c>
      <c r="E21">
        <v>0</v>
      </c>
      <c r="F21">
        <v>0</v>
      </c>
      <c r="G21">
        <v>0</v>
      </c>
      <c r="H21">
        <v>0</v>
      </c>
      <c r="I21">
        <v>0</v>
      </c>
      <c r="J21">
        <v>0</v>
      </c>
      <c r="K21">
        <v>0</v>
      </c>
      <c r="L21" s="3">
        <v>0</v>
      </c>
      <c r="M21" s="3">
        <v>0</v>
      </c>
      <c r="N21" s="3">
        <v>0</v>
      </c>
      <c r="O21" s="3">
        <v>0</v>
      </c>
      <c r="P21" s="3">
        <v>0</v>
      </c>
      <c r="Q21" s="3">
        <v>0</v>
      </c>
      <c r="R21">
        <v>33.936999999999998</v>
      </c>
      <c r="S21">
        <v>43.752000000000002</v>
      </c>
      <c r="T21">
        <v>0.73799999999999999</v>
      </c>
      <c r="U21">
        <v>3.266</v>
      </c>
      <c r="V21">
        <v>21.832999999999998</v>
      </c>
      <c r="W21">
        <v>0</v>
      </c>
      <c r="X21">
        <v>0</v>
      </c>
      <c r="Y21">
        <v>0</v>
      </c>
      <c r="Z21">
        <v>0</v>
      </c>
      <c r="AA21">
        <v>0</v>
      </c>
      <c r="AB21">
        <v>0</v>
      </c>
      <c r="AC21">
        <v>0</v>
      </c>
      <c r="AD21">
        <v>0</v>
      </c>
      <c r="AE21">
        <v>0</v>
      </c>
      <c r="AF21">
        <v>0</v>
      </c>
      <c r="AG21">
        <v>0</v>
      </c>
      <c r="AH21">
        <v>0</v>
      </c>
      <c r="AI21">
        <v>0</v>
      </c>
      <c r="AJ21">
        <v>0</v>
      </c>
      <c r="AK21">
        <v>0</v>
      </c>
      <c r="AL21">
        <v>0</v>
      </c>
      <c r="AM21">
        <v>0</v>
      </c>
      <c r="AN21">
        <v>22.337</v>
      </c>
      <c r="AO21">
        <v>0</v>
      </c>
      <c r="AP21">
        <v>0</v>
      </c>
      <c r="AQ21">
        <v>2.431</v>
      </c>
      <c r="AR21">
        <v>0</v>
      </c>
      <c r="AT21">
        <v>130.93200000000002</v>
      </c>
      <c r="AU21">
        <v>130.93200000000002</v>
      </c>
      <c r="AV21">
        <v>93.239000000000004</v>
      </c>
      <c r="AW21">
        <v>0</v>
      </c>
      <c r="AX21">
        <v>0</v>
      </c>
      <c r="AY21" s="53">
        <v>0.71211774050652243</v>
      </c>
      <c r="BA21" t="s">
        <v>79</v>
      </c>
      <c r="BF21">
        <v>2.431</v>
      </c>
      <c r="BG21">
        <v>0</v>
      </c>
      <c r="BH21">
        <v>103.526</v>
      </c>
      <c r="BI21">
        <v>0</v>
      </c>
      <c r="BK21">
        <v>103.526</v>
      </c>
      <c r="BN21">
        <v>2.6379999999999999</v>
      </c>
      <c r="BO21">
        <v>0</v>
      </c>
      <c r="BP21">
        <v>103.526</v>
      </c>
      <c r="BQ21">
        <v>22.337</v>
      </c>
      <c r="BR21">
        <v>2.431</v>
      </c>
      <c r="BS21">
        <v>0</v>
      </c>
      <c r="BT21">
        <v>0.61</v>
      </c>
      <c r="BU21">
        <v>0</v>
      </c>
      <c r="BV21" t="s">
        <v>6</v>
      </c>
      <c r="BW21" t="s">
        <v>6</v>
      </c>
      <c r="BX21" t="s">
        <v>6</v>
      </c>
      <c r="BY21">
        <v>0</v>
      </c>
      <c r="BZ21">
        <v>130.93200000000002</v>
      </c>
      <c r="CC21" s="53">
        <v>2.0147863012861634E-2</v>
      </c>
      <c r="CD21" s="53">
        <v>1.1325802706748539E-2</v>
      </c>
      <c r="CE21" s="53">
        <v>0.79792632817034781</v>
      </c>
      <c r="CF21" s="53">
        <v>0.17060000611004184</v>
      </c>
      <c r="CH21" s="53">
        <v>0.99999999999999978</v>
      </c>
      <c r="CK21">
        <v>2.01479E-2</v>
      </c>
      <c r="CN21" s="53">
        <v>3.6987138365973671E-8</v>
      </c>
      <c r="CO21" s="53">
        <v>0</v>
      </c>
    </row>
    <row r="22" spans="1:93" x14ac:dyDescent="0.35">
      <c r="A22" s="3" t="s">
        <v>7</v>
      </c>
      <c r="B22" s="3" t="s">
        <v>58</v>
      </c>
      <c r="C22">
        <v>0</v>
      </c>
      <c r="D22">
        <v>9.4E-2</v>
      </c>
      <c r="E22">
        <v>0</v>
      </c>
      <c r="F22">
        <v>0</v>
      </c>
      <c r="G22">
        <v>0</v>
      </c>
      <c r="H22">
        <v>0</v>
      </c>
      <c r="I22">
        <v>0</v>
      </c>
      <c r="J22">
        <v>0</v>
      </c>
      <c r="K22">
        <v>0</v>
      </c>
      <c r="L22" s="3">
        <v>0</v>
      </c>
      <c r="M22" s="3">
        <v>0</v>
      </c>
      <c r="N22" s="3">
        <v>0</v>
      </c>
      <c r="O22" s="3">
        <v>0</v>
      </c>
      <c r="P22" s="3">
        <v>0</v>
      </c>
      <c r="Q22" s="3">
        <v>0</v>
      </c>
      <c r="R22">
        <v>0.157</v>
      </c>
      <c r="S22">
        <v>2.169</v>
      </c>
      <c r="T22">
        <v>0</v>
      </c>
      <c r="U22">
        <v>0.316</v>
      </c>
      <c r="V22">
        <v>0.13700000000000001</v>
      </c>
      <c r="W22">
        <v>0</v>
      </c>
      <c r="X22">
        <v>0</v>
      </c>
      <c r="Y22">
        <v>0</v>
      </c>
      <c r="Z22">
        <v>0</v>
      </c>
      <c r="AA22">
        <v>0</v>
      </c>
      <c r="AB22">
        <v>0</v>
      </c>
      <c r="AC22">
        <v>0</v>
      </c>
      <c r="AD22">
        <v>0</v>
      </c>
      <c r="AE22">
        <v>0</v>
      </c>
      <c r="AF22">
        <v>0</v>
      </c>
      <c r="AG22">
        <v>0</v>
      </c>
      <c r="AH22">
        <v>0</v>
      </c>
      <c r="AI22">
        <v>0</v>
      </c>
      <c r="AJ22">
        <v>0</v>
      </c>
      <c r="AK22">
        <v>0</v>
      </c>
      <c r="AL22">
        <v>0</v>
      </c>
      <c r="AM22">
        <v>0</v>
      </c>
      <c r="AN22">
        <v>0</v>
      </c>
      <c r="AO22">
        <v>0</v>
      </c>
      <c r="AP22">
        <v>0</v>
      </c>
      <c r="AQ22">
        <v>0.35199999999999998</v>
      </c>
      <c r="AR22">
        <v>0</v>
      </c>
      <c r="AT22">
        <v>3.2249999999999996</v>
      </c>
      <c r="AU22">
        <v>3.2249999999999996</v>
      </c>
      <c r="AV22">
        <v>2.5459999999999998</v>
      </c>
      <c r="AW22">
        <v>0</v>
      </c>
      <c r="AX22">
        <v>0</v>
      </c>
      <c r="AY22" s="53">
        <v>0.78945736434108527</v>
      </c>
      <c r="BA22" t="s">
        <v>79</v>
      </c>
      <c r="BF22">
        <v>0.35199999999999998</v>
      </c>
      <c r="BG22">
        <v>0</v>
      </c>
      <c r="BH22">
        <v>2.7789999999999999</v>
      </c>
      <c r="BI22">
        <v>0</v>
      </c>
      <c r="BK22">
        <v>2.7789999999999999</v>
      </c>
      <c r="BN22">
        <v>9.4E-2</v>
      </c>
      <c r="BO22">
        <v>0</v>
      </c>
      <c r="BP22">
        <v>2.7789999999999999</v>
      </c>
      <c r="BQ22">
        <v>0</v>
      </c>
      <c r="BR22">
        <v>0.35199999999999998</v>
      </c>
      <c r="BS22">
        <v>0</v>
      </c>
      <c r="BT22">
        <v>0.61</v>
      </c>
      <c r="BU22">
        <v>0</v>
      </c>
      <c r="BV22" t="s">
        <v>6</v>
      </c>
      <c r="BW22" t="s">
        <v>6</v>
      </c>
      <c r="BX22" t="s">
        <v>6</v>
      </c>
      <c r="BY22">
        <v>0</v>
      </c>
      <c r="BZ22">
        <v>3.2249999999999996</v>
      </c>
      <c r="CC22" s="53">
        <v>2.9147286821705431E-2</v>
      </c>
      <c r="CD22" s="53">
        <v>6.6579844961240309E-2</v>
      </c>
      <c r="CE22" s="53">
        <v>0.90427286821705433</v>
      </c>
      <c r="CF22" s="53">
        <v>0</v>
      </c>
      <c r="CH22" s="53">
        <v>1</v>
      </c>
      <c r="CK22">
        <v>2.9147300000000001E-2</v>
      </c>
      <c r="CN22" s="53">
        <v>1.3178294570176385E-8</v>
      </c>
      <c r="CO22" s="53">
        <v>0</v>
      </c>
    </row>
    <row r="23" spans="1:93" x14ac:dyDescent="0.35">
      <c r="A23" s="3" t="s">
        <v>7</v>
      </c>
      <c r="B23" s="3" t="s">
        <v>43</v>
      </c>
      <c r="C23">
        <v>0</v>
      </c>
      <c r="D23">
        <v>1.0549999999999999</v>
      </c>
      <c r="E23">
        <v>0</v>
      </c>
      <c r="F23">
        <v>0</v>
      </c>
      <c r="G23">
        <v>0</v>
      </c>
      <c r="H23">
        <v>0</v>
      </c>
      <c r="I23">
        <v>0</v>
      </c>
      <c r="J23">
        <v>0</v>
      </c>
      <c r="K23">
        <v>0</v>
      </c>
      <c r="L23" s="3">
        <v>0</v>
      </c>
      <c r="M23" s="3">
        <v>0</v>
      </c>
      <c r="N23" s="3">
        <v>0</v>
      </c>
      <c r="O23" s="3">
        <v>0</v>
      </c>
      <c r="P23" s="3">
        <v>0</v>
      </c>
      <c r="Q23" s="3">
        <v>0</v>
      </c>
      <c r="R23">
        <v>12.994</v>
      </c>
      <c r="S23">
        <v>11.951000000000001</v>
      </c>
      <c r="T23">
        <v>0</v>
      </c>
      <c r="U23">
        <v>14.939</v>
      </c>
      <c r="V23">
        <v>0</v>
      </c>
      <c r="W23">
        <v>0</v>
      </c>
      <c r="X23">
        <v>0</v>
      </c>
      <c r="Y23">
        <v>0</v>
      </c>
      <c r="Z23">
        <v>0</v>
      </c>
      <c r="AA23">
        <v>0</v>
      </c>
      <c r="AB23">
        <v>0</v>
      </c>
      <c r="AC23">
        <v>0</v>
      </c>
      <c r="AD23">
        <v>0</v>
      </c>
      <c r="AE23">
        <v>0</v>
      </c>
      <c r="AF23">
        <v>0</v>
      </c>
      <c r="AG23">
        <v>0</v>
      </c>
      <c r="AH23">
        <v>0</v>
      </c>
      <c r="AI23">
        <v>0</v>
      </c>
      <c r="AJ23">
        <v>0</v>
      </c>
      <c r="AK23">
        <v>0</v>
      </c>
      <c r="AL23">
        <v>0</v>
      </c>
      <c r="AM23">
        <v>0</v>
      </c>
      <c r="AN23">
        <v>8.4619999999999997</v>
      </c>
      <c r="AO23">
        <v>0</v>
      </c>
      <c r="AP23">
        <v>0</v>
      </c>
      <c r="AQ23">
        <v>1.302</v>
      </c>
      <c r="AR23">
        <v>0</v>
      </c>
      <c r="AT23">
        <v>50.702999999999996</v>
      </c>
      <c r="AU23">
        <v>50.702999999999996</v>
      </c>
      <c r="AV23">
        <v>35.802</v>
      </c>
      <c r="AW23">
        <v>0</v>
      </c>
      <c r="AX23">
        <v>0</v>
      </c>
      <c r="AY23" s="53">
        <v>0.70611206437488916</v>
      </c>
      <c r="BA23" t="s">
        <v>79</v>
      </c>
      <c r="BF23">
        <v>1.302</v>
      </c>
      <c r="BG23">
        <v>0</v>
      </c>
      <c r="BH23">
        <v>39.884</v>
      </c>
      <c r="BI23">
        <v>0</v>
      </c>
      <c r="BK23">
        <v>39.884</v>
      </c>
      <c r="BN23">
        <v>1.0549999999999999</v>
      </c>
      <c r="BO23">
        <v>0</v>
      </c>
      <c r="BP23">
        <v>39.884</v>
      </c>
      <c r="BQ23">
        <v>8.4619999999999997</v>
      </c>
      <c r="BR23">
        <v>1.302</v>
      </c>
      <c r="BS23">
        <v>0</v>
      </c>
      <c r="BT23">
        <v>0.61</v>
      </c>
      <c r="BU23">
        <v>0</v>
      </c>
      <c r="BV23" t="s">
        <v>6</v>
      </c>
      <c r="BW23" t="s">
        <v>6</v>
      </c>
      <c r="BX23" t="s">
        <v>6</v>
      </c>
      <c r="BY23">
        <v>0</v>
      </c>
      <c r="BZ23">
        <v>50.702999999999996</v>
      </c>
      <c r="CC23" s="53">
        <v>2.0807447291087314E-2</v>
      </c>
      <c r="CD23" s="53">
        <v>1.5664161883912196E-2</v>
      </c>
      <c r="CE23" s="53">
        <v>0.79663491312151158</v>
      </c>
      <c r="CF23" s="53">
        <v>0.16689347770348895</v>
      </c>
      <c r="CH23" s="53">
        <v>1</v>
      </c>
      <c r="CK23">
        <v>2.08074E-2</v>
      </c>
      <c r="CN23" s="53">
        <v>-4.7291087313522384E-8</v>
      </c>
      <c r="CO23" s="53">
        <v>0</v>
      </c>
    </row>
    <row r="24" spans="1:93" x14ac:dyDescent="0.35">
      <c r="A24" s="3" t="s">
        <v>7</v>
      </c>
      <c r="B24" s="3" t="s">
        <v>29</v>
      </c>
      <c r="C24">
        <v>0</v>
      </c>
      <c r="D24">
        <v>8.1000000000000003E-2</v>
      </c>
      <c r="E24">
        <v>0</v>
      </c>
      <c r="F24">
        <v>0</v>
      </c>
      <c r="G24">
        <v>0</v>
      </c>
      <c r="H24">
        <v>0</v>
      </c>
      <c r="I24">
        <v>0</v>
      </c>
      <c r="J24">
        <v>0</v>
      </c>
      <c r="K24">
        <v>0</v>
      </c>
      <c r="L24" s="3">
        <v>0</v>
      </c>
      <c r="M24" s="3">
        <v>0</v>
      </c>
      <c r="N24" s="3">
        <v>0</v>
      </c>
      <c r="O24" s="3">
        <v>0</v>
      </c>
      <c r="P24" s="3">
        <v>0</v>
      </c>
      <c r="Q24" s="3">
        <v>0</v>
      </c>
      <c r="R24">
        <v>0</v>
      </c>
      <c r="S24">
        <v>0</v>
      </c>
      <c r="T24">
        <v>0</v>
      </c>
      <c r="U24">
        <v>0</v>
      </c>
      <c r="V24">
        <v>21.024000000000001</v>
      </c>
      <c r="W24">
        <v>0</v>
      </c>
      <c r="X24">
        <v>0</v>
      </c>
      <c r="Y24">
        <v>0</v>
      </c>
      <c r="Z24">
        <v>0</v>
      </c>
      <c r="AA24">
        <v>0</v>
      </c>
      <c r="AB24">
        <v>0</v>
      </c>
      <c r="AC24">
        <v>0</v>
      </c>
      <c r="AD24">
        <v>0</v>
      </c>
      <c r="AE24">
        <v>0</v>
      </c>
      <c r="AF24">
        <v>0</v>
      </c>
      <c r="AG24">
        <v>0</v>
      </c>
      <c r="AH24">
        <v>0</v>
      </c>
      <c r="AI24">
        <v>0</v>
      </c>
      <c r="AJ24">
        <v>0</v>
      </c>
      <c r="AK24">
        <v>0</v>
      </c>
      <c r="AL24">
        <v>0</v>
      </c>
      <c r="AM24">
        <v>0</v>
      </c>
      <c r="AN24">
        <v>0</v>
      </c>
      <c r="AO24">
        <v>0</v>
      </c>
      <c r="AP24">
        <v>0</v>
      </c>
      <c r="AQ24">
        <v>0.378</v>
      </c>
      <c r="AR24">
        <v>0</v>
      </c>
      <c r="AT24">
        <v>21.483000000000001</v>
      </c>
      <c r="AU24">
        <v>21.483000000000001</v>
      </c>
      <c r="AV24">
        <v>14.625</v>
      </c>
      <c r="AW24">
        <v>0</v>
      </c>
      <c r="AX24">
        <v>0</v>
      </c>
      <c r="AY24" s="53">
        <v>0.68077084206116467</v>
      </c>
      <c r="BA24" t="s">
        <v>79</v>
      </c>
      <c r="BF24">
        <v>0.378</v>
      </c>
      <c r="BG24">
        <v>0</v>
      </c>
      <c r="BH24">
        <v>21.024000000000001</v>
      </c>
      <c r="BI24">
        <v>0</v>
      </c>
      <c r="BK24">
        <v>21.024000000000001</v>
      </c>
      <c r="BN24">
        <v>8.1000000000000003E-2</v>
      </c>
      <c r="BO24">
        <v>0</v>
      </c>
      <c r="BP24">
        <v>21.024000000000001</v>
      </c>
      <c r="BQ24">
        <v>0</v>
      </c>
      <c r="BR24">
        <v>0.378</v>
      </c>
      <c r="BS24">
        <v>0</v>
      </c>
      <c r="BT24">
        <v>0.61</v>
      </c>
      <c r="BU24">
        <v>0</v>
      </c>
      <c r="BV24" t="s">
        <v>6</v>
      </c>
      <c r="BW24" t="s">
        <v>6</v>
      </c>
      <c r="BX24" t="s">
        <v>6</v>
      </c>
      <c r="BY24">
        <v>0</v>
      </c>
      <c r="BZ24">
        <v>21.483000000000001</v>
      </c>
      <c r="CC24" s="53">
        <v>3.7704231252618349E-3</v>
      </c>
      <c r="CD24" s="53">
        <v>1.0733137829912023E-2</v>
      </c>
      <c r="CE24" s="53">
        <v>0.9854964390448262</v>
      </c>
      <c r="CF24" s="53">
        <v>0</v>
      </c>
      <c r="CH24" s="53">
        <v>1</v>
      </c>
      <c r="CK24">
        <v>3.77042E-3</v>
      </c>
      <c r="CN24" s="53">
        <v>-3.1252618349145167E-9</v>
      </c>
      <c r="CO24" s="53">
        <v>0</v>
      </c>
    </row>
    <row r="25" spans="1:93" x14ac:dyDescent="0.35">
      <c r="A25" s="3" t="s">
        <v>7</v>
      </c>
      <c r="B25" s="3" t="s">
        <v>54</v>
      </c>
      <c r="C25">
        <v>0</v>
      </c>
      <c r="D25">
        <v>4.3999999999999997E-2</v>
      </c>
      <c r="E25">
        <v>0</v>
      </c>
      <c r="F25">
        <v>0</v>
      </c>
      <c r="G25">
        <v>0</v>
      </c>
      <c r="H25">
        <v>0</v>
      </c>
      <c r="I25">
        <v>0</v>
      </c>
      <c r="J25">
        <v>0</v>
      </c>
      <c r="K25">
        <v>0</v>
      </c>
      <c r="L25" s="3">
        <v>0</v>
      </c>
      <c r="M25" s="3">
        <v>0</v>
      </c>
      <c r="N25" s="3">
        <v>0</v>
      </c>
      <c r="O25" s="3">
        <v>0</v>
      </c>
      <c r="P25" s="3">
        <v>0</v>
      </c>
      <c r="Q25" s="3">
        <v>0</v>
      </c>
      <c r="R25">
        <v>0</v>
      </c>
      <c r="S25">
        <v>0</v>
      </c>
      <c r="T25">
        <v>0</v>
      </c>
      <c r="U25">
        <v>0</v>
      </c>
      <c r="V25">
        <v>0</v>
      </c>
      <c r="W25">
        <v>1.679</v>
      </c>
      <c r="X25">
        <v>0</v>
      </c>
      <c r="Y25">
        <v>0</v>
      </c>
      <c r="Z25">
        <v>0</v>
      </c>
      <c r="AA25">
        <v>0</v>
      </c>
      <c r="AB25">
        <v>0</v>
      </c>
      <c r="AC25">
        <v>0</v>
      </c>
      <c r="AD25">
        <v>0</v>
      </c>
      <c r="AE25">
        <v>0</v>
      </c>
      <c r="AF25">
        <v>0</v>
      </c>
      <c r="AG25">
        <v>0</v>
      </c>
      <c r="AH25">
        <v>0</v>
      </c>
      <c r="AI25">
        <v>0</v>
      </c>
      <c r="AJ25">
        <v>0</v>
      </c>
      <c r="AK25">
        <v>0</v>
      </c>
      <c r="AL25">
        <v>1.4930000000000001</v>
      </c>
      <c r="AM25">
        <v>1.4930000000000001</v>
      </c>
      <c r="AN25">
        <v>0</v>
      </c>
      <c r="AO25">
        <v>0</v>
      </c>
      <c r="AP25">
        <v>0</v>
      </c>
      <c r="AQ25">
        <v>0.10199999999999999</v>
      </c>
      <c r="AR25">
        <v>0</v>
      </c>
      <c r="AT25">
        <v>4.8110000000000008</v>
      </c>
      <c r="AU25">
        <v>4.8110000000000008</v>
      </c>
      <c r="AV25">
        <v>3.4129999999999998</v>
      </c>
      <c r="AW25">
        <v>0</v>
      </c>
      <c r="AX25">
        <v>0</v>
      </c>
      <c r="AY25" s="53">
        <v>0.70941592184576996</v>
      </c>
      <c r="BA25" t="s">
        <v>79</v>
      </c>
      <c r="BF25">
        <v>1.5950000000000002</v>
      </c>
      <c r="BG25">
        <v>0</v>
      </c>
      <c r="BH25">
        <v>0</v>
      </c>
      <c r="BI25">
        <v>1.679</v>
      </c>
      <c r="BK25">
        <v>1.679</v>
      </c>
      <c r="BN25">
        <v>4.3999999999999997E-2</v>
      </c>
      <c r="BO25">
        <v>0</v>
      </c>
      <c r="BP25">
        <v>1.679</v>
      </c>
      <c r="BQ25">
        <v>1.4930000000000001</v>
      </c>
      <c r="BR25">
        <v>1.5950000000000002</v>
      </c>
      <c r="BS25">
        <v>0</v>
      </c>
      <c r="BT25">
        <v>0.61</v>
      </c>
      <c r="BU25">
        <v>0</v>
      </c>
      <c r="BV25" t="s">
        <v>6</v>
      </c>
      <c r="BW25" t="s">
        <v>6</v>
      </c>
      <c r="BX25" t="s">
        <v>6</v>
      </c>
      <c r="BY25">
        <v>0</v>
      </c>
      <c r="BZ25">
        <v>4.8109999999999999</v>
      </c>
      <c r="CC25" s="53">
        <v>9.1457077530658903E-3</v>
      </c>
      <c r="CD25" s="53">
        <v>0.20223446268966952</v>
      </c>
      <c r="CE25" s="53">
        <v>0.47828933693618791</v>
      </c>
      <c r="CF25" s="53">
        <v>0.3103304926210767</v>
      </c>
      <c r="CH25" s="53">
        <v>1</v>
      </c>
      <c r="CK25">
        <v>9.1457099999999996E-3</v>
      </c>
      <c r="CN25" s="53">
        <v>2.2469341092595796E-9</v>
      </c>
      <c r="CO25" s="53">
        <v>0</v>
      </c>
    </row>
    <row r="26" spans="1:93" x14ac:dyDescent="0.35">
      <c r="A26" s="3" t="s">
        <v>7</v>
      </c>
      <c r="B26" s="3" t="s">
        <v>66</v>
      </c>
      <c r="C26">
        <v>0</v>
      </c>
      <c r="D26">
        <v>0.11</v>
      </c>
      <c r="E26">
        <v>0</v>
      </c>
      <c r="F26">
        <v>0</v>
      </c>
      <c r="G26">
        <v>0</v>
      </c>
      <c r="H26">
        <v>0</v>
      </c>
      <c r="I26">
        <v>0</v>
      </c>
      <c r="J26">
        <v>0</v>
      </c>
      <c r="K26">
        <v>0</v>
      </c>
      <c r="L26" s="3">
        <v>0</v>
      </c>
      <c r="M26" s="3">
        <v>0</v>
      </c>
      <c r="N26" s="3">
        <v>0</v>
      </c>
      <c r="O26" s="3">
        <v>0</v>
      </c>
      <c r="P26" s="3">
        <v>0</v>
      </c>
      <c r="Q26" s="3">
        <v>0</v>
      </c>
      <c r="R26">
        <v>0</v>
      </c>
      <c r="S26">
        <v>0</v>
      </c>
      <c r="T26">
        <v>0</v>
      </c>
      <c r="U26">
        <v>0</v>
      </c>
      <c r="V26">
        <v>0</v>
      </c>
      <c r="W26">
        <v>4.8920000000000003</v>
      </c>
      <c r="X26">
        <v>0</v>
      </c>
      <c r="Y26">
        <v>0</v>
      </c>
      <c r="Z26">
        <v>0</v>
      </c>
      <c r="AA26">
        <v>0</v>
      </c>
      <c r="AB26">
        <v>0</v>
      </c>
      <c r="AC26">
        <v>0</v>
      </c>
      <c r="AD26">
        <v>0</v>
      </c>
      <c r="AE26">
        <v>0</v>
      </c>
      <c r="AF26">
        <v>0</v>
      </c>
      <c r="AG26">
        <v>0</v>
      </c>
      <c r="AH26">
        <v>0</v>
      </c>
      <c r="AI26">
        <v>0</v>
      </c>
      <c r="AJ26">
        <v>0</v>
      </c>
      <c r="AK26">
        <v>0</v>
      </c>
      <c r="AL26">
        <v>0</v>
      </c>
      <c r="AM26">
        <v>0</v>
      </c>
      <c r="AN26">
        <v>0</v>
      </c>
      <c r="AO26">
        <v>0</v>
      </c>
      <c r="AP26">
        <v>0</v>
      </c>
      <c r="AQ26">
        <v>0.106</v>
      </c>
      <c r="AR26">
        <v>0</v>
      </c>
      <c r="AT26">
        <v>5.1080000000000005</v>
      </c>
      <c r="AU26">
        <v>5.1080000000000005</v>
      </c>
      <c r="AV26">
        <v>3.8210000000000002</v>
      </c>
      <c r="AW26">
        <v>0</v>
      </c>
      <c r="AX26">
        <v>0</v>
      </c>
      <c r="AY26" s="53">
        <v>0.74804228660924033</v>
      </c>
      <c r="BA26" t="s">
        <v>79</v>
      </c>
      <c r="BF26">
        <v>0.106</v>
      </c>
      <c r="BG26">
        <v>0</v>
      </c>
      <c r="BH26">
        <v>0</v>
      </c>
      <c r="BI26">
        <v>4.8920000000000003</v>
      </c>
      <c r="BK26">
        <v>4.8920000000000003</v>
      </c>
      <c r="BN26">
        <v>0.11</v>
      </c>
      <c r="BO26">
        <v>0</v>
      </c>
      <c r="BP26">
        <v>4.8920000000000003</v>
      </c>
      <c r="BQ26">
        <v>0</v>
      </c>
      <c r="BR26">
        <v>0.106</v>
      </c>
      <c r="BS26">
        <v>0</v>
      </c>
      <c r="BT26">
        <v>0.61</v>
      </c>
      <c r="BU26">
        <v>0</v>
      </c>
      <c r="BV26" t="s">
        <v>6</v>
      </c>
      <c r="BW26" t="s">
        <v>6</v>
      </c>
      <c r="BX26" t="s">
        <v>6</v>
      </c>
      <c r="BY26">
        <v>0</v>
      </c>
      <c r="BZ26">
        <v>5.1080000000000005</v>
      </c>
      <c r="CC26" s="53">
        <v>2.153484729835552E-2</v>
      </c>
      <c r="CD26" s="53">
        <v>1.2658574784651525E-2</v>
      </c>
      <c r="CE26" s="53">
        <v>0.96580657791699287</v>
      </c>
      <c r="CF26" s="53">
        <v>0</v>
      </c>
      <c r="CH26" s="53">
        <v>0.99999999999999989</v>
      </c>
      <c r="CK26">
        <v>2.15348E-2</v>
      </c>
      <c r="CN26" s="53">
        <v>-4.7298355520392077E-8</v>
      </c>
      <c r="CO26" s="53">
        <v>0</v>
      </c>
    </row>
    <row r="27" spans="1:93" x14ac:dyDescent="0.35">
      <c r="A27" s="3" t="s">
        <v>7</v>
      </c>
      <c r="B27" s="3" t="s">
        <v>41</v>
      </c>
      <c r="C27">
        <v>0</v>
      </c>
      <c r="D27">
        <v>3.1960000000000002</v>
      </c>
      <c r="E27">
        <v>0</v>
      </c>
      <c r="F27">
        <v>0</v>
      </c>
      <c r="G27">
        <v>0</v>
      </c>
      <c r="H27">
        <v>0</v>
      </c>
      <c r="I27">
        <v>73.703999999999994</v>
      </c>
      <c r="J27">
        <v>0</v>
      </c>
      <c r="K27">
        <v>0</v>
      </c>
      <c r="L27" s="3">
        <v>0</v>
      </c>
      <c r="M27" s="3">
        <v>0</v>
      </c>
      <c r="N27" s="3">
        <v>0</v>
      </c>
      <c r="O27" s="3">
        <v>0</v>
      </c>
      <c r="P27" s="3">
        <v>0</v>
      </c>
      <c r="Q27" s="3">
        <v>0</v>
      </c>
      <c r="R27">
        <v>17.655000000000001</v>
      </c>
      <c r="S27">
        <v>26.9</v>
      </c>
      <c r="T27">
        <v>1.502</v>
      </c>
      <c r="U27">
        <v>2.879</v>
      </c>
      <c r="V27">
        <v>6.3940000000000001</v>
      </c>
      <c r="W27">
        <v>0</v>
      </c>
      <c r="X27">
        <v>0</v>
      </c>
      <c r="Y27">
        <v>0</v>
      </c>
      <c r="Z27">
        <v>0</v>
      </c>
      <c r="AA27">
        <v>0</v>
      </c>
      <c r="AB27">
        <v>0</v>
      </c>
      <c r="AC27">
        <v>0</v>
      </c>
      <c r="AD27">
        <v>0</v>
      </c>
      <c r="AE27">
        <v>0</v>
      </c>
      <c r="AF27">
        <v>0</v>
      </c>
      <c r="AG27">
        <v>0</v>
      </c>
      <c r="AH27">
        <v>0</v>
      </c>
      <c r="AI27">
        <v>0</v>
      </c>
      <c r="AJ27">
        <v>0</v>
      </c>
      <c r="AK27">
        <v>0</v>
      </c>
      <c r="AL27">
        <v>0</v>
      </c>
      <c r="AM27">
        <v>0</v>
      </c>
      <c r="AN27">
        <v>11.371</v>
      </c>
      <c r="AO27">
        <v>15.241</v>
      </c>
      <c r="AP27">
        <v>0</v>
      </c>
      <c r="AQ27">
        <v>3.895</v>
      </c>
      <c r="AR27">
        <v>0</v>
      </c>
      <c r="AT27">
        <v>162.73699999999999</v>
      </c>
      <c r="AU27">
        <v>162.73699999999999</v>
      </c>
      <c r="AV27">
        <v>105.45</v>
      </c>
      <c r="AW27">
        <v>0</v>
      </c>
      <c r="AX27">
        <v>5.7809999999999997</v>
      </c>
      <c r="AY27" s="53">
        <v>0.64797802589454156</v>
      </c>
      <c r="BA27" t="s">
        <v>79</v>
      </c>
      <c r="BF27">
        <v>3.895</v>
      </c>
      <c r="BG27">
        <v>0</v>
      </c>
      <c r="BH27">
        <v>55.33</v>
      </c>
      <c r="BI27">
        <v>0</v>
      </c>
      <c r="BK27">
        <v>55.33</v>
      </c>
      <c r="BN27">
        <v>3.1960000000000002</v>
      </c>
      <c r="BO27">
        <v>0</v>
      </c>
      <c r="BP27">
        <v>55.33</v>
      </c>
      <c r="BQ27">
        <v>100.31599999999999</v>
      </c>
      <c r="BR27">
        <v>3.895</v>
      </c>
      <c r="BS27">
        <v>0</v>
      </c>
      <c r="BT27">
        <v>0.61</v>
      </c>
      <c r="BU27">
        <v>0</v>
      </c>
      <c r="BV27" t="s">
        <v>6</v>
      </c>
      <c r="BW27" t="s">
        <v>6</v>
      </c>
      <c r="BX27" t="s">
        <v>6</v>
      </c>
      <c r="BY27">
        <v>0</v>
      </c>
      <c r="BZ27">
        <v>162.73699999999999</v>
      </c>
      <c r="CC27" s="53">
        <v>1.9639049509331007E-2</v>
      </c>
      <c r="CD27" s="53">
        <v>1.4599937322182418E-2</v>
      </c>
      <c r="CE27" s="53">
        <v>0.34933082212404065</v>
      </c>
      <c r="CF27" s="53">
        <v>0.61643019104444585</v>
      </c>
      <c r="CH27" s="53">
        <v>1</v>
      </c>
      <c r="CK27">
        <v>2.03623E-2</v>
      </c>
      <c r="CN27" s="53">
        <v>7.2325049066899322E-4</v>
      </c>
      <c r="CO27" s="53">
        <v>0</v>
      </c>
    </row>
    <row r="28" spans="1:93" x14ac:dyDescent="0.35">
      <c r="A28" s="3" t="s">
        <v>7</v>
      </c>
      <c r="B28" s="3" t="s">
        <v>22</v>
      </c>
      <c r="C28">
        <v>0</v>
      </c>
      <c r="D28">
        <v>0.26295200000000002</v>
      </c>
      <c r="E28">
        <v>0</v>
      </c>
      <c r="F28">
        <v>0</v>
      </c>
      <c r="G28">
        <v>0</v>
      </c>
      <c r="H28">
        <v>0</v>
      </c>
      <c r="I28">
        <v>0</v>
      </c>
      <c r="J28">
        <v>0</v>
      </c>
      <c r="K28">
        <v>0</v>
      </c>
      <c r="L28" s="3">
        <v>0</v>
      </c>
      <c r="M28" s="3">
        <v>0</v>
      </c>
      <c r="N28" s="3">
        <v>0</v>
      </c>
      <c r="O28" s="3">
        <v>0</v>
      </c>
      <c r="P28" s="3">
        <v>0</v>
      </c>
      <c r="Q28" s="3">
        <v>3.1438899999999999</v>
      </c>
      <c r="R28">
        <v>0</v>
      </c>
      <c r="S28">
        <v>2.5577100000000002</v>
      </c>
      <c r="T28">
        <v>0</v>
      </c>
      <c r="U28">
        <v>11.6213</v>
      </c>
      <c r="V28">
        <v>2.1212599999999999</v>
      </c>
      <c r="W28">
        <v>0</v>
      </c>
      <c r="X28">
        <v>0</v>
      </c>
      <c r="Y28">
        <v>0</v>
      </c>
      <c r="Z28">
        <v>0</v>
      </c>
      <c r="AA28">
        <v>0</v>
      </c>
      <c r="AB28">
        <v>0</v>
      </c>
      <c r="AC28">
        <v>0</v>
      </c>
      <c r="AD28">
        <v>0</v>
      </c>
      <c r="AE28">
        <v>0</v>
      </c>
      <c r="AF28">
        <v>0</v>
      </c>
      <c r="AG28">
        <v>0</v>
      </c>
      <c r="AH28">
        <v>0</v>
      </c>
      <c r="AI28">
        <v>0</v>
      </c>
      <c r="AJ28">
        <v>0</v>
      </c>
      <c r="AK28">
        <v>1.28</v>
      </c>
      <c r="AL28">
        <v>0</v>
      </c>
      <c r="AM28">
        <v>0</v>
      </c>
      <c r="AN28">
        <v>29.725000000000001</v>
      </c>
      <c r="AO28">
        <v>18.78</v>
      </c>
      <c r="AP28">
        <v>0</v>
      </c>
      <c r="AQ28">
        <v>1.7450000000000001</v>
      </c>
      <c r="AR28">
        <v>0</v>
      </c>
      <c r="AT28">
        <v>71.23711200000001</v>
      </c>
      <c r="AU28">
        <v>71.23711200000001</v>
      </c>
      <c r="AV28">
        <v>60.253999999999998</v>
      </c>
      <c r="AW28">
        <v>0</v>
      </c>
      <c r="AX28">
        <v>0</v>
      </c>
      <c r="AY28" s="53">
        <v>0.84582317149521713</v>
      </c>
      <c r="BA28" t="s">
        <v>79</v>
      </c>
      <c r="BF28">
        <v>3.0250000000000004</v>
      </c>
      <c r="BG28">
        <v>0</v>
      </c>
      <c r="BH28">
        <v>16.300270000000001</v>
      </c>
      <c r="BI28">
        <v>0</v>
      </c>
      <c r="BK28">
        <v>19.44416</v>
      </c>
      <c r="BN28">
        <v>0.26295200000000002</v>
      </c>
      <c r="BO28">
        <v>0</v>
      </c>
      <c r="BP28">
        <v>16.300270000000001</v>
      </c>
      <c r="BQ28">
        <v>51.648890000000002</v>
      </c>
      <c r="BR28">
        <v>3.0250000000000004</v>
      </c>
      <c r="BS28">
        <v>0</v>
      </c>
      <c r="BT28">
        <v>0.61</v>
      </c>
      <c r="BU28">
        <v>0</v>
      </c>
      <c r="BV28" t="s">
        <v>6</v>
      </c>
      <c r="BW28" t="s">
        <v>6</v>
      </c>
      <c r="BX28" t="s">
        <v>6</v>
      </c>
      <c r="BY28">
        <v>0</v>
      </c>
      <c r="BZ28">
        <v>71.23711200000001</v>
      </c>
      <c r="CC28" s="53">
        <v>3.6912220697548769E-3</v>
      </c>
      <c r="CD28" s="53">
        <v>2.590293104526753E-2</v>
      </c>
      <c r="CE28" s="53">
        <v>0.24537799904072469</v>
      </c>
      <c r="CF28" s="53">
        <v>0.72502784784425278</v>
      </c>
      <c r="CH28" s="53">
        <v>0.99999999999999989</v>
      </c>
      <c r="CK28">
        <v>3.6912199999999998E-3</v>
      </c>
      <c r="CN28" s="53">
        <v>-2.0697548770362562E-9</v>
      </c>
      <c r="CO28" s="53">
        <v>0</v>
      </c>
    </row>
    <row r="29" spans="1:93" x14ac:dyDescent="0.35">
      <c r="A29" s="3" t="s">
        <v>7</v>
      </c>
      <c r="B29" s="3" t="s">
        <v>67</v>
      </c>
      <c r="C29">
        <v>0</v>
      </c>
      <c r="D29">
        <v>8.2000000000000003E-2</v>
      </c>
      <c r="E29">
        <v>0</v>
      </c>
      <c r="F29">
        <v>0</v>
      </c>
      <c r="G29">
        <v>0</v>
      </c>
      <c r="H29">
        <v>0</v>
      </c>
      <c r="I29">
        <v>0</v>
      </c>
      <c r="J29">
        <v>0</v>
      </c>
      <c r="K29">
        <v>0</v>
      </c>
      <c r="L29" s="3">
        <v>0</v>
      </c>
      <c r="M29" s="3">
        <v>0</v>
      </c>
      <c r="N29" s="3">
        <v>0</v>
      </c>
      <c r="O29" s="3">
        <v>0</v>
      </c>
      <c r="P29" s="3">
        <v>0</v>
      </c>
      <c r="Q29" s="3">
        <v>0</v>
      </c>
      <c r="R29">
        <v>0</v>
      </c>
      <c r="S29">
        <v>0</v>
      </c>
      <c r="T29">
        <v>0</v>
      </c>
      <c r="U29">
        <v>0</v>
      </c>
      <c r="V29">
        <v>0</v>
      </c>
      <c r="W29">
        <v>2.4430000000000001</v>
      </c>
      <c r="X29">
        <v>0</v>
      </c>
      <c r="Y29">
        <v>0</v>
      </c>
      <c r="Z29">
        <v>0</v>
      </c>
      <c r="AA29">
        <v>0</v>
      </c>
      <c r="AB29">
        <v>0</v>
      </c>
      <c r="AC29">
        <v>0</v>
      </c>
      <c r="AD29">
        <v>0</v>
      </c>
      <c r="AE29">
        <v>0</v>
      </c>
      <c r="AF29">
        <v>0</v>
      </c>
      <c r="AG29">
        <v>0</v>
      </c>
      <c r="AH29">
        <v>0</v>
      </c>
      <c r="AI29">
        <v>0</v>
      </c>
      <c r="AJ29">
        <v>0</v>
      </c>
      <c r="AK29">
        <v>0</v>
      </c>
      <c r="AL29">
        <v>0</v>
      </c>
      <c r="AM29">
        <v>0</v>
      </c>
      <c r="AN29">
        <v>0</v>
      </c>
      <c r="AO29">
        <v>0</v>
      </c>
      <c r="AP29">
        <v>0</v>
      </c>
      <c r="AQ29">
        <v>2.9000000000000001E-2</v>
      </c>
      <c r="AR29">
        <v>0</v>
      </c>
      <c r="AT29">
        <v>2.5539999999999998</v>
      </c>
      <c r="AU29">
        <v>2.5539999999999998</v>
      </c>
      <c r="AV29">
        <v>1.98</v>
      </c>
      <c r="AW29">
        <v>0</v>
      </c>
      <c r="AX29">
        <v>0</v>
      </c>
      <c r="AY29" s="53">
        <v>0.77525450274079877</v>
      </c>
      <c r="BA29" t="s">
        <v>79</v>
      </c>
      <c r="BF29">
        <v>2.9000000000000001E-2</v>
      </c>
      <c r="BG29">
        <v>0</v>
      </c>
      <c r="BH29">
        <v>0</v>
      </c>
      <c r="BI29">
        <v>2.4430000000000001</v>
      </c>
      <c r="BK29">
        <v>2.4430000000000001</v>
      </c>
      <c r="BN29">
        <v>8.2000000000000003E-2</v>
      </c>
      <c r="BO29">
        <v>0</v>
      </c>
      <c r="BP29">
        <v>2.4430000000000001</v>
      </c>
      <c r="BQ29">
        <v>0</v>
      </c>
      <c r="BR29">
        <v>2.9000000000000001E-2</v>
      </c>
      <c r="BS29">
        <v>0</v>
      </c>
      <c r="BT29">
        <v>0.61</v>
      </c>
      <c r="BU29">
        <v>0</v>
      </c>
      <c r="BV29" t="s">
        <v>6</v>
      </c>
      <c r="BW29" t="s">
        <v>6</v>
      </c>
      <c r="BX29" t="s">
        <v>6</v>
      </c>
      <c r="BY29">
        <v>0</v>
      </c>
      <c r="BZ29">
        <v>2.5539999999999998</v>
      </c>
      <c r="CC29" s="53">
        <v>3.2106499608457323E-2</v>
      </c>
      <c r="CD29" s="53">
        <v>6.9263899765074398E-3</v>
      </c>
      <c r="CE29" s="53">
        <v>0.96096711041503535</v>
      </c>
      <c r="CF29" s="53">
        <v>0</v>
      </c>
      <c r="CH29" s="53">
        <v>1.0000000000000002</v>
      </c>
      <c r="CK29">
        <v>3.2106500000000003E-2</v>
      </c>
      <c r="CN29" s="53">
        <v>3.9154268022256744E-10</v>
      </c>
      <c r="CO29" s="53">
        <v>0</v>
      </c>
    </row>
    <row r="30" spans="1:93" x14ac:dyDescent="0.35">
      <c r="A30" s="3" t="s">
        <v>7</v>
      </c>
      <c r="B30" s="3" t="s">
        <v>38</v>
      </c>
      <c r="C30">
        <v>0</v>
      </c>
      <c r="D30">
        <v>0.17199999999999999</v>
      </c>
      <c r="E30">
        <v>0</v>
      </c>
      <c r="F30">
        <v>0</v>
      </c>
      <c r="G30">
        <v>0</v>
      </c>
      <c r="H30">
        <v>0</v>
      </c>
      <c r="I30">
        <v>0</v>
      </c>
      <c r="J30">
        <v>0</v>
      </c>
      <c r="K30">
        <v>0</v>
      </c>
      <c r="L30" s="3">
        <v>0</v>
      </c>
      <c r="M30" s="3">
        <v>0</v>
      </c>
      <c r="N30" s="3">
        <v>0</v>
      </c>
      <c r="O30" s="3">
        <v>0</v>
      </c>
      <c r="P30" s="3">
        <v>0</v>
      </c>
      <c r="Q30" s="3">
        <v>0</v>
      </c>
      <c r="R30">
        <v>3.782</v>
      </c>
      <c r="S30">
        <v>13.628</v>
      </c>
      <c r="T30">
        <v>0.48799999999999999</v>
      </c>
      <c r="U30">
        <v>2.8170000000000002</v>
      </c>
      <c r="V30">
        <v>0.51700000000000002</v>
      </c>
      <c r="W30">
        <v>5.0119999999999996</v>
      </c>
      <c r="X30">
        <v>0.121</v>
      </c>
      <c r="Y30">
        <v>0</v>
      </c>
      <c r="Z30">
        <v>0</v>
      </c>
      <c r="AA30">
        <v>0</v>
      </c>
      <c r="AB30">
        <v>0</v>
      </c>
      <c r="AC30">
        <v>0</v>
      </c>
      <c r="AD30">
        <v>0</v>
      </c>
      <c r="AE30">
        <v>0</v>
      </c>
      <c r="AF30">
        <v>0</v>
      </c>
      <c r="AG30">
        <v>0</v>
      </c>
      <c r="AH30">
        <v>0</v>
      </c>
      <c r="AI30">
        <v>0</v>
      </c>
      <c r="AJ30">
        <v>0</v>
      </c>
      <c r="AK30">
        <v>0</v>
      </c>
      <c r="AL30">
        <v>0</v>
      </c>
      <c r="AM30">
        <v>0</v>
      </c>
      <c r="AN30">
        <v>3.468</v>
      </c>
      <c r="AO30">
        <v>0</v>
      </c>
      <c r="AP30">
        <v>0</v>
      </c>
      <c r="AQ30">
        <v>0.52800000000000002</v>
      </c>
      <c r="AR30">
        <v>0</v>
      </c>
      <c r="AT30">
        <v>30.532999999999998</v>
      </c>
      <c r="AU30">
        <v>30.532999999999998</v>
      </c>
      <c r="AV30">
        <v>22.643999999999998</v>
      </c>
      <c r="AW30">
        <v>0</v>
      </c>
      <c r="AX30">
        <v>0</v>
      </c>
      <c r="AY30" s="53">
        <v>0.74162381685389578</v>
      </c>
      <c r="BA30" t="s">
        <v>79</v>
      </c>
      <c r="BF30">
        <v>0.52800000000000002</v>
      </c>
      <c r="BG30">
        <v>0</v>
      </c>
      <c r="BH30">
        <v>21.231999999999999</v>
      </c>
      <c r="BI30">
        <v>5.1329999999999991</v>
      </c>
      <c r="BK30">
        <v>26.364999999999998</v>
      </c>
      <c r="BN30">
        <v>0.17199999999999999</v>
      </c>
      <c r="BO30">
        <v>0</v>
      </c>
      <c r="BP30">
        <v>26.364999999999998</v>
      </c>
      <c r="BQ30">
        <v>3.468</v>
      </c>
      <c r="BR30">
        <v>0.52800000000000002</v>
      </c>
      <c r="BS30">
        <v>0</v>
      </c>
      <c r="BT30">
        <v>0.61</v>
      </c>
      <c r="BU30">
        <v>0</v>
      </c>
      <c r="BV30" t="s">
        <v>6</v>
      </c>
      <c r="BW30" t="s">
        <v>6</v>
      </c>
      <c r="BX30" t="s">
        <v>6</v>
      </c>
      <c r="BY30">
        <v>0</v>
      </c>
      <c r="BZ30">
        <v>30.532999999999998</v>
      </c>
      <c r="CC30" s="53">
        <v>5.6332492712802542E-3</v>
      </c>
      <c r="CD30" s="53">
        <v>1.0548586774964794E-2</v>
      </c>
      <c r="CE30" s="53">
        <v>0.87023613794910426</v>
      </c>
      <c r="CF30" s="53">
        <v>0.11358202600465071</v>
      </c>
      <c r="CH30" s="53">
        <v>1</v>
      </c>
      <c r="CK30">
        <v>5.6332500000000002E-3</v>
      </c>
      <c r="CN30" s="53">
        <v>7.2871974600430267E-10</v>
      </c>
      <c r="CO30" s="53">
        <v>0</v>
      </c>
    </row>
    <row r="31" spans="1:93" x14ac:dyDescent="0.35">
      <c r="A31" s="3" t="s">
        <v>7</v>
      </c>
      <c r="B31" s="3" t="s">
        <v>68</v>
      </c>
      <c r="C31">
        <v>0</v>
      </c>
      <c r="D31">
        <v>0.02</v>
      </c>
      <c r="E31">
        <v>0</v>
      </c>
      <c r="F31">
        <v>0</v>
      </c>
      <c r="G31">
        <v>0</v>
      </c>
      <c r="H31">
        <v>0</v>
      </c>
      <c r="I31">
        <v>0</v>
      </c>
      <c r="J31">
        <v>0</v>
      </c>
      <c r="K31">
        <v>0</v>
      </c>
      <c r="L31" s="3">
        <v>0</v>
      </c>
      <c r="M31" s="3">
        <v>0</v>
      </c>
      <c r="N31" s="3">
        <v>0</v>
      </c>
      <c r="O31" s="3">
        <v>0</v>
      </c>
      <c r="P31" s="3">
        <v>0</v>
      </c>
      <c r="Q31" s="3">
        <v>0</v>
      </c>
      <c r="R31">
        <v>0</v>
      </c>
      <c r="S31">
        <v>0</v>
      </c>
      <c r="T31">
        <v>0</v>
      </c>
      <c r="U31">
        <v>0</v>
      </c>
      <c r="V31">
        <v>7.3460000000000001</v>
      </c>
      <c r="W31">
        <v>0.66100000000000003</v>
      </c>
      <c r="X31">
        <v>0</v>
      </c>
      <c r="Y31">
        <v>0</v>
      </c>
      <c r="Z31">
        <v>0</v>
      </c>
      <c r="AA31">
        <v>0</v>
      </c>
      <c r="AB31">
        <v>0</v>
      </c>
      <c r="AC31">
        <v>0</v>
      </c>
      <c r="AD31">
        <v>0</v>
      </c>
      <c r="AE31">
        <v>0</v>
      </c>
      <c r="AF31">
        <v>0</v>
      </c>
      <c r="AG31">
        <v>0</v>
      </c>
      <c r="AH31">
        <v>0</v>
      </c>
      <c r="AI31">
        <v>0</v>
      </c>
      <c r="AJ31">
        <v>0</v>
      </c>
      <c r="AK31">
        <v>0</v>
      </c>
      <c r="AL31">
        <v>0</v>
      </c>
      <c r="AM31">
        <v>0</v>
      </c>
      <c r="AN31">
        <v>0</v>
      </c>
      <c r="AO31">
        <v>0</v>
      </c>
      <c r="AP31">
        <v>0</v>
      </c>
      <c r="AQ31">
        <v>0.17199999999999999</v>
      </c>
      <c r="AR31">
        <v>0</v>
      </c>
      <c r="AT31">
        <v>8.1989999999999998</v>
      </c>
      <c r="AU31">
        <v>8.1989999999999998</v>
      </c>
      <c r="AV31">
        <v>5.3949999999999996</v>
      </c>
      <c r="AW31">
        <v>0</v>
      </c>
      <c r="AX31">
        <v>0</v>
      </c>
      <c r="AY31" s="53">
        <v>0.65800707403341863</v>
      </c>
      <c r="BA31" t="s">
        <v>79</v>
      </c>
      <c r="BF31">
        <v>0.17199999999999999</v>
      </c>
      <c r="BG31">
        <v>0</v>
      </c>
      <c r="BH31">
        <v>7.3460000000000001</v>
      </c>
      <c r="BI31">
        <v>0.66100000000000003</v>
      </c>
      <c r="BK31">
        <v>8.0069999999999997</v>
      </c>
      <c r="BN31">
        <v>0.02</v>
      </c>
      <c r="BO31">
        <v>0</v>
      </c>
      <c r="BP31">
        <v>8.0069999999999997</v>
      </c>
      <c r="BQ31">
        <v>0</v>
      </c>
      <c r="BR31">
        <v>0.17199999999999999</v>
      </c>
      <c r="BS31">
        <v>0</v>
      </c>
      <c r="BT31">
        <v>0.61</v>
      </c>
      <c r="BU31">
        <v>0</v>
      </c>
      <c r="BV31" t="s">
        <v>6</v>
      </c>
      <c r="BW31" t="s">
        <v>6</v>
      </c>
      <c r="BX31" t="s">
        <v>6</v>
      </c>
      <c r="BY31">
        <v>0</v>
      </c>
      <c r="BZ31">
        <v>8.1989999999999998</v>
      </c>
      <c r="CC31" s="53">
        <v>2.4393218685205514E-3</v>
      </c>
      <c r="CD31" s="53">
        <v>1.2796682522258811E-2</v>
      </c>
      <c r="CE31" s="53">
        <v>0.98476399560922068</v>
      </c>
      <c r="CF31" s="53">
        <v>0</v>
      </c>
      <c r="CH31" s="53">
        <v>1</v>
      </c>
      <c r="CK31">
        <v>2.43932E-3</v>
      </c>
      <c r="CN31" s="53">
        <v>-1.8685205513922776E-9</v>
      </c>
      <c r="CO31" s="53">
        <v>0</v>
      </c>
    </row>
    <row r="32" spans="1:93" x14ac:dyDescent="0.35">
      <c r="A32" s="3" t="s">
        <v>7</v>
      </c>
      <c r="B32" s="3" t="s">
        <v>45</v>
      </c>
      <c r="C32">
        <v>0</v>
      </c>
      <c r="D32">
        <v>0.121</v>
      </c>
      <c r="E32">
        <v>0</v>
      </c>
      <c r="F32">
        <v>0</v>
      </c>
      <c r="G32">
        <v>0</v>
      </c>
      <c r="H32">
        <v>0</v>
      </c>
      <c r="I32">
        <v>0</v>
      </c>
      <c r="J32">
        <v>0</v>
      </c>
      <c r="K32">
        <v>0</v>
      </c>
      <c r="L32" s="3">
        <v>0</v>
      </c>
      <c r="M32" s="3">
        <v>0</v>
      </c>
      <c r="N32" s="3">
        <v>0</v>
      </c>
      <c r="O32" s="3">
        <v>0</v>
      </c>
      <c r="P32" s="3">
        <v>0</v>
      </c>
      <c r="Q32" s="3">
        <v>0</v>
      </c>
      <c r="R32">
        <v>21.574000000000002</v>
      </c>
      <c r="S32">
        <v>4.3769999999999998</v>
      </c>
      <c r="T32">
        <v>3.6619999999999999</v>
      </c>
      <c r="U32">
        <v>2.133</v>
      </c>
      <c r="V32">
        <v>16.079000000000001</v>
      </c>
      <c r="W32">
        <v>0.79200000000000004</v>
      </c>
      <c r="X32">
        <v>0</v>
      </c>
      <c r="Y32">
        <v>0</v>
      </c>
      <c r="Z32">
        <v>0</v>
      </c>
      <c r="AA32">
        <v>0</v>
      </c>
      <c r="AB32">
        <v>0.57899999999999996</v>
      </c>
      <c r="AC32">
        <v>0</v>
      </c>
      <c r="AD32">
        <v>0</v>
      </c>
      <c r="AE32">
        <v>0</v>
      </c>
      <c r="AF32">
        <v>0</v>
      </c>
      <c r="AG32">
        <v>0</v>
      </c>
      <c r="AH32">
        <v>0</v>
      </c>
      <c r="AI32">
        <v>0</v>
      </c>
      <c r="AJ32">
        <v>0</v>
      </c>
      <c r="AK32">
        <v>0</v>
      </c>
      <c r="AL32">
        <v>0</v>
      </c>
      <c r="AM32">
        <v>0</v>
      </c>
      <c r="AN32">
        <v>10.632999999999999</v>
      </c>
      <c r="AO32">
        <v>0</v>
      </c>
      <c r="AP32">
        <v>0</v>
      </c>
      <c r="AQ32">
        <v>1.4530000000000001</v>
      </c>
      <c r="AR32">
        <v>0</v>
      </c>
      <c r="AT32">
        <v>61.403000000000006</v>
      </c>
      <c r="AU32">
        <v>61.403000000000006</v>
      </c>
      <c r="AV32">
        <v>42.969000000000001</v>
      </c>
      <c r="AW32">
        <v>0</v>
      </c>
      <c r="AX32">
        <v>0</v>
      </c>
      <c r="AY32" s="53">
        <v>0.69978665537514451</v>
      </c>
      <c r="BA32" t="s">
        <v>79</v>
      </c>
      <c r="BF32">
        <v>1.4530000000000001</v>
      </c>
      <c r="BG32">
        <v>0</v>
      </c>
      <c r="BH32">
        <v>47.825000000000003</v>
      </c>
      <c r="BI32">
        <v>0.79200000000000004</v>
      </c>
      <c r="BK32">
        <v>49.196000000000005</v>
      </c>
      <c r="BN32">
        <v>0.121</v>
      </c>
      <c r="BO32">
        <v>0</v>
      </c>
      <c r="BP32">
        <v>49.196000000000005</v>
      </c>
      <c r="BQ32">
        <v>10.632999999999999</v>
      </c>
      <c r="BR32">
        <v>1.4530000000000001</v>
      </c>
      <c r="BS32">
        <v>0</v>
      </c>
      <c r="BT32">
        <v>0.61</v>
      </c>
      <c r="BU32">
        <v>0</v>
      </c>
      <c r="BV32" t="s">
        <v>6</v>
      </c>
      <c r="BW32" t="s">
        <v>6</v>
      </c>
      <c r="BX32" t="s">
        <v>6</v>
      </c>
      <c r="BY32">
        <v>0</v>
      </c>
      <c r="BZ32">
        <v>61.403000000000006</v>
      </c>
      <c r="CC32" s="53">
        <v>1.9705877562985518E-3</v>
      </c>
      <c r="CD32" s="53">
        <v>1.4434636744133023E-2</v>
      </c>
      <c r="CE32" s="53">
        <v>0.81042734068367994</v>
      </c>
      <c r="CF32" s="53">
        <v>0.17316743481588845</v>
      </c>
      <c r="CH32" s="53">
        <v>1</v>
      </c>
      <c r="CK32">
        <v>1.9705899999999999E-3</v>
      </c>
      <c r="CN32" s="53">
        <v>2.243701448158969E-9</v>
      </c>
      <c r="CO32" s="53">
        <v>0</v>
      </c>
    </row>
    <row r="33" spans="1:93" x14ac:dyDescent="0.35">
      <c r="A33" s="3" t="s">
        <v>7</v>
      </c>
      <c r="B33" s="3" t="s">
        <v>33</v>
      </c>
      <c r="C33">
        <v>0</v>
      </c>
      <c r="D33">
        <v>0.92200000000000004</v>
      </c>
      <c r="E33">
        <v>0</v>
      </c>
      <c r="F33">
        <v>0</v>
      </c>
      <c r="G33">
        <v>0</v>
      </c>
      <c r="H33">
        <v>0</v>
      </c>
      <c r="I33">
        <v>0</v>
      </c>
      <c r="J33">
        <v>0</v>
      </c>
      <c r="K33">
        <v>0</v>
      </c>
      <c r="L33" s="3">
        <v>0</v>
      </c>
      <c r="M33" s="3">
        <v>0</v>
      </c>
      <c r="N33" s="3">
        <v>0</v>
      </c>
      <c r="O33" s="3">
        <v>0</v>
      </c>
      <c r="P33" s="3">
        <v>0</v>
      </c>
      <c r="Q33" s="3">
        <v>0</v>
      </c>
      <c r="R33">
        <v>0</v>
      </c>
      <c r="S33">
        <v>0</v>
      </c>
      <c r="T33">
        <v>0</v>
      </c>
      <c r="U33">
        <v>0</v>
      </c>
      <c r="V33">
        <v>70.245000000000005</v>
      </c>
      <c r="W33">
        <v>8.7999999999999995E-2</v>
      </c>
      <c r="X33">
        <v>0</v>
      </c>
      <c r="Y33">
        <v>0</v>
      </c>
      <c r="Z33">
        <v>0</v>
      </c>
      <c r="AA33">
        <v>0</v>
      </c>
      <c r="AB33">
        <v>0</v>
      </c>
      <c r="AC33">
        <v>0</v>
      </c>
      <c r="AD33">
        <v>0</v>
      </c>
      <c r="AE33">
        <v>0</v>
      </c>
      <c r="AF33">
        <v>0</v>
      </c>
      <c r="AG33">
        <v>0</v>
      </c>
      <c r="AH33">
        <v>0</v>
      </c>
      <c r="AI33">
        <v>0</v>
      </c>
      <c r="AJ33">
        <v>0</v>
      </c>
      <c r="AK33">
        <v>0</v>
      </c>
      <c r="AL33">
        <v>0</v>
      </c>
      <c r="AM33">
        <v>0</v>
      </c>
      <c r="AN33">
        <v>10.137</v>
      </c>
      <c r="AO33">
        <v>0</v>
      </c>
      <c r="AP33">
        <v>0</v>
      </c>
      <c r="AQ33">
        <v>2.7010000000000001</v>
      </c>
      <c r="AR33">
        <v>0</v>
      </c>
      <c r="AT33">
        <v>84.092999999999989</v>
      </c>
      <c r="AU33">
        <v>84.092999999999989</v>
      </c>
      <c r="AV33">
        <v>61.874000000000002</v>
      </c>
      <c r="AW33">
        <v>0</v>
      </c>
      <c r="AX33">
        <v>0</v>
      </c>
      <c r="AY33" s="53">
        <v>0.73578062383313725</v>
      </c>
      <c r="BA33" t="s">
        <v>79</v>
      </c>
      <c r="BF33">
        <v>2.7010000000000001</v>
      </c>
      <c r="BG33">
        <v>0</v>
      </c>
      <c r="BH33">
        <v>70.245000000000005</v>
      </c>
      <c r="BI33">
        <v>8.7999999999999995E-2</v>
      </c>
      <c r="BK33">
        <v>70.332999999999998</v>
      </c>
      <c r="BN33">
        <v>0.92200000000000004</v>
      </c>
      <c r="BO33">
        <v>0</v>
      </c>
      <c r="BP33">
        <v>70.332999999999998</v>
      </c>
      <c r="BQ33">
        <v>10.137</v>
      </c>
      <c r="BR33">
        <v>2.7010000000000001</v>
      </c>
      <c r="BS33">
        <v>0</v>
      </c>
      <c r="BT33">
        <v>0.61</v>
      </c>
      <c r="BU33">
        <v>0</v>
      </c>
      <c r="BV33" t="s">
        <v>6</v>
      </c>
      <c r="BW33" t="s">
        <v>6</v>
      </c>
      <c r="BX33" t="s">
        <v>6</v>
      </c>
      <c r="BY33">
        <v>0</v>
      </c>
      <c r="BZ33">
        <v>84.092999999999989</v>
      </c>
      <c r="CC33" s="53">
        <v>1.0964051704660319E-2</v>
      </c>
      <c r="CD33" s="53">
        <v>1.9592712829843154E-2</v>
      </c>
      <c r="CE33" s="53">
        <v>0.84889812469527781</v>
      </c>
      <c r="CF33" s="53">
        <v>0.12054511077021871</v>
      </c>
      <c r="CH33" s="53">
        <v>1</v>
      </c>
      <c r="CK33">
        <v>1.0964099999999999E-2</v>
      </c>
      <c r="CN33" s="53">
        <v>4.829533968055133E-8</v>
      </c>
      <c r="CO33" s="53">
        <v>0</v>
      </c>
    </row>
    <row r="34" spans="1:93" x14ac:dyDescent="0.35">
      <c r="A34" s="3" t="s">
        <v>7</v>
      </c>
      <c r="B34" s="3" t="s">
        <v>40</v>
      </c>
      <c r="C34">
        <v>0</v>
      </c>
      <c r="D34">
        <v>0</v>
      </c>
      <c r="E34">
        <v>0</v>
      </c>
      <c r="F34">
        <v>0</v>
      </c>
      <c r="G34">
        <v>2.948</v>
      </c>
      <c r="H34">
        <v>0</v>
      </c>
      <c r="I34">
        <v>0</v>
      </c>
      <c r="J34">
        <v>0</v>
      </c>
      <c r="K34">
        <v>0</v>
      </c>
      <c r="L34" s="3">
        <v>0</v>
      </c>
      <c r="M34" s="3">
        <v>0</v>
      </c>
      <c r="N34" s="3">
        <v>0</v>
      </c>
      <c r="O34" s="3">
        <v>0</v>
      </c>
      <c r="P34" s="3">
        <v>0</v>
      </c>
      <c r="Q34" s="3">
        <v>0</v>
      </c>
      <c r="R34">
        <v>0</v>
      </c>
      <c r="S34">
        <v>0</v>
      </c>
      <c r="T34">
        <v>0</v>
      </c>
      <c r="U34">
        <v>32.441000000000003</v>
      </c>
      <c r="V34">
        <v>0</v>
      </c>
      <c r="W34">
        <v>4.5940000000000003</v>
      </c>
      <c r="X34">
        <v>0</v>
      </c>
      <c r="Y34">
        <v>0</v>
      </c>
      <c r="Z34">
        <v>0</v>
      </c>
      <c r="AA34">
        <v>0</v>
      </c>
      <c r="AB34">
        <v>0</v>
      </c>
      <c r="AC34">
        <v>0</v>
      </c>
      <c r="AD34">
        <v>0</v>
      </c>
      <c r="AE34">
        <v>0</v>
      </c>
      <c r="AF34">
        <v>0</v>
      </c>
      <c r="AG34">
        <v>0</v>
      </c>
      <c r="AH34">
        <v>0</v>
      </c>
      <c r="AI34">
        <v>0</v>
      </c>
      <c r="AJ34">
        <v>0</v>
      </c>
      <c r="AK34">
        <v>0</v>
      </c>
      <c r="AL34">
        <v>0</v>
      </c>
      <c r="AM34">
        <v>0</v>
      </c>
      <c r="AN34">
        <v>3.56</v>
      </c>
      <c r="AO34">
        <v>0</v>
      </c>
      <c r="AP34">
        <v>0</v>
      </c>
      <c r="AQ34">
        <v>1.0429999999999999</v>
      </c>
      <c r="AR34">
        <v>0</v>
      </c>
      <c r="AT34">
        <v>44.586000000000006</v>
      </c>
      <c r="AU34">
        <v>44.586000000000006</v>
      </c>
      <c r="AV34">
        <v>31.959</v>
      </c>
      <c r="AW34">
        <v>0</v>
      </c>
      <c r="AX34">
        <v>0</v>
      </c>
      <c r="AY34" s="53">
        <v>0.71679450948728296</v>
      </c>
      <c r="BA34" t="s">
        <v>79</v>
      </c>
      <c r="BF34">
        <v>1.0429999999999999</v>
      </c>
      <c r="BG34">
        <v>0</v>
      </c>
      <c r="BH34">
        <v>32.441000000000003</v>
      </c>
      <c r="BI34">
        <v>4.5940000000000003</v>
      </c>
      <c r="BK34">
        <v>37.035000000000004</v>
      </c>
      <c r="BN34">
        <v>2.948</v>
      </c>
      <c r="BO34">
        <v>0</v>
      </c>
      <c r="BP34">
        <v>37.035000000000004</v>
      </c>
      <c r="BQ34">
        <v>3.56</v>
      </c>
      <c r="BR34">
        <v>1.0429999999999999</v>
      </c>
      <c r="BS34">
        <v>0</v>
      </c>
      <c r="BT34">
        <v>0.61</v>
      </c>
      <c r="BU34">
        <v>0</v>
      </c>
      <c r="BV34" t="s">
        <v>6</v>
      </c>
      <c r="BW34" t="s">
        <v>6</v>
      </c>
      <c r="BX34" t="s">
        <v>6</v>
      </c>
      <c r="BY34">
        <v>0</v>
      </c>
      <c r="BZ34">
        <v>44.586000000000006</v>
      </c>
      <c r="CC34" s="53">
        <v>6.6119409680168648E-2</v>
      </c>
      <c r="CD34" s="53">
        <v>1.4269725922935447E-2</v>
      </c>
      <c r="CE34" s="53">
        <v>0.83976517292423636</v>
      </c>
      <c r="CF34" s="53">
        <v>7.9845691472659575E-2</v>
      </c>
      <c r="CH34" s="53">
        <v>1</v>
      </c>
      <c r="CK34">
        <v>6.6119399999999995E-2</v>
      </c>
      <c r="CN34" s="53">
        <v>-9.6801686527703268E-9</v>
      </c>
      <c r="CO34" s="53">
        <v>0</v>
      </c>
    </row>
    <row r="35" spans="1:93" x14ac:dyDescent="0.35">
      <c r="A35" s="3" t="s">
        <v>7</v>
      </c>
      <c r="B35" s="3" t="s">
        <v>50</v>
      </c>
      <c r="C35">
        <v>0</v>
      </c>
      <c r="D35">
        <v>1.3180000000000001</v>
      </c>
      <c r="E35">
        <v>0</v>
      </c>
      <c r="F35">
        <v>0</v>
      </c>
      <c r="G35">
        <v>0</v>
      </c>
      <c r="H35">
        <v>0</v>
      </c>
      <c r="I35">
        <v>0</v>
      </c>
      <c r="J35">
        <v>0</v>
      </c>
      <c r="K35">
        <v>0</v>
      </c>
      <c r="L35" s="3">
        <v>0</v>
      </c>
      <c r="M35" s="3">
        <v>0</v>
      </c>
      <c r="N35" s="3">
        <v>0</v>
      </c>
      <c r="O35" s="3">
        <v>0</v>
      </c>
      <c r="P35" s="3">
        <v>0</v>
      </c>
      <c r="Q35" s="3">
        <v>0</v>
      </c>
      <c r="R35">
        <v>0</v>
      </c>
      <c r="S35">
        <v>0</v>
      </c>
      <c r="T35">
        <v>0</v>
      </c>
      <c r="U35">
        <v>2.7290000000000001</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0</v>
      </c>
      <c r="AQ35">
        <v>9.2999999999999999E-2</v>
      </c>
      <c r="AR35">
        <v>0</v>
      </c>
      <c r="AT35">
        <v>4.1400000000000006</v>
      </c>
      <c r="AU35">
        <v>4.1400000000000006</v>
      </c>
      <c r="AV35">
        <v>2.7240000000000002</v>
      </c>
      <c r="AW35">
        <v>0</v>
      </c>
      <c r="AX35">
        <v>0</v>
      </c>
      <c r="AY35" s="53">
        <v>0.65797101449275364</v>
      </c>
      <c r="BA35" t="s">
        <v>79</v>
      </c>
      <c r="BF35">
        <v>9.2999999999999999E-2</v>
      </c>
      <c r="BG35">
        <v>0</v>
      </c>
      <c r="BH35">
        <v>2.7290000000000001</v>
      </c>
      <c r="BI35">
        <v>0</v>
      </c>
      <c r="BK35">
        <v>2.7290000000000001</v>
      </c>
      <c r="BN35">
        <v>1.3180000000000001</v>
      </c>
      <c r="BO35">
        <v>0</v>
      </c>
      <c r="BP35">
        <v>2.7290000000000001</v>
      </c>
      <c r="BQ35">
        <v>0</v>
      </c>
      <c r="BR35">
        <v>9.2999999999999999E-2</v>
      </c>
      <c r="BS35">
        <v>0</v>
      </c>
      <c r="BT35">
        <v>0.61</v>
      </c>
      <c r="BU35">
        <v>0</v>
      </c>
      <c r="BV35" t="s">
        <v>6</v>
      </c>
      <c r="BW35" t="s">
        <v>6</v>
      </c>
      <c r="BX35" t="s">
        <v>6</v>
      </c>
      <c r="BY35">
        <v>0</v>
      </c>
      <c r="BZ35">
        <v>4.1400000000000006</v>
      </c>
      <c r="CC35" s="53">
        <v>0.3183574879227053</v>
      </c>
      <c r="CD35" s="53">
        <v>1.3702898550724634E-2</v>
      </c>
      <c r="CE35" s="53">
        <v>0.66793961352656994</v>
      </c>
      <c r="CF35" s="53">
        <v>0</v>
      </c>
      <c r="CH35" s="53">
        <v>0.99999999999999989</v>
      </c>
      <c r="CK35">
        <v>0.318357</v>
      </c>
      <c r="CN35" s="53">
        <v>-4.8792270529451898E-7</v>
      </c>
      <c r="CO35" s="53">
        <v>0</v>
      </c>
    </row>
    <row r="36" spans="1:93" x14ac:dyDescent="0.35">
      <c r="A36" s="3" t="s">
        <v>7</v>
      </c>
      <c r="B36" s="3" t="s">
        <v>23</v>
      </c>
      <c r="C36">
        <v>0</v>
      </c>
      <c r="D36">
        <v>2.8000000000000001E-2</v>
      </c>
      <c r="E36">
        <v>0</v>
      </c>
      <c r="F36">
        <v>0</v>
      </c>
      <c r="G36">
        <v>0</v>
      </c>
      <c r="H36">
        <v>0</v>
      </c>
      <c r="I36">
        <v>0</v>
      </c>
      <c r="J36">
        <v>0</v>
      </c>
      <c r="K36">
        <v>0</v>
      </c>
      <c r="L36" s="3">
        <v>0</v>
      </c>
      <c r="M36" s="3">
        <v>0</v>
      </c>
      <c r="N36" s="3">
        <v>0</v>
      </c>
      <c r="O36" s="3">
        <v>0</v>
      </c>
      <c r="P36" s="3">
        <v>0</v>
      </c>
      <c r="Q36" s="3">
        <v>0</v>
      </c>
      <c r="R36">
        <v>0</v>
      </c>
      <c r="S36">
        <v>0</v>
      </c>
      <c r="T36">
        <v>0</v>
      </c>
      <c r="U36">
        <v>0</v>
      </c>
      <c r="V36">
        <v>0</v>
      </c>
      <c r="W36">
        <v>0</v>
      </c>
      <c r="X36">
        <v>2.4239999999999999</v>
      </c>
      <c r="Y36">
        <v>0</v>
      </c>
      <c r="Z36">
        <v>0</v>
      </c>
      <c r="AA36">
        <v>0</v>
      </c>
      <c r="AB36">
        <v>0</v>
      </c>
      <c r="AC36">
        <v>0</v>
      </c>
      <c r="AD36">
        <v>0</v>
      </c>
      <c r="AE36">
        <v>0</v>
      </c>
      <c r="AF36">
        <v>0</v>
      </c>
      <c r="AG36">
        <v>0</v>
      </c>
      <c r="AH36">
        <v>0</v>
      </c>
      <c r="AI36">
        <v>0</v>
      </c>
      <c r="AJ36">
        <v>0</v>
      </c>
      <c r="AK36">
        <v>0</v>
      </c>
      <c r="AL36">
        <v>0</v>
      </c>
      <c r="AM36">
        <v>0</v>
      </c>
      <c r="AN36">
        <v>0</v>
      </c>
      <c r="AO36">
        <v>0</v>
      </c>
      <c r="AP36">
        <v>0</v>
      </c>
      <c r="AQ36">
        <v>3.5000000000000003E-2</v>
      </c>
      <c r="AR36">
        <v>0</v>
      </c>
      <c r="AT36">
        <v>2.4870000000000001</v>
      </c>
      <c r="AU36">
        <v>2.4870000000000001</v>
      </c>
      <c r="AV36">
        <v>1.48</v>
      </c>
      <c r="AW36">
        <v>0</v>
      </c>
      <c r="AX36">
        <v>0</v>
      </c>
      <c r="AY36" s="53">
        <v>0.59509449135504622</v>
      </c>
      <c r="BA36" t="s">
        <v>79</v>
      </c>
      <c r="BF36">
        <v>3.5000000000000003E-2</v>
      </c>
      <c r="BG36">
        <v>0</v>
      </c>
      <c r="BH36">
        <v>0</v>
      </c>
      <c r="BI36">
        <v>2.4239999999999999</v>
      </c>
      <c r="BK36">
        <v>2.4239999999999999</v>
      </c>
      <c r="BN36">
        <v>2.8000000000000001E-2</v>
      </c>
      <c r="BO36">
        <v>0</v>
      </c>
      <c r="BP36">
        <v>2.4239999999999999</v>
      </c>
      <c r="BQ36">
        <v>0</v>
      </c>
      <c r="BR36">
        <v>3.5000000000000003E-2</v>
      </c>
      <c r="BS36">
        <v>0</v>
      </c>
      <c r="BT36">
        <v>0.61</v>
      </c>
      <c r="BU36">
        <v>0</v>
      </c>
      <c r="BV36" t="s">
        <v>6</v>
      </c>
      <c r="BW36" t="s">
        <v>6</v>
      </c>
      <c r="BX36" t="s">
        <v>6</v>
      </c>
      <c r="BY36">
        <v>0</v>
      </c>
      <c r="BZ36">
        <v>2.4870000000000001</v>
      </c>
      <c r="CC36" s="53">
        <v>1.1258544431041415E-2</v>
      </c>
      <c r="CD36" s="53">
        <v>8.5846401286690799E-3</v>
      </c>
      <c r="CE36" s="53">
        <v>0.98015681544028954</v>
      </c>
      <c r="CF36" s="53">
        <v>0</v>
      </c>
      <c r="CH36" s="53">
        <v>1</v>
      </c>
      <c r="CK36">
        <v>1.1258499999999999E-2</v>
      </c>
      <c r="CN36" s="53">
        <v>-4.4431041415493588E-8</v>
      </c>
      <c r="CO36" s="53">
        <v>0</v>
      </c>
    </row>
    <row r="37" spans="1:93" x14ac:dyDescent="0.35">
      <c r="A37" s="3" t="s">
        <v>7</v>
      </c>
      <c r="B37" s="3" t="s">
        <v>25</v>
      </c>
      <c r="C37">
        <v>0</v>
      </c>
      <c r="D37">
        <v>0</v>
      </c>
      <c r="E37">
        <v>0</v>
      </c>
      <c r="F37">
        <v>0</v>
      </c>
      <c r="G37">
        <v>0</v>
      </c>
      <c r="H37">
        <v>0</v>
      </c>
      <c r="I37">
        <v>53.698</v>
      </c>
      <c r="J37">
        <v>0</v>
      </c>
      <c r="K37">
        <v>0</v>
      </c>
      <c r="L37" s="3">
        <v>0</v>
      </c>
      <c r="M37" s="3">
        <v>0</v>
      </c>
      <c r="N37" s="3">
        <v>0</v>
      </c>
      <c r="O37" s="3">
        <v>0</v>
      </c>
      <c r="P37" s="3">
        <v>0</v>
      </c>
      <c r="Q37" s="3">
        <v>0</v>
      </c>
      <c r="R37">
        <v>0</v>
      </c>
      <c r="S37">
        <v>0</v>
      </c>
      <c r="T37">
        <v>0</v>
      </c>
      <c r="U37">
        <v>0</v>
      </c>
      <c r="V37">
        <v>0</v>
      </c>
      <c r="W37">
        <v>6.6360000000000001</v>
      </c>
      <c r="X37">
        <v>0</v>
      </c>
      <c r="Y37">
        <v>0</v>
      </c>
      <c r="Z37">
        <v>0</v>
      </c>
      <c r="AA37">
        <v>0</v>
      </c>
      <c r="AB37">
        <v>0</v>
      </c>
      <c r="AC37">
        <v>0</v>
      </c>
      <c r="AD37">
        <v>0</v>
      </c>
      <c r="AE37">
        <v>0</v>
      </c>
      <c r="AF37">
        <v>0</v>
      </c>
      <c r="AG37">
        <v>0</v>
      </c>
      <c r="AH37">
        <v>0</v>
      </c>
      <c r="AI37">
        <v>0</v>
      </c>
      <c r="AJ37">
        <v>0</v>
      </c>
      <c r="AK37">
        <v>0</v>
      </c>
      <c r="AL37">
        <v>0</v>
      </c>
      <c r="AM37">
        <v>0</v>
      </c>
      <c r="AN37">
        <v>0</v>
      </c>
      <c r="AO37">
        <v>1.1859999999999999</v>
      </c>
      <c r="AP37">
        <v>0</v>
      </c>
      <c r="AQ37">
        <v>2.0550000000000002</v>
      </c>
      <c r="AR37">
        <v>0</v>
      </c>
      <c r="AT37">
        <v>63.575000000000003</v>
      </c>
      <c r="AU37">
        <v>63.575000000000003</v>
      </c>
      <c r="AV37">
        <v>45.026000000000003</v>
      </c>
      <c r="AW37">
        <v>0</v>
      </c>
      <c r="AX37">
        <v>0</v>
      </c>
      <c r="AY37" s="53">
        <v>0.70823436885568225</v>
      </c>
      <c r="BA37" t="s">
        <v>79</v>
      </c>
      <c r="BF37">
        <v>2.0550000000000002</v>
      </c>
      <c r="BG37">
        <v>0</v>
      </c>
      <c r="BH37">
        <v>0</v>
      </c>
      <c r="BI37">
        <v>6.6360000000000001</v>
      </c>
      <c r="BK37">
        <v>6.6360000000000001</v>
      </c>
      <c r="BN37">
        <v>0</v>
      </c>
      <c r="BO37">
        <v>0</v>
      </c>
      <c r="BP37">
        <v>6.6360000000000001</v>
      </c>
      <c r="BQ37">
        <v>54.884</v>
      </c>
      <c r="BR37">
        <v>2.0550000000000002</v>
      </c>
      <c r="BS37">
        <v>0</v>
      </c>
      <c r="BT37">
        <v>0.61</v>
      </c>
      <c r="BU37">
        <v>0</v>
      </c>
      <c r="BV37" t="s">
        <v>6</v>
      </c>
      <c r="BW37" t="s">
        <v>6</v>
      </c>
      <c r="BX37" t="s">
        <v>6</v>
      </c>
      <c r="BY37">
        <v>0</v>
      </c>
      <c r="BZ37">
        <v>63.575000000000003</v>
      </c>
      <c r="CC37" s="53">
        <v>0</v>
      </c>
      <c r="CD37" s="53">
        <v>1.971765631144318E-2</v>
      </c>
      <c r="CE37" s="53">
        <v>0.11698702320094376</v>
      </c>
      <c r="CF37" s="53">
        <v>0.86329532048761304</v>
      </c>
      <c r="CH37" s="53">
        <v>1</v>
      </c>
      <c r="CK37">
        <v>0</v>
      </c>
      <c r="CN37" s="53">
        <v>0</v>
      </c>
      <c r="CO37" s="53">
        <v>0</v>
      </c>
    </row>
    <row r="38" spans="1:93" x14ac:dyDescent="0.35">
      <c r="A38" s="3" t="s">
        <v>7</v>
      </c>
      <c r="B38" s="3" t="s">
        <v>27</v>
      </c>
      <c r="C38">
        <v>0</v>
      </c>
      <c r="D38">
        <v>1.4650000000000001</v>
      </c>
      <c r="E38">
        <v>0</v>
      </c>
      <c r="F38">
        <v>0</v>
      </c>
      <c r="G38">
        <v>0</v>
      </c>
      <c r="H38">
        <v>0</v>
      </c>
      <c r="I38">
        <v>0</v>
      </c>
      <c r="J38">
        <v>0</v>
      </c>
      <c r="K38">
        <v>0</v>
      </c>
      <c r="L38" s="3">
        <v>0</v>
      </c>
      <c r="M38" s="3">
        <v>0</v>
      </c>
      <c r="N38" s="3">
        <v>0</v>
      </c>
      <c r="O38" s="3">
        <v>0</v>
      </c>
      <c r="P38" s="3">
        <v>0</v>
      </c>
      <c r="Q38" s="3">
        <v>0</v>
      </c>
      <c r="R38">
        <v>0</v>
      </c>
      <c r="S38">
        <v>0.255</v>
      </c>
      <c r="T38">
        <v>1.7370000000000001</v>
      </c>
      <c r="U38">
        <v>0.93400000000000005</v>
      </c>
      <c r="V38">
        <v>2.6059999999999999</v>
      </c>
      <c r="W38">
        <v>0.75</v>
      </c>
      <c r="X38">
        <v>1.3460000000000001</v>
      </c>
      <c r="Y38">
        <v>0</v>
      </c>
      <c r="Z38">
        <v>0</v>
      </c>
      <c r="AA38">
        <v>0</v>
      </c>
      <c r="AB38">
        <v>0</v>
      </c>
      <c r="AC38">
        <v>0</v>
      </c>
      <c r="AD38">
        <v>0</v>
      </c>
      <c r="AE38">
        <v>0</v>
      </c>
      <c r="AF38">
        <v>0</v>
      </c>
      <c r="AG38">
        <v>0</v>
      </c>
      <c r="AH38">
        <v>0</v>
      </c>
      <c r="AI38">
        <v>0</v>
      </c>
      <c r="AJ38">
        <v>0</v>
      </c>
      <c r="AK38">
        <v>0</v>
      </c>
      <c r="AL38">
        <v>0</v>
      </c>
      <c r="AM38">
        <v>0</v>
      </c>
      <c r="AN38">
        <v>0</v>
      </c>
      <c r="AO38">
        <v>0</v>
      </c>
      <c r="AP38">
        <v>0</v>
      </c>
      <c r="AQ38">
        <v>0.114</v>
      </c>
      <c r="AR38">
        <v>0</v>
      </c>
      <c r="AT38">
        <v>9.2070000000000007</v>
      </c>
      <c r="AU38">
        <v>9.2070000000000007</v>
      </c>
      <c r="AV38">
        <v>6.9390000000000001</v>
      </c>
      <c r="AW38">
        <v>0</v>
      </c>
      <c r="AX38">
        <v>0</v>
      </c>
      <c r="AY38" s="53">
        <v>0.75366568914956011</v>
      </c>
      <c r="BA38" t="s">
        <v>79</v>
      </c>
      <c r="BF38">
        <v>0.114</v>
      </c>
      <c r="BG38">
        <v>0</v>
      </c>
      <c r="BH38">
        <v>5.532</v>
      </c>
      <c r="BI38">
        <v>2.0960000000000001</v>
      </c>
      <c r="BK38">
        <v>7.6280000000000001</v>
      </c>
      <c r="BN38">
        <v>1.4650000000000001</v>
      </c>
      <c r="BO38">
        <v>0</v>
      </c>
      <c r="BP38">
        <v>7.6280000000000001</v>
      </c>
      <c r="BQ38">
        <v>0</v>
      </c>
      <c r="BR38">
        <v>0.114</v>
      </c>
      <c r="BS38">
        <v>0</v>
      </c>
      <c r="BT38">
        <v>0.61</v>
      </c>
      <c r="BU38">
        <v>0</v>
      </c>
      <c r="BV38" t="s">
        <v>6</v>
      </c>
      <c r="BW38" t="s">
        <v>6</v>
      </c>
      <c r="BX38" t="s">
        <v>6</v>
      </c>
      <c r="BY38">
        <v>0</v>
      </c>
      <c r="BZ38">
        <v>9.2070000000000007</v>
      </c>
      <c r="CC38" s="53">
        <v>0.1591180623438688</v>
      </c>
      <c r="CD38" s="53">
        <v>7.5529488432714235E-3</v>
      </c>
      <c r="CE38" s="53">
        <v>0.83332898881285977</v>
      </c>
      <c r="CF38" s="53">
        <v>0</v>
      </c>
      <c r="CH38" s="53">
        <v>1</v>
      </c>
      <c r="CK38">
        <v>0.15911800000000001</v>
      </c>
      <c r="CN38" s="53">
        <v>-6.2343868789671575E-8</v>
      </c>
      <c r="CO38" s="53">
        <v>0</v>
      </c>
    </row>
    <row r="39" spans="1:93" x14ac:dyDescent="0.35">
      <c r="A39" s="3" t="s">
        <v>7</v>
      </c>
      <c r="B39" s="3" t="s">
        <v>57</v>
      </c>
      <c r="C39">
        <v>0</v>
      </c>
      <c r="D39">
        <v>0</v>
      </c>
      <c r="E39">
        <v>0</v>
      </c>
      <c r="F39">
        <v>0</v>
      </c>
      <c r="G39">
        <v>0</v>
      </c>
      <c r="H39">
        <v>0</v>
      </c>
      <c r="I39">
        <v>0</v>
      </c>
      <c r="J39">
        <v>0</v>
      </c>
      <c r="K39">
        <v>0</v>
      </c>
      <c r="L39" s="3">
        <v>0</v>
      </c>
      <c r="M39" s="3">
        <v>0</v>
      </c>
      <c r="N39" s="3">
        <v>0</v>
      </c>
      <c r="O39" s="3">
        <v>0</v>
      </c>
      <c r="P39" s="3">
        <v>0</v>
      </c>
      <c r="Q39" s="3">
        <v>0</v>
      </c>
      <c r="R39">
        <v>0</v>
      </c>
      <c r="S39">
        <v>0</v>
      </c>
      <c r="T39">
        <v>0</v>
      </c>
      <c r="U39">
        <v>0</v>
      </c>
      <c r="V39">
        <v>0</v>
      </c>
      <c r="W39">
        <v>6.66</v>
      </c>
      <c r="X39">
        <v>0</v>
      </c>
      <c r="Y39">
        <v>0</v>
      </c>
      <c r="Z39">
        <v>0</v>
      </c>
      <c r="AA39">
        <v>0</v>
      </c>
      <c r="AB39">
        <v>0</v>
      </c>
      <c r="AC39">
        <v>0</v>
      </c>
      <c r="AD39">
        <v>0</v>
      </c>
      <c r="AE39">
        <v>0</v>
      </c>
      <c r="AF39">
        <v>0</v>
      </c>
      <c r="AG39">
        <v>0</v>
      </c>
      <c r="AH39">
        <v>0</v>
      </c>
      <c r="AI39">
        <v>0</v>
      </c>
      <c r="AJ39">
        <v>0</v>
      </c>
      <c r="AK39">
        <v>0</v>
      </c>
      <c r="AL39">
        <v>0</v>
      </c>
      <c r="AM39">
        <v>0</v>
      </c>
      <c r="AN39">
        <v>0</v>
      </c>
      <c r="AO39">
        <v>0</v>
      </c>
      <c r="AP39">
        <v>0</v>
      </c>
      <c r="AQ39">
        <v>9.2999999999999999E-2</v>
      </c>
      <c r="AR39">
        <v>0</v>
      </c>
      <c r="AT39">
        <v>6.7530000000000001</v>
      </c>
      <c r="AU39">
        <v>6.7530000000000001</v>
      </c>
      <c r="AV39">
        <v>5.0460000000000003</v>
      </c>
      <c r="AW39">
        <v>0</v>
      </c>
      <c r="AX39">
        <v>0</v>
      </c>
      <c r="AY39" s="53">
        <v>0.74722345624167041</v>
      </c>
      <c r="BA39" t="s">
        <v>79</v>
      </c>
      <c r="BF39">
        <v>9.2999999999999999E-2</v>
      </c>
      <c r="BG39">
        <v>0</v>
      </c>
      <c r="BH39">
        <v>0</v>
      </c>
      <c r="BI39">
        <v>6.66</v>
      </c>
      <c r="BK39">
        <v>6.66</v>
      </c>
      <c r="BN39">
        <v>0</v>
      </c>
      <c r="BO39">
        <v>0</v>
      </c>
      <c r="BP39">
        <v>6.66</v>
      </c>
      <c r="BQ39">
        <v>0</v>
      </c>
      <c r="BR39">
        <v>9.2999999999999999E-2</v>
      </c>
      <c r="BS39">
        <v>0</v>
      </c>
      <c r="BT39">
        <v>0.61</v>
      </c>
      <c r="BU39">
        <v>0</v>
      </c>
      <c r="BV39" t="s">
        <v>6</v>
      </c>
      <c r="BW39" t="s">
        <v>6</v>
      </c>
      <c r="BX39" t="s">
        <v>6</v>
      </c>
      <c r="BY39">
        <v>0</v>
      </c>
      <c r="BZ39">
        <v>6.7530000000000001</v>
      </c>
      <c r="CC39" s="53">
        <v>0</v>
      </c>
      <c r="CD39" s="53">
        <v>8.400710795202132E-3</v>
      </c>
      <c r="CE39" s="53">
        <v>0.9915992892047979</v>
      </c>
      <c r="CF39" s="53">
        <v>0</v>
      </c>
      <c r="CH39" s="53">
        <v>1</v>
      </c>
      <c r="CK39">
        <v>0</v>
      </c>
      <c r="CN39" s="53">
        <v>0</v>
      </c>
      <c r="CO39" s="53">
        <v>0</v>
      </c>
    </row>
    <row r="40" spans="1:93" x14ac:dyDescent="0.35">
      <c r="A40" s="3" t="s">
        <v>7</v>
      </c>
      <c r="B40" s="3" t="s">
        <v>31</v>
      </c>
      <c r="C40">
        <v>0</v>
      </c>
      <c r="D40">
        <v>2.4E-2</v>
      </c>
      <c r="E40">
        <v>0</v>
      </c>
      <c r="F40">
        <v>0</v>
      </c>
      <c r="G40">
        <v>0</v>
      </c>
      <c r="H40">
        <v>0</v>
      </c>
      <c r="I40">
        <v>0</v>
      </c>
      <c r="J40">
        <v>0</v>
      </c>
      <c r="K40">
        <v>0</v>
      </c>
      <c r="L40" s="3">
        <v>0</v>
      </c>
      <c r="M40" s="3">
        <v>0</v>
      </c>
      <c r="N40" s="3">
        <v>0</v>
      </c>
      <c r="O40" s="3">
        <v>0</v>
      </c>
      <c r="P40" s="3">
        <v>0</v>
      </c>
      <c r="Q40" s="3">
        <v>0</v>
      </c>
      <c r="R40">
        <v>0</v>
      </c>
      <c r="S40">
        <v>3.5569999999999999</v>
      </c>
      <c r="T40">
        <v>0</v>
      </c>
      <c r="U40">
        <v>1.8049999999999999</v>
      </c>
      <c r="V40">
        <v>0.26800000000000002</v>
      </c>
      <c r="W40">
        <v>0</v>
      </c>
      <c r="X40">
        <v>0</v>
      </c>
      <c r="Y40">
        <v>0</v>
      </c>
      <c r="Z40">
        <v>0</v>
      </c>
      <c r="AA40">
        <v>0</v>
      </c>
      <c r="AB40">
        <v>0</v>
      </c>
      <c r="AC40">
        <v>0</v>
      </c>
      <c r="AD40">
        <v>0</v>
      </c>
      <c r="AE40">
        <v>0</v>
      </c>
      <c r="AF40">
        <v>0</v>
      </c>
      <c r="AG40">
        <v>0</v>
      </c>
      <c r="AH40">
        <v>0</v>
      </c>
      <c r="AI40">
        <v>0</v>
      </c>
      <c r="AJ40">
        <v>0</v>
      </c>
      <c r="AK40">
        <v>0</v>
      </c>
      <c r="AL40">
        <v>0</v>
      </c>
      <c r="AM40">
        <v>0</v>
      </c>
      <c r="AN40">
        <v>0</v>
      </c>
      <c r="AO40">
        <v>0</v>
      </c>
      <c r="AP40">
        <v>0</v>
      </c>
      <c r="AQ40">
        <v>0.107</v>
      </c>
      <c r="AR40">
        <v>0</v>
      </c>
      <c r="AT40">
        <v>5.7610000000000001</v>
      </c>
      <c r="AU40">
        <v>5.7610000000000001</v>
      </c>
      <c r="AV40">
        <v>3.6440000000000001</v>
      </c>
      <c r="AW40">
        <v>0</v>
      </c>
      <c r="AX40">
        <v>0</v>
      </c>
      <c r="AY40" s="53">
        <v>0.63252907481340048</v>
      </c>
      <c r="BA40" t="s">
        <v>79</v>
      </c>
      <c r="BF40">
        <v>0.107</v>
      </c>
      <c r="BG40">
        <v>0</v>
      </c>
      <c r="BH40">
        <v>5.63</v>
      </c>
      <c r="BI40">
        <v>0</v>
      </c>
      <c r="BK40">
        <v>5.63</v>
      </c>
      <c r="BN40">
        <v>2.4E-2</v>
      </c>
      <c r="BO40">
        <v>0</v>
      </c>
      <c r="BP40">
        <v>5.63</v>
      </c>
      <c r="BQ40">
        <v>0</v>
      </c>
      <c r="BR40">
        <v>0.107</v>
      </c>
      <c r="BS40">
        <v>0</v>
      </c>
      <c r="BT40">
        <v>0.61</v>
      </c>
      <c r="BU40">
        <v>0</v>
      </c>
      <c r="BV40" t="s">
        <v>6</v>
      </c>
      <c r="BW40" t="s">
        <v>6</v>
      </c>
      <c r="BX40" t="s">
        <v>6</v>
      </c>
      <c r="BY40">
        <v>0</v>
      </c>
      <c r="BZ40">
        <v>5.7610000000000001</v>
      </c>
      <c r="CC40" s="53">
        <v>4.1659434126019787E-3</v>
      </c>
      <c r="CD40" s="53">
        <v>1.132963027252213E-2</v>
      </c>
      <c r="CE40" s="53">
        <v>0.98450442631487589</v>
      </c>
      <c r="CF40" s="53">
        <v>0</v>
      </c>
      <c r="CH40" s="53">
        <v>1</v>
      </c>
      <c r="CK40">
        <v>4.1659399999999999E-3</v>
      </c>
      <c r="CN40" s="53">
        <v>-3.4126019787805717E-9</v>
      </c>
      <c r="CO40" s="53">
        <v>0</v>
      </c>
    </row>
    <row r="41" spans="1:93" x14ac:dyDescent="0.35">
      <c r="A41" s="3" t="s">
        <v>7</v>
      </c>
      <c r="B41" s="3" t="s">
        <v>37</v>
      </c>
      <c r="C41">
        <v>0</v>
      </c>
      <c r="D41">
        <v>1.4810000000000001</v>
      </c>
      <c r="E41">
        <v>0</v>
      </c>
      <c r="F41">
        <v>0</v>
      </c>
      <c r="G41">
        <v>0</v>
      </c>
      <c r="H41">
        <v>0</v>
      </c>
      <c r="I41">
        <v>0</v>
      </c>
      <c r="J41">
        <v>0</v>
      </c>
      <c r="K41">
        <v>0</v>
      </c>
      <c r="L41" s="3">
        <v>0</v>
      </c>
      <c r="M41" s="3">
        <v>0</v>
      </c>
      <c r="N41" s="3">
        <v>0</v>
      </c>
      <c r="O41" s="3">
        <v>0</v>
      </c>
      <c r="P41" s="3">
        <v>0</v>
      </c>
      <c r="Q41" s="3">
        <v>0</v>
      </c>
      <c r="R41">
        <v>0</v>
      </c>
      <c r="S41">
        <v>0</v>
      </c>
      <c r="T41">
        <v>0</v>
      </c>
      <c r="U41">
        <v>0</v>
      </c>
      <c r="V41">
        <v>54.437600000000003</v>
      </c>
      <c r="W41">
        <v>0</v>
      </c>
      <c r="X41">
        <v>0</v>
      </c>
      <c r="Y41">
        <v>0</v>
      </c>
      <c r="Z41">
        <v>0</v>
      </c>
      <c r="AA41">
        <v>0</v>
      </c>
      <c r="AB41">
        <v>0</v>
      </c>
      <c r="AC41">
        <v>0</v>
      </c>
      <c r="AD41">
        <v>0</v>
      </c>
      <c r="AE41">
        <v>0</v>
      </c>
      <c r="AF41">
        <v>0</v>
      </c>
      <c r="AG41">
        <v>0</v>
      </c>
      <c r="AH41">
        <v>0</v>
      </c>
      <c r="AI41">
        <v>0</v>
      </c>
      <c r="AJ41">
        <v>0</v>
      </c>
      <c r="AK41">
        <v>0</v>
      </c>
      <c r="AL41">
        <v>0</v>
      </c>
      <c r="AM41">
        <v>0</v>
      </c>
      <c r="AN41">
        <v>0</v>
      </c>
      <c r="AO41">
        <v>27.949000000000002</v>
      </c>
      <c r="AP41">
        <v>0</v>
      </c>
      <c r="AQ41">
        <v>4.2099999999999999E-2</v>
      </c>
      <c r="AR41">
        <v>0</v>
      </c>
      <c r="AT41">
        <v>83.909700000000015</v>
      </c>
      <c r="AU41">
        <v>83.909700000000015</v>
      </c>
      <c r="AV41">
        <v>63.970999999999997</v>
      </c>
      <c r="AW41">
        <v>0</v>
      </c>
      <c r="AX41">
        <v>0</v>
      </c>
      <c r="AY41" s="53">
        <v>0.76237908132194476</v>
      </c>
      <c r="BA41" t="s">
        <v>79</v>
      </c>
      <c r="BF41">
        <v>4.2099999999999999E-2</v>
      </c>
      <c r="BG41">
        <v>0</v>
      </c>
      <c r="BH41">
        <v>54.437600000000003</v>
      </c>
      <c r="BI41">
        <v>0</v>
      </c>
      <c r="BK41">
        <v>54.437600000000003</v>
      </c>
      <c r="BN41">
        <v>1.4810000000000001</v>
      </c>
      <c r="BO41">
        <v>0</v>
      </c>
      <c r="BP41">
        <v>54.437600000000003</v>
      </c>
      <c r="BQ41">
        <v>27.949000000000002</v>
      </c>
      <c r="BR41">
        <v>4.2099999999999999E-2</v>
      </c>
      <c r="BS41">
        <v>0</v>
      </c>
      <c r="BT41">
        <v>0.61</v>
      </c>
      <c r="BU41">
        <v>0</v>
      </c>
      <c r="BV41" t="s">
        <v>6</v>
      </c>
      <c r="BW41" t="s">
        <v>6</v>
      </c>
      <c r="BX41" t="s">
        <v>6</v>
      </c>
      <c r="BY41">
        <v>0</v>
      </c>
      <c r="BZ41">
        <v>83.909700000000015</v>
      </c>
      <c r="CC41" s="53">
        <v>1.7649926051457696E-2</v>
      </c>
      <c r="CD41" s="53">
        <v>3.0605519981599259E-4</v>
      </c>
      <c r="CE41" s="53">
        <v>0.6489597626972804</v>
      </c>
      <c r="CF41" s="53">
        <v>0.33308425605144576</v>
      </c>
      <c r="CH41" s="53">
        <v>0.99999999999999989</v>
      </c>
      <c r="CK41">
        <v>1.76499E-2</v>
      </c>
      <c r="CN41" s="53">
        <v>-2.6051457695935865E-8</v>
      </c>
      <c r="CO41" s="53">
        <v>0</v>
      </c>
    </row>
    <row r="42" spans="1:93" x14ac:dyDescent="0.35">
      <c r="A42" s="3" t="s">
        <v>7</v>
      </c>
      <c r="B42" s="3" t="s">
        <v>24</v>
      </c>
      <c r="C42">
        <v>0</v>
      </c>
      <c r="D42">
        <v>0.5</v>
      </c>
      <c r="E42">
        <v>0</v>
      </c>
      <c r="F42">
        <v>0</v>
      </c>
      <c r="G42">
        <v>0</v>
      </c>
      <c r="H42">
        <v>0</v>
      </c>
      <c r="I42">
        <v>0</v>
      </c>
      <c r="J42">
        <v>0</v>
      </c>
      <c r="K42">
        <v>0</v>
      </c>
      <c r="L42" s="3">
        <v>0</v>
      </c>
      <c r="M42" s="3">
        <v>0</v>
      </c>
      <c r="N42" s="3">
        <v>0</v>
      </c>
      <c r="O42" s="3">
        <v>0</v>
      </c>
      <c r="P42" s="3">
        <v>0</v>
      </c>
      <c r="Q42" s="3">
        <v>0</v>
      </c>
      <c r="R42">
        <v>17.577999999999999</v>
      </c>
      <c r="S42">
        <v>0</v>
      </c>
      <c r="T42">
        <v>0</v>
      </c>
      <c r="U42">
        <v>1.6879999999999999</v>
      </c>
      <c r="V42">
        <v>10.250999999999999</v>
      </c>
      <c r="W42">
        <v>0</v>
      </c>
      <c r="X42">
        <v>0</v>
      </c>
      <c r="Y42">
        <v>0</v>
      </c>
      <c r="Z42">
        <v>0</v>
      </c>
      <c r="AA42">
        <v>0</v>
      </c>
      <c r="AB42">
        <v>0</v>
      </c>
      <c r="AC42">
        <v>0</v>
      </c>
      <c r="AD42">
        <v>0</v>
      </c>
      <c r="AE42">
        <v>0</v>
      </c>
      <c r="AF42">
        <v>0</v>
      </c>
      <c r="AG42">
        <v>0</v>
      </c>
      <c r="AH42">
        <v>0</v>
      </c>
      <c r="AI42">
        <v>0</v>
      </c>
      <c r="AJ42">
        <v>0</v>
      </c>
      <c r="AK42">
        <v>0</v>
      </c>
      <c r="AL42">
        <v>0</v>
      </c>
      <c r="AM42">
        <v>0</v>
      </c>
      <c r="AN42">
        <v>6.1829999999999998</v>
      </c>
      <c r="AO42">
        <v>0</v>
      </c>
      <c r="AP42">
        <v>0</v>
      </c>
      <c r="AQ42">
        <v>0.06</v>
      </c>
      <c r="AR42">
        <v>0</v>
      </c>
      <c r="AT42">
        <v>36.26</v>
      </c>
      <c r="AU42">
        <v>36.26</v>
      </c>
      <c r="AV42">
        <v>30.731999999999999</v>
      </c>
      <c r="AW42">
        <v>0</v>
      </c>
      <c r="AX42">
        <v>0</v>
      </c>
      <c r="AY42" s="53">
        <v>0.84754550468836187</v>
      </c>
      <c r="BA42" t="s">
        <v>79</v>
      </c>
      <c r="BF42">
        <v>0.06</v>
      </c>
      <c r="BG42">
        <v>0</v>
      </c>
      <c r="BH42">
        <v>29.516999999999996</v>
      </c>
      <c r="BI42">
        <v>0</v>
      </c>
      <c r="BK42">
        <v>29.516999999999996</v>
      </c>
      <c r="BN42">
        <v>0.5</v>
      </c>
      <c r="BO42">
        <v>0</v>
      </c>
      <c r="BP42">
        <v>29.516999999999996</v>
      </c>
      <c r="BQ42">
        <v>6.1829999999999998</v>
      </c>
      <c r="BR42">
        <v>0.06</v>
      </c>
      <c r="BS42">
        <v>0</v>
      </c>
      <c r="BT42">
        <v>0.61</v>
      </c>
      <c r="BU42">
        <v>0</v>
      </c>
      <c r="BV42" t="s">
        <v>6</v>
      </c>
      <c r="BW42" t="s">
        <v>6</v>
      </c>
      <c r="BX42" t="s">
        <v>6</v>
      </c>
      <c r="BY42">
        <v>0</v>
      </c>
      <c r="BZ42">
        <v>36.26</v>
      </c>
      <c r="CC42" s="53">
        <v>1.3789299503585218E-2</v>
      </c>
      <c r="CD42" s="53">
        <v>1.0093767236624381E-3</v>
      </c>
      <c r="CE42" s="53">
        <v>0.81468284611141739</v>
      </c>
      <c r="CF42" s="53">
        <v>0.17051847766133482</v>
      </c>
      <c r="CH42" s="53">
        <v>0.99999999999999978</v>
      </c>
      <c r="CK42">
        <v>1.3789300000000001E-2</v>
      </c>
      <c r="CN42" s="53">
        <v>4.964147825442522E-10</v>
      </c>
      <c r="CO42" s="53">
        <v>0</v>
      </c>
    </row>
    <row r="43" spans="1:93" x14ac:dyDescent="0.35">
      <c r="A43" s="3" t="s">
        <v>7</v>
      </c>
      <c r="B43" s="3" t="s">
        <v>52</v>
      </c>
      <c r="C43">
        <v>0</v>
      </c>
      <c r="D43">
        <v>0</v>
      </c>
      <c r="E43">
        <v>0</v>
      </c>
      <c r="F43">
        <v>0</v>
      </c>
      <c r="G43">
        <v>0</v>
      </c>
      <c r="H43">
        <v>0</v>
      </c>
      <c r="I43">
        <v>0</v>
      </c>
      <c r="J43">
        <v>0</v>
      </c>
      <c r="K43">
        <v>0</v>
      </c>
      <c r="L43" s="3">
        <v>0</v>
      </c>
      <c r="M43" s="3">
        <v>0</v>
      </c>
      <c r="N43" s="3">
        <v>0</v>
      </c>
      <c r="O43" s="3">
        <v>0</v>
      </c>
      <c r="P43" s="3">
        <v>0</v>
      </c>
      <c r="Q43" s="3">
        <v>0</v>
      </c>
      <c r="R43">
        <v>0</v>
      </c>
      <c r="S43">
        <v>0</v>
      </c>
      <c r="T43">
        <v>0</v>
      </c>
      <c r="U43">
        <v>0</v>
      </c>
      <c r="V43">
        <v>64.783000000000001</v>
      </c>
      <c r="W43">
        <v>0</v>
      </c>
      <c r="X43">
        <v>0</v>
      </c>
      <c r="Y43">
        <v>0</v>
      </c>
      <c r="Z43">
        <v>0</v>
      </c>
      <c r="AA43">
        <v>0</v>
      </c>
      <c r="AB43">
        <v>0</v>
      </c>
      <c r="AC43">
        <v>0</v>
      </c>
      <c r="AD43">
        <v>0</v>
      </c>
      <c r="AE43">
        <v>0</v>
      </c>
      <c r="AF43">
        <v>0</v>
      </c>
      <c r="AG43">
        <v>0</v>
      </c>
      <c r="AH43">
        <v>0</v>
      </c>
      <c r="AI43">
        <v>0</v>
      </c>
      <c r="AJ43">
        <v>0</v>
      </c>
      <c r="AK43">
        <v>0</v>
      </c>
      <c r="AL43">
        <v>0</v>
      </c>
      <c r="AM43">
        <v>0</v>
      </c>
      <c r="AN43">
        <v>10.68</v>
      </c>
      <c r="AO43">
        <v>0</v>
      </c>
      <c r="AP43">
        <v>0</v>
      </c>
      <c r="AQ43">
        <v>1.452</v>
      </c>
      <c r="AR43">
        <v>0</v>
      </c>
      <c r="AT43">
        <v>76.914999999999992</v>
      </c>
      <c r="AU43">
        <v>76.914999999999992</v>
      </c>
      <c r="AV43">
        <v>64.533000000000001</v>
      </c>
      <c r="AW43">
        <v>0</v>
      </c>
      <c r="AX43">
        <v>0</v>
      </c>
      <c r="AY43" s="53">
        <v>0.83901709679516356</v>
      </c>
      <c r="BA43" t="s">
        <v>79</v>
      </c>
      <c r="BF43">
        <v>1.452</v>
      </c>
      <c r="BG43">
        <v>0</v>
      </c>
      <c r="BH43">
        <v>64.783000000000001</v>
      </c>
      <c r="BI43">
        <v>0</v>
      </c>
      <c r="BK43">
        <v>64.783000000000001</v>
      </c>
      <c r="BN43">
        <v>0</v>
      </c>
      <c r="BO43">
        <v>0</v>
      </c>
      <c r="BP43">
        <v>64.783000000000001</v>
      </c>
      <c r="BQ43">
        <v>10.68</v>
      </c>
      <c r="BR43">
        <v>1.452</v>
      </c>
      <c r="BS43">
        <v>0</v>
      </c>
      <c r="BT43">
        <v>0.61</v>
      </c>
      <c r="BU43">
        <v>0</v>
      </c>
      <c r="BV43" t="s">
        <v>6</v>
      </c>
      <c r="BW43" t="s">
        <v>6</v>
      </c>
      <c r="BX43" t="s">
        <v>6</v>
      </c>
      <c r="BY43">
        <v>0</v>
      </c>
      <c r="BZ43">
        <v>76.914999999999992</v>
      </c>
      <c r="CC43" s="53">
        <v>0</v>
      </c>
      <c r="CD43" s="53">
        <v>1.151556913475915E-2</v>
      </c>
      <c r="CE43" s="53">
        <v>0.84962985113436928</v>
      </c>
      <c r="CF43" s="53">
        <v>0.13885457973087176</v>
      </c>
      <c r="CH43" s="53">
        <v>1.0000000000000002</v>
      </c>
      <c r="CK43">
        <v>0</v>
      </c>
      <c r="CN43" s="53">
        <v>0</v>
      </c>
      <c r="CO43" s="53">
        <v>0</v>
      </c>
    </row>
    <row r="44" spans="1:93" x14ac:dyDescent="0.35">
      <c r="A44" s="3" t="s">
        <v>7</v>
      </c>
      <c r="B44" s="3" t="s">
        <v>48</v>
      </c>
      <c r="C44">
        <v>0</v>
      </c>
      <c r="D44">
        <v>2.4169999999999998</v>
      </c>
      <c r="E44">
        <v>0</v>
      </c>
      <c r="F44">
        <v>0</v>
      </c>
      <c r="G44">
        <v>0</v>
      </c>
      <c r="H44">
        <v>0</v>
      </c>
      <c r="I44">
        <v>0</v>
      </c>
      <c r="J44">
        <v>0</v>
      </c>
      <c r="K44">
        <v>0</v>
      </c>
      <c r="L44" s="3">
        <v>0</v>
      </c>
      <c r="M44" s="3">
        <v>0</v>
      </c>
      <c r="N44" s="3">
        <v>0</v>
      </c>
      <c r="O44" s="3">
        <v>0</v>
      </c>
      <c r="P44" s="3">
        <v>0</v>
      </c>
      <c r="Q44" s="3">
        <v>0</v>
      </c>
      <c r="R44">
        <v>24.166</v>
      </c>
      <c r="S44">
        <v>42.146999999999998</v>
      </c>
      <c r="T44">
        <v>0</v>
      </c>
      <c r="U44">
        <v>17.422999999999998</v>
      </c>
      <c r="V44">
        <v>24.307099999999998</v>
      </c>
      <c r="W44">
        <v>4.3390000000000004</v>
      </c>
      <c r="X44">
        <v>0</v>
      </c>
      <c r="Y44">
        <v>0</v>
      </c>
      <c r="Z44">
        <v>0</v>
      </c>
      <c r="AA44">
        <v>0</v>
      </c>
      <c r="AB44">
        <v>2.7919999999999998</v>
      </c>
      <c r="AC44">
        <v>0</v>
      </c>
      <c r="AD44">
        <v>0</v>
      </c>
      <c r="AE44">
        <v>0</v>
      </c>
      <c r="AF44">
        <v>0</v>
      </c>
      <c r="AG44">
        <v>0</v>
      </c>
      <c r="AH44">
        <v>0</v>
      </c>
      <c r="AI44">
        <v>0</v>
      </c>
      <c r="AJ44">
        <v>0</v>
      </c>
      <c r="AK44">
        <v>0</v>
      </c>
      <c r="AL44">
        <v>0</v>
      </c>
      <c r="AM44">
        <v>0</v>
      </c>
      <c r="AN44">
        <v>14.555999999999999</v>
      </c>
      <c r="AO44">
        <v>0</v>
      </c>
      <c r="AP44">
        <v>0</v>
      </c>
      <c r="AQ44">
        <v>2.2170000000000001</v>
      </c>
      <c r="AR44">
        <v>0</v>
      </c>
      <c r="AT44">
        <v>134.36410000000001</v>
      </c>
      <c r="AU44">
        <v>134.36410000000001</v>
      </c>
      <c r="AV44">
        <v>105.331</v>
      </c>
      <c r="AW44">
        <v>105.331</v>
      </c>
      <c r="AX44">
        <v>0</v>
      </c>
      <c r="AY44" s="53">
        <v>0.78392219350257986</v>
      </c>
      <c r="BA44" t="s">
        <v>79</v>
      </c>
      <c r="BF44">
        <v>2.2170000000000001</v>
      </c>
      <c r="BG44">
        <v>0</v>
      </c>
      <c r="BH44">
        <v>108.04310000000001</v>
      </c>
      <c r="BI44">
        <v>4.3390000000000004</v>
      </c>
      <c r="BK44">
        <v>115.17410000000001</v>
      </c>
      <c r="BN44">
        <v>2.4169999999999998</v>
      </c>
      <c r="BO44">
        <v>0</v>
      </c>
      <c r="BP44">
        <v>115.17410000000001</v>
      </c>
      <c r="BQ44">
        <v>14.555999999999999</v>
      </c>
      <c r="BR44">
        <v>2.2170000000000001</v>
      </c>
      <c r="BS44">
        <v>0</v>
      </c>
      <c r="BT44">
        <v>0.61</v>
      </c>
      <c r="BU44">
        <v>0</v>
      </c>
      <c r="BV44" t="s">
        <v>6</v>
      </c>
      <c r="BW44" t="s">
        <v>6</v>
      </c>
      <c r="BX44" t="s">
        <v>6</v>
      </c>
      <c r="BY44">
        <v>0</v>
      </c>
      <c r="BZ44">
        <v>134.36410000000004</v>
      </c>
      <c r="CC44" s="53">
        <v>1.7988435899172466E-2</v>
      </c>
      <c r="CD44" s="53">
        <v>1.0064965269740949E-2</v>
      </c>
      <c r="CE44" s="53">
        <v>0.86361409037086534</v>
      </c>
      <c r="CF44" s="53">
        <v>0.10833250846022111</v>
      </c>
      <c r="CH44" s="53">
        <v>0.99999999999999989</v>
      </c>
      <c r="CK44">
        <v>1.7988400000000002E-2</v>
      </c>
      <c r="CN44" s="53">
        <v>-3.5899172464576301E-8</v>
      </c>
      <c r="CO44" s="53">
        <v>0</v>
      </c>
    </row>
    <row r="45" spans="1:93" x14ac:dyDescent="0.35">
      <c r="A45" s="3" t="s">
        <v>7</v>
      </c>
      <c r="B45" s="3" t="s">
        <v>39</v>
      </c>
      <c r="C45">
        <v>0</v>
      </c>
      <c r="D45">
        <v>4.1000000000000002E-2</v>
      </c>
      <c r="E45">
        <v>0</v>
      </c>
      <c r="F45">
        <v>0</v>
      </c>
      <c r="G45">
        <v>0</v>
      </c>
      <c r="H45">
        <v>0</v>
      </c>
      <c r="I45">
        <v>0</v>
      </c>
      <c r="J45">
        <v>0</v>
      </c>
      <c r="K45">
        <v>0</v>
      </c>
      <c r="L45" s="3">
        <v>0</v>
      </c>
      <c r="M45" s="3">
        <v>0</v>
      </c>
      <c r="N45" s="3">
        <v>0</v>
      </c>
      <c r="O45" s="3">
        <v>0</v>
      </c>
      <c r="P45" s="3">
        <v>0</v>
      </c>
      <c r="Q45" s="3">
        <v>0</v>
      </c>
      <c r="R45">
        <v>0</v>
      </c>
      <c r="S45">
        <v>0</v>
      </c>
      <c r="T45">
        <v>0</v>
      </c>
      <c r="U45">
        <v>28.817</v>
      </c>
      <c r="V45">
        <v>0</v>
      </c>
      <c r="W45">
        <v>0</v>
      </c>
      <c r="X45">
        <v>0</v>
      </c>
      <c r="Y45">
        <v>0</v>
      </c>
      <c r="Z45">
        <v>0</v>
      </c>
      <c r="AA45">
        <v>0</v>
      </c>
      <c r="AB45">
        <v>0.39700000000000002</v>
      </c>
      <c r="AC45">
        <v>0</v>
      </c>
      <c r="AD45">
        <v>0</v>
      </c>
      <c r="AE45">
        <v>0</v>
      </c>
      <c r="AF45">
        <v>0</v>
      </c>
      <c r="AG45">
        <v>0</v>
      </c>
      <c r="AH45">
        <v>0</v>
      </c>
      <c r="AI45">
        <v>0</v>
      </c>
      <c r="AJ45">
        <v>0</v>
      </c>
      <c r="AK45">
        <v>0</v>
      </c>
      <c r="AL45">
        <v>0</v>
      </c>
      <c r="AM45">
        <v>0</v>
      </c>
      <c r="AN45">
        <v>2.3199999999999998</v>
      </c>
      <c r="AO45">
        <v>0</v>
      </c>
      <c r="AP45">
        <v>0</v>
      </c>
      <c r="AQ45">
        <v>0.83799999999999997</v>
      </c>
      <c r="AR45">
        <v>0</v>
      </c>
      <c r="AT45">
        <v>32.412999999999997</v>
      </c>
      <c r="AU45">
        <v>32.412999999999997</v>
      </c>
      <c r="AV45">
        <v>22.821999999999999</v>
      </c>
      <c r="AW45">
        <v>0</v>
      </c>
      <c r="AX45">
        <v>0</v>
      </c>
      <c r="AY45" s="53">
        <v>0.70410020670718543</v>
      </c>
      <c r="BA45" t="s">
        <v>79</v>
      </c>
      <c r="BF45">
        <v>0.83799999999999997</v>
      </c>
      <c r="BG45">
        <v>0</v>
      </c>
      <c r="BH45">
        <v>28.817</v>
      </c>
      <c r="BI45">
        <v>0</v>
      </c>
      <c r="BK45">
        <v>29.213999999999999</v>
      </c>
      <c r="BN45">
        <v>4.1000000000000002E-2</v>
      </c>
      <c r="BO45">
        <v>0</v>
      </c>
      <c r="BP45">
        <v>29.213999999999999</v>
      </c>
      <c r="BQ45">
        <v>2.3199999999999998</v>
      </c>
      <c r="BR45">
        <v>0.83799999999999997</v>
      </c>
      <c r="BS45">
        <v>0</v>
      </c>
      <c r="BT45">
        <v>0.61</v>
      </c>
      <c r="BU45">
        <v>0</v>
      </c>
      <c r="BV45" t="s">
        <v>6</v>
      </c>
      <c r="BW45" t="s">
        <v>6</v>
      </c>
      <c r="BX45" t="s">
        <v>6</v>
      </c>
      <c r="BY45">
        <v>0</v>
      </c>
      <c r="BZ45">
        <v>32.412999999999997</v>
      </c>
      <c r="CC45" s="53">
        <v>1.2649245673032427E-3</v>
      </c>
      <c r="CD45" s="53">
        <v>1.577083269058711E-2</v>
      </c>
      <c r="CE45" s="53">
        <v>0.91138802332397506</v>
      </c>
      <c r="CF45" s="53">
        <v>7.1576219418134704E-2</v>
      </c>
      <c r="CH45" s="53">
        <v>1</v>
      </c>
      <c r="CK45">
        <v>1.2649200000000001E-3</v>
      </c>
      <c r="CN45" s="53">
        <v>-4.5673032426397919E-9</v>
      </c>
      <c r="CO45" s="53">
        <v>0</v>
      </c>
    </row>
    <row r="46" spans="1:93" x14ac:dyDescent="0.35">
      <c r="A46" s="3" t="s">
        <v>7</v>
      </c>
      <c r="B46" s="3" t="s">
        <v>47</v>
      </c>
      <c r="C46">
        <v>0</v>
      </c>
      <c r="D46">
        <v>0.307</v>
      </c>
      <c r="E46">
        <v>0</v>
      </c>
      <c r="F46">
        <v>0</v>
      </c>
      <c r="G46">
        <v>0</v>
      </c>
      <c r="H46">
        <v>0</v>
      </c>
      <c r="I46">
        <v>0</v>
      </c>
      <c r="J46">
        <v>0</v>
      </c>
      <c r="K46">
        <v>0</v>
      </c>
      <c r="L46" s="3">
        <v>0</v>
      </c>
      <c r="M46" s="3">
        <v>0</v>
      </c>
      <c r="N46" s="3">
        <v>0</v>
      </c>
      <c r="O46" s="3">
        <v>0</v>
      </c>
      <c r="P46" s="3">
        <v>0</v>
      </c>
      <c r="Q46" s="3">
        <v>0</v>
      </c>
      <c r="R46">
        <v>0</v>
      </c>
      <c r="S46">
        <v>0</v>
      </c>
      <c r="T46">
        <v>0</v>
      </c>
      <c r="U46">
        <v>0.28699999999999998</v>
      </c>
      <c r="V46">
        <v>2.8359999999999999</v>
      </c>
      <c r="W46">
        <v>0</v>
      </c>
      <c r="X46">
        <v>0</v>
      </c>
      <c r="Y46">
        <v>0</v>
      </c>
      <c r="Z46">
        <v>0</v>
      </c>
      <c r="AA46">
        <v>0</v>
      </c>
      <c r="AB46">
        <v>0</v>
      </c>
      <c r="AC46">
        <v>0</v>
      </c>
      <c r="AD46">
        <v>0</v>
      </c>
      <c r="AE46">
        <v>0</v>
      </c>
      <c r="AF46">
        <v>0</v>
      </c>
      <c r="AG46">
        <v>0</v>
      </c>
      <c r="AH46">
        <v>0</v>
      </c>
      <c r="AI46">
        <v>0</v>
      </c>
      <c r="AJ46">
        <v>0</v>
      </c>
      <c r="AK46">
        <v>0</v>
      </c>
      <c r="AL46">
        <v>0</v>
      </c>
      <c r="AM46">
        <v>0</v>
      </c>
      <c r="AN46">
        <v>0</v>
      </c>
      <c r="AO46">
        <v>0</v>
      </c>
      <c r="AP46">
        <v>0</v>
      </c>
      <c r="AQ46">
        <v>5.6000000000000001E-2</v>
      </c>
      <c r="AR46">
        <v>0</v>
      </c>
      <c r="AT46">
        <v>3.4859999999999998</v>
      </c>
      <c r="AU46">
        <v>3.4859999999999998</v>
      </c>
      <c r="AV46">
        <v>1.9</v>
      </c>
      <c r="AW46">
        <v>0</v>
      </c>
      <c r="AX46">
        <v>0</v>
      </c>
      <c r="AY46" s="53">
        <v>0.54503729202524387</v>
      </c>
      <c r="BA46" t="s">
        <v>79</v>
      </c>
      <c r="BF46">
        <v>5.6000000000000001E-2</v>
      </c>
      <c r="BG46">
        <v>0</v>
      </c>
      <c r="BH46">
        <v>3.1229999999999998</v>
      </c>
      <c r="BI46">
        <v>0</v>
      </c>
      <c r="BK46">
        <v>3.1229999999999998</v>
      </c>
      <c r="BN46">
        <v>0.307</v>
      </c>
      <c r="BO46">
        <v>0</v>
      </c>
      <c r="BP46">
        <v>3.1229999999999998</v>
      </c>
      <c r="BQ46">
        <v>0</v>
      </c>
      <c r="BR46">
        <v>5.6000000000000001E-2</v>
      </c>
      <c r="BS46">
        <v>0</v>
      </c>
      <c r="BT46">
        <v>0.61</v>
      </c>
      <c r="BU46">
        <v>0</v>
      </c>
      <c r="BV46" t="s">
        <v>6</v>
      </c>
      <c r="BW46" t="s">
        <v>6</v>
      </c>
      <c r="BX46" t="s">
        <v>6</v>
      </c>
      <c r="BY46">
        <v>0</v>
      </c>
      <c r="BZ46">
        <v>3.4859999999999998</v>
      </c>
      <c r="CC46" s="53">
        <v>8.8066551921973615E-2</v>
      </c>
      <c r="CD46" s="53">
        <v>9.7991967871485959E-3</v>
      </c>
      <c r="CE46" s="53">
        <v>0.90213425129087776</v>
      </c>
      <c r="CF46" s="53">
        <v>0</v>
      </c>
      <c r="CH46" s="53">
        <v>1</v>
      </c>
      <c r="CK46">
        <v>8.8066599999999995E-2</v>
      </c>
      <c r="CN46" s="53">
        <v>4.8078026379516636E-8</v>
      </c>
      <c r="CO46" s="53">
        <v>0</v>
      </c>
    </row>
    <row r="47" spans="1:93" x14ac:dyDescent="0.35">
      <c r="A47" s="3" t="s">
        <v>7</v>
      </c>
      <c r="B47" s="3" t="s">
        <v>42</v>
      </c>
      <c r="C47">
        <v>0</v>
      </c>
      <c r="D47">
        <v>0.71099999999999997</v>
      </c>
      <c r="E47">
        <v>0</v>
      </c>
      <c r="F47">
        <v>0</v>
      </c>
      <c r="G47">
        <v>0</v>
      </c>
      <c r="H47">
        <v>9.2999999999999999E-2</v>
      </c>
      <c r="I47">
        <v>0</v>
      </c>
      <c r="J47">
        <v>0</v>
      </c>
      <c r="K47">
        <v>0</v>
      </c>
      <c r="L47" s="3">
        <v>0</v>
      </c>
      <c r="M47" s="3">
        <v>0</v>
      </c>
      <c r="N47" s="3">
        <v>0</v>
      </c>
      <c r="O47" s="3">
        <v>0</v>
      </c>
      <c r="P47" s="3">
        <v>0</v>
      </c>
      <c r="Q47" s="3">
        <v>0</v>
      </c>
      <c r="R47">
        <v>20.689</v>
      </c>
      <c r="S47">
        <v>25.292999999999999</v>
      </c>
      <c r="T47">
        <v>13.75</v>
      </c>
      <c r="U47">
        <v>9.6</v>
      </c>
      <c r="V47">
        <v>10.537599999999999</v>
      </c>
      <c r="W47">
        <v>3.052</v>
      </c>
      <c r="X47">
        <v>2.3759999999999999</v>
      </c>
      <c r="Y47">
        <v>0</v>
      </c>
      <c r="Z47">
        <v>0</v>
      </c>
      <c r="AA47">
        <v>0</v>
      </c>
      <c r="AB47">
        <v>2.569</v>
      </c>
      <c r="AC47">
        <v>0</v>
      </c>
      <c r="AD47">
        <v>0</v>
      </c>
      <c r="AE47">
        <v>0</v>
      </c>
      <c r="AF47">
        <v>0</v>
      </c>
      <c r="AG47">
        <v>0</v>
      </c>
      <c r="AH47">
        <v>0</v>
      </c>
      <c r="AI47">
        <v>0</v>
      </c>
      <c r="AJ47">
        <v>0</v>
      </c>
      <c r="AK47">
        <v>0</v>
      </c>
      <c r="AL47">
        <v>0</v>
      </c>
      <c r="AM47">
        <v>0</v>
      </c>
      <c r="AN47">
        <v>15.675000000000001</v>
      </c>
      <c r="AO47">
        <v>0</v>
      </c>
      <c r="AP47">
        <v>0</v>
      </c>
      <c r="AQ47">
        <v>1.732</v>
      </c>
      <c r="AR47">
        <v>0</v>
      </c>
      <c r="AT47">
        <v>106.0776</v>
      </c>
      <c r="AU47">
        <v>106.0776</v>
      </c>
      <c r="AV47">
        <v>81.319000000000003</v>
      </c>
      <c r="AW47">
        <v>0</v>
      </c>
      <c r="AX47">
        <v>0</v>
      </c>
      <c r="AY47" s="53">
        <v>0.76659916891030722</v>
      </c>
      <c r="BA47" t="s">
        <v>79</v>
      </c>
      <c r="BF47">
        <v>1.732</v>
      </c>
      <c r="BG47">
        <v>0</v>
      </c>
      <c r="BH47">
        <v>79.869599999999991</v>
      </c>
      <c r="BI47">
        <v>5.4279999999999999</v>
      </c>
      <c r="BK47">
        <v>87.866600000000005</v>
      </c>
      <c r="BN47">
        <v>0.80399999999999994</v>
      </c>
      <c r="BO47">
        <v>0</v>
      </c>
      <c r="BP47">
        <v>87.866600000000005</v>
      </c>
      <c r="BQ47">
        <v>15.675000000000001</v>
      </c>
      <c r="BR47">
        <v>1.732</v>
      </c>
      <c r="BS47">
        <v>0</v>
      </c>
      <c r="BT47">
        <v>0.61</v>
      </c>
      <c r="BU47">
        <v>0</v>
      </c>
      <c r="BV47" t="s">
        <v>6</v>
      </c>
      <c r="BW47" t="s">
        <v>6</v>
      </c>
      <c r="BX47" t="s">
        <v>6</v>
      </c>
      <c r="BY47">
        <v>0</v>
      </c>
      <c r="BZ47">
        <v>106.0776</v>
      </c>
      <c r="CC47" s="53">
        <v>7.5793569990271264E-3</v>
      </c>
      <c r="CD47" s="53">
        <v>9.9598784286220633E-3</v>
      </c>
      <c r="CE47" s="53">
        <v>0.83469158427415402</v>
      </c>
      <c r="CF47" s="53">
        <v>0.1477691802981968</v>
      </c>
      <c r="CH47" s="53">
        <v>1</v>
      </c>
      <c r="CK47">
        <v>7.5793299999999996E-3</v>
      </c>
      <c r="CN47" s="53">
        <v>-2.6999027126842212E-8</v>
      </c>
      <c r="CO47" s="53">
        <v>0</v>
      </c>
    </row>
    <row r="48" spans="1:93" x14ac:dyDescent="0.35">
      <c r="A48" s="3" t="s">
        <v>7</v>
      </c>
      <c r="B48" s="3" t="s">
        <v>51</v>
      </c>
      <c r="C48">
        <v>0</v>
      </c>
      <c r="D48">
        <v>2.605</v>
      </c>
      <c r="E48">
        <v>0</v>
      </c>
      <c r="F48">
        <v>0</v>
      </c>
      <c r="G48">
        <v>0</v>
      </c>
      <c r="H48">
        <v>0</v>
      </c>
      <c r="I48">
        <v>0</v>
      </c>
      <c r="J48">
        <v>0</v>
      </c>
      <c r="K48">
        <v>0</v>
      </c>
      <c r="L48" s="3">
        <v>0</v>
      </c>
      <c r="M48" s="3">
        <v>0</v>
      </c>
      <c r="N48" s="3">
        <v>0</v>
      </c>
      <c r="O48" s="3">
        <v>0</v>
      </c>
      <c r="P48" s="3">
        <v>0</v>
      </c>
      <c r="Q48" s="3">
        <v>0</v>
      </c>
      <c r="R48">
        <v>0</v>
      </c>
      <c r="S48">
        <v>0</v>
      </c>
      <c r="T48">
        <v>0</v>
      </c>
      <c r="U48">
        <v>8.5559999999999992</v>
      </c>
      <c r="V48">
        <v>0</v>
      </c>
      <c r="W48">
        <v>0</v>
      </c>
      <c r="X48">
        <v>0</v>
      </c>
      <c r="Y48">
        <v>0</v>
      </c>
      <c r="Z48">
        <v>0</v>
      </c>
      <c r="AA48">
        <v>0</v>
      </c>
      <c r="AB48">
        <v>0</v>
      </c>
      <c r="AC48">
        <v>0</v>
      </c>
      <c r="AD48">
        <v>0</v>
      </c>
      <c r="AE48">
        <v>0</v>
      </c>
      <c r="AF48">
        <v>0</v>
      </c>
      <c r="AG48">
        <v>0</v>
      </c>
      <c r="AH48">
        <v>0</v>
      </c>
      <c r="AI48">
        <v>0</v>
      </c>
      <c r="AJ48">
        <v>0</v>
      </c>
      <c r="AK48">
        <v>0</v>
      </c>
      <c r="AL48">
        <v>0</v>
      </c>
      <c r="AM48">
        <v>0</v>
      </c>
      <c r="AN48">
        <v>0</v>
      </c>
      <c r="AO48">
        <v>0</v>
      </c>
      <c r="AP48">
        <v>0</v>
      </c>
      <c r="AQ48">
        <v>0.33100000000000002</v>
      </c>
      <c r="AR48">
        <v>0</v>
      </c>
      <c r="AT48">
        <v>11.491999999999999</v>
      </c>
      <c r="AU48">
        <v>11.491999999999999</v>
      </c>
      <c r="AV48">
        <v>7.8449999999999998</v>
      </c>
      <c r="AW48">
        <v>0</v>
      </c>
      <c r="AX48">
        <v>0</v>
      </c>
      <c r="AY48" s="53">
        <v>0.68264879916463628</v>
      </c>
      <c r="BA48" t="s">
        <v>79</v>
      </c>
      <c r="BF48">
        <v>0.33100000000000002</v>
      </c>
      <c r="BG48">
        <v>0</v>
      </c>
      <c r="BH48">
        <v>8.5559999999999992</v>
      </c>
      <c r="BI48">
        <v>0</v>
      </c>
      <c r="BK48">
        <v>8.5559999999999992</v>
      </c>
      <c r="BN48">
        <v>2.605</v>
      </c>
      <c r="BO48">
        <v>0</v>
      </c>
      <c r="BP48">
        <v>8.5559999999999992</v>
      </c>
      <c r="BQ48">
        <v>0</v>
      </c>
      <c r="BR48">
        <v>0.33100000000000002</v>
      </c>
      <c r="BS48">
        <v>0</v>
      </c>
      <c r="BT48">
        <v>0.61</v>
      </c>
      <c r="BU48">
        <v>0</v>
      </c>
      <c r="BV48" t="s">
        <v>6</v>
      </c>
      <c r="BW48" t="s">
        <v>6</v>
      </c>
      <c r="BX48" t="s">
        <v>6</v>
      </c>
      <c r="BY48">
        <v>0</v>
      </c>
      <c r="BZ48">
        <v>11.491999999999999</v>
      </c>
      <c r="CC48" s="53">
        <v>0.22667942916811698</v>
      </c>
      <c r="CD48" s="53">
        <v>1.7569613644274281E-2</v>
      </c>
      <c r="CE48" s="53">
        <v>0.75575095718760876</v>
      </c>
      <c r="CF48" s="53">
        <v>0</v>
      </c>
      <c r="CH48" s="53">
        <v>1</v>
      </c>
      <c r="CK48">
        <v>0.22667899999999999</v>
      </c>
      <c r="CN48" s="53">
        <v>-4.2916811698878732E-7</v>
      </c>
      <c r="CO48" s="53">
        <v>0</v>
      </c>
    </row>
    <row r="49" spans="1:93" x14ac:dyDescent="0.35">
      <c r="A49" s="3" t="s">
        <v>69</v>
      </c>
      <c r="B49" s="3" t="s">
        <v>70</v>
      </c>
      <c r="C49">
        <v>0</v>
      </c>
      <c r="D49">
        <v>0</v>
      </c>
      <c r="E49">
        <v>0</v>
      </c>
      <c r="F49">
        <v>0</v>
      </c>
      <c r="G49">
        <v>0</v>
      </c>
      <c r="H49">
        <v>0</v>
      </c>
      <c r="I49">
        <v>0</v>
      </c>
      <c r="J49">
        <v>0</v>
      </c>
      <c r="K49">
        <v>0</v>
      </c>
      <c r="L49" s="3">
        <v>0</v>
      </c>
      <c r="M49" s="3">
        <v>0</v>
      </c>
      <c r="N49" s="3">
        <v>0</v>
      </c>
      <c r="O49" s="3">
        <v>0</v>
      </c>
      <c r="P49" s="3">
        <v>0</v>
      </c>
      <c r="Q49" s="3">
        <v>0</v>
      </c>
      <c r="R49">
        <v>0</v>
      </c>
      <c r="S49">
        <v>0</v>
      </c>
      <c r="T49">
        <v>0</v>
      </c>
      <c r="U49">
        <v>0</v>
      </c>
      <c r="V49">
        <v>0</v>
      </c>
      <c r="W49">
        <v>0.54</v>
      </c>
      <c r="X49">
        <v>0</v>
      </c>
      <c r="Y49">
        <v>0</v>
      </c>
      <c r="Z49">
        <v>0</v>
      </c>
      <c r="AA49">
        <v>0</v>
      </c>
      <c r="AB49">
        <v>0</v>
      </c>
      <c r="AC49">
        <v>0</v>
      </c>
      <c r="AD49">
        <v>0</v>
      </c>
      <c r="AE49">
        <v>0</v>
      </c>
      <c r="AF49">
        <v>0</v>
      </c>
      <c r="AG49">
        <v>0</v>
      </c>
      <c r="AH49">
        <v>3.0000000000000001E-3</v>
      </c>
      <c r="AI49">
        <v>0</v>
      </c>
      <c r="AJ49">
        <v>0</v>
      </c>
      <c r="AK49">
        <v>0</v>
      </c>
      <c r="AL49">
        <v>0</v>
      </c>
      <c r="AM49">
        <v>0</v>
      </c>
      <c r="AN49">
        <v>0</v>
      </c>
      <c r="AO49">
        <v>0</v>
      </c>
      <c r="AP49">
        <v>0</v>
      </c>
      <c r="AQ49">
        <v>1.4E-2</v>
      </c>
      <c r="AR49">
        <v>0</v>
      </c>
      <c r="AT49">
        <v>0.55700000000000005</v>
      </c>
      <c r="AU49">
        <v>0.55700000000000005</v>
      </c>
      <c r="AV49">
        <v>0.34399999999999997</v>
      </c>
      <c r="AW49">
        <v>0</v>
      </c>
      <c r="AX49">
        <v>0</v>
      </c>
      <c r="AY49" s="53">
        <v>0.61759425493716325</v>
      </c>
      <c r="BA49" t="s">
        <v>79</v>
      </c>
      <c r="BF49">
        <v>1.4E-2</v>
      </c>
      <c r="BG49">
        <v>0</v>
      </c>
      <c r="BH49">
        <v>0</v>
      </c>
      <c r="BI49">
        <v>0.54</v>
      </c>
      <c r="BK49">
        <v>0.54300000000000004</v>
      </c>
      <c r="BN49">
        <v>0</v>
      </c>
      <c r="BO49">
        <v>0</v>
      </c>
      <c r="BP49">
        <v>0.54300000000000004</v>
      </c>
      <c r="BQ49">
        <v>0</v>
      </c>
      <c r="BR49">
        <v>1.4E-2</v>
      </c>
      <c r="BS49">
        <v>0</v>
      </c>
      <c r="BT49">
        <v>0</v>
      </c>
      <c r="BU49">
        <v>0</v>
      </c>
      <c r="BV49" t="s">
        <v>6</v>
      </c>
      <c r="BW49" t="s">
        <v>6</v>
      </c>
      <c r="BX49" t="s">
        <v>6</v>
      </c>
      <c r="BY49">
        <v>0</v>
      </c>
      <c r="BZ49">
        <v>0.55700000000000005</v>
      </c>
      <c r="CC49" s="53">
        <v>0</v>
      </c>
      <c r="CD49" s="53">
        <v>0</v>
      </c>
      <c r="CE49" s="53">
        <v>1</v>
      </c>
      <c r="CF49" s="53">
        <v>0</v>
      </c>
      <c r="CH49" s="53">
        <v>1</v>
      </c>
      <c r="CK49">
        <v>0</v>
      </c>
      <c r="CN49" s="53">
        <v>0</v>
      </c>
      <c r="CO49" s="53">
        <v>0</v>
      </c>
    </row>
    <row r="50" spans="1:93" x14ac:dyDescent="0.35">
      <c r="A50" s="3" t="s">
        <v>69</v>
      </c>
      <c r="B50" s="3" t="s">
        <v>72</v>
      </c>
      <c r="C50">
        <v>0</v>
      </c>
      <c r="D50">
        <v>0</v>
      </c>
      <c r="E50">
        <v>0</v>
      </c>
      <c r="F50">
        <v>0</v>
      </c>
      <c r="G50">
        <v>0</v>
      </c>
      <c r="H50">
        <v>0</v>
      </c>
      <c r="I50">
        <v>0</v>
      </c>
      <c r="J50">
        <v>0</v>
      </c>
      <c r="K50">
        <v>0</v>
      </c>
      <c r="L50" s="3">
        <v>0</v>
      </c>
      <c r="M50" s="3">
        <v>0</v>
      </c>
      <c r="N50" s="3">
        <v>0</v>
      </c>
      <c r="O50" s="3">
        <v>0</v>
      </c>
      <c r="P50" s="3">
        <v>0</v>
      </c>
      <c r="Q50" s="3">
        <v>0</v>
      </c>
      <c r="R50">
        <v>0</v>
      </c>
      <c r="S50">
        <v>0</v>
      </c>
      <c r="T50">
        <v>0</v>
      </c>
      <c r="U50">
        <v>9.2560000000000002</v>
      </c>
      <c r="V50">
        <v>0</v>
      </c>
      <c r="W50">
        <v>0</v>
      </c>
      <c r="X50">
        <v>0</v>
      </c>
      <c r="Y50">
        <v>0</v>
      </c>
      <c r="Z50">
        <v>0</v>
      </c>
      <c r="AA50">
        <v>0</v>
      </c>
      <c r="AB50">
        <v>0</v>
      </c>
      <c r="AC50">
        <v>0</v>
      </c>
      <c r="AD50">
        <v>0</v>
      </c>
      <c r="AE50">
        <v>0</v>
      </c>
      <c r="AF50">
        <v>0</v>
      </c>
      <c r="AG50">
        <v>0</v>
      </c>
      <c r="AH50">
        <v>6.4000000000000001E-2</v>
      </c>
      <c r="AI50">
        <v>0</v>
      </c>
      <c r="AJ50">
        <v>0</v>
      </c>
      <c r="AK50">
        <v>0</v>
      </c>
      <c r="AL50">
        <v>0</v>
      </c>
      <c r="AM50">
        <v>0</v>
      </c>
      <c r="AN50">
        <v>0</v>
      </c>
      <c r="AO50">
        <v>0</v>
      </c>
      <c r="AP50">
        <v>0</v>
      </c>
      <c r="AQ50">
        <v>0.14199999999999999</v>
      </c>
      <c r="AR50">
        <v>0</v>
      </c>
      <c r="AT50">
        <v>9.4619999999999997</v>
      </c>
      <c r="AU50">
        <v>9.4619999999999997</v>
      </c>
      <c r="AV50">
        <v>5.1719999999999997</v>
      </c>
      <c r="AW50">
        <v>0</v>
      </c>
      <c r="AX50">
        <v>0</v>
      </c>
      <c r="AY50" s="53">
        <v>0.54660748256182623</v>
      </c>
      <c r="BA50" t="s">
        <v>79</v>
      </c>
      <c r="BF50">
        <v>0.14199999999999999</v>
      </c>
      <c r="BG50">
        <v>0</v>
      </c>
      <c r="BH50">
        <v>9.2560000000000002</v>
      </c>
      <c r="BI50">
        <v>0</v>
      </c>
      <c r="BK50">
        <v>9.32</v>
      </c>
      <c r="BN50">
        <v>0</v>
      </c>
      <c r="BO50">
        <v>0</v>
      </c>
      <c r="BP50">
        <v>9.32</v>
      </c>
      <c r="BQ50">
        <v>0</v>
      </c>
      <c r="BR50">
        <v>0.14199999999999999</v>
      </c>
      <c r="BS50">
        <v>0</v>
      </c>
      <c r="BT50">
        <v>0</v>
      </c>
      <c r="BU50">
        <v>0</v>
      </c>
      <c r="BV50" t="s">
        <v>6</v>
      </c>
      <c r="BW50" t="s">
        <v>6</v>
      </c>
      <c r="BX50" t="s">
        <v>6</v>
      </c>
      <c r="BY50">
        <v>0</v>
      </c>
      <c r="BZ50">
        <v>9.4619999999999997</v>
      </c>
      <c r="CC50" s="53">
        <v>0</v>
      </c>
      <c r="CD50" s="53">
        <v>0</v>
      </c>
      <c r="CE50" s="53">
        <v>1</v>
      </c>
      <c r="CF50" s="53">
        <v>0</v>
      </c>
      <c r="CH50" s="53">
        <v>1</v>
      </c>
      <c r="CK50">
        <v>0</v>
      </c>
      <c r="CN50" s="53">
        <v>0</v>
      </c>
      <c r="CO50" s="53">
        <v>0</v>
      </c>
    </row>
    <row r="51" spans="1:93" x14ac:dyDescent="0.35">
      <c r="A51" s="3" t="s">
        <v>69</v>
      </c>
      <c r="B51" s="3" t="s">
        <v>71</v>
      </c>
      <c r="C51">
        <v>0</v>
      </c>
      <c r="D51">
        <v>0</v>
      </c>
      <c r="E51">
        <v>0</v>
      </c>
      <c r="F51">
        <v>0</v>
      </c>
      <c r="G51">
        <v>0</v>
      </c>
      <c r="H51">
        <v>0</v>
      </c>
      <c r="I51">
        <v>0</v>
      </c>
      <c r="J51">
        <v>0</v>
      </c>
      <c r="K51">
        <v>0</v>
      </c>
      <c r="L51" s="3">
        <v>0</v>
      </c>
      <c r="M51" s="3">
        <v>0</v>
      </c>
      <c r="N51" s="3">
        <v>0</v>
      </c>
      <c r="O51" s="3">
        <v>0</v>
      </c>
      <c r="P51" s="3">
        <v>1.5336499999999999E-2</v>
      </c>
      <c r="Q51" s="3">
        <v>8.9791699999999999</v>
      </c>
      <c r="R51">
        <v>44.459099999999999</v>
      </c>
      <c r="S51">
        <v>164.27799999999999</v>
      </c>
      <c r="T51">
        <v>12.6037</v>
      </c>
      <c r="U51">
        <v>10.432499999999999</v>
      </c>
      <c r="V51">
        <v>0</v>
      </c>
      <c r="W51">
        <v>0.68100000000000005</v>
      </c>
      <c r="X51">
        <v>0</v>
      </c>
      <c r="Y51">
        <v>0</v>
      </c>
      <c r="Z51">
        <v>0</v>
      </c>
      <c r="AA51">
        <v>0</v>
      </c>
      <c r="AB51">
        <v>3.0985800000000001</v>
      </c>
      <c r="AC51">
        <v>0</v>
      </c>
      <c r="AD51">
        <v>0</v>
      </c>
      <c r="AE51">
        <v>0</v>
      </c>
      <c r="AF51">
        <v>0</v>
      </c>
      <c r="AG51">
        <v>0</v>
      </c>
      <c r="AH51">
        <v>0</v>
      </c>
      <c r="AI51">
        <v>0</v>
      </c>
      <c r="AJ51">
        <v>0</v>
      </c>
      <c r="AK51">
        <v>0</v>
      </c>
      <c r="AL51">
        <v>0</v>
      </c>
      <c r="AM51">
        <v>0</v>
      </c>
      <c r="AN51">
        <v>64.287000000000006</v>
      </c>
      <c r="AO51">
        <v>0</v>
      </c>
      <c r="AP51">
        <v>0</v>
      </c>
      <c r="AQ51">
        <v>10.7681</v>
      </c>
      <c r="AR51">
        <v>0</v>
      </c>
      <c r="AT51">
        <v>319.60248650000005</v>
      </c>
      <c r="AU51">
        <v>319.60248650000005</v>
      </c>
      <c r="AV51">
        <v>250.648</v>
      </c>
      <c r="AW51">
        <v>0</v>
      </c>
      <c r="AX51">
        <v>0</v>
      </c>
      <c r="AY51" s="53">
        <v>0.78424921766057643</v>
      </c>
      <c r="BA51" t="s">
        <v>79</v>
      </c>
      <c r="BF51">
        <v>10.7681</v>
      </c>
      <c r="BG51">
        <v>0</v>
      </c>
      <c r="BH51">
        <v>231.77330000000001</v>
      </c>
      <c r="BI51">
        <v>0.68100000000000005</v>
      </c>
      <c r="BK51">
        <v>244.54738650000002</v>
      </c>
      <c r="BN51">
        <v>0</v>
      </c>
      <c r="BO51">
        <v>0</v>
      </c>
      <c r="BP51">
        <v>235.55288000000002</v>
      </c>
      <c r="BQ51">
        <v>73.281506500000006</v>
      </c>
      <c r="BR51">
        <v>10.7681</v>
      </c>
      <c r="BS51">
        <v>0</v>
      </c>
      <c r="BT51">
        <v>0</v>
      </c>
      <c r="BU51">
        <v>0</v>
      </c>
      <c r="BV51" t="s">
        <v>6</v>
      </c>
      <c r="BW51" t="s">
        <v>6</v>
      </c>
      <c r="BX51" t="s">
        <v>6</v>
      </c>
      <c r="BY51">
        <v>3.0673000000000001E-4</v>
      </c>
      <c r="BZ51">
        <v>319.60248650000005</v>
      </c>
      <c r="CC51" s="53">
        <v>9.5972344695760042E-7</v>
      </c>
      <c r="CD51" s="53">
        <v>0</v>
      </c>
      <c r="CE51" s="53">
        <v>0.77071046191625914</v>
      </c>
      <c r="CF51" s="53">
        <v>0.22928857836029379</v>
      </c>
      <c r="CH51" s="53">
        <v>0.99999999999999989</v>
      </c>
      <c r="CK51">
        <v>9.5972499999999995E-7</v>
      </c>
      <c r="CN51" s="53">
        <v>1.5530423995266287E-12</v>
      </c>
      <c r="CO51" s="53">
        <v>0</v>
      </c>
    </row>
    <row r="52" spans="1:93" x14ac:dyDescent="0.35">
      <c r="A52" s="3" t="s">
        <v>69</v>
      </c>
      <c r="B52" s="3" t="s">
        <v>73</v>
      </c>
      <c r="C52">
        <v>0</v>
      </c>
      <c r="D52">
        <v>0</v>
      </c>
      <c r="E52">
        <v>0</v>
      </c>
      <c r="F52">
        <v>0</v>
      </c>
      <c r="G52">
        <v>0</v>
      </c>
      <c r="H52">
        <v>0</v>
      </c>
      <c r="I52">
        <v>0</v>
      </c>
      <c r="J52">
        <v>0</v>
      </c>
      <c r="K52">
        <v>0</v>
      </c>
      <c r="L52" s="3">
        <v>0</v>
      </c>
      <c r="M52" s="3">
        <v>0</v>
      </c>
      <c r="N52" s="3">
        <v>0</v>
      </c>
      <c r="O52" s="3">
        <v>0</v>
      </c>
      <c r="P52" s="3">
        <v>0</v>
      </c>
      <c r="Q52" s="3">
        <v>0</v>
      </c>
      <c r="R52">
        <v>0</v>
      </c>
      <c r="S52">
        <v>0</v>
      </c>
      <c r="T52">
        <v>0</v>
      </c>
      <c r="U52">
        <v>0</v>
      </c>
      <c r="V52">
        <v>0</v>
      </c>
      <c r="W52">
        <v>0.89</v>
      </c>
      <c r="X52">
        <v>0</v>
      </c>
      <c r="Y52">
        <v>0</v>
      </c>
      <c r="Z52">
        <v>0</v>
      </c>
      <c r="AA52">
        <v>0</v>
      </c>
      <c r="AB52">
        <v>0</v>
      </c>
      <c r="AC52">
        <v>0</v>
      </c>
      <c r="AD52">
        <v>0</v>
      </c>
      <c r="AE52">
        <v>0</v>
      </c>
      <c r="AF52">
        <v>0</v>
      </c>
      <c r="AG52">
        <v>0</v>
      </c>
      <c r="AH52">
        <v>3.0000000000000001E-3</v>
      </c>
      <c r="AI52">
        <v>0</v>
      </c>
      <c r="AJ52">
        <v>0</v>
      </c>
      <c r="AK52">
        <v>0</v>
      </c>
      <c r="AL52">
        <v>0</v>
      </c>
      <c r="AM52">
        <v>0</v>
      </c>
      <c r="AN52">
        <v>0</v>
      </c>
      <c r="AO52">
        <v>0</v>
      </c>
      <c r="AP52">
        <v>0</v>
      </c>
      <c r="AQ52">
        <v>6.0000000000000001E-3</v>
      </c>
      <c r="AR52">
        <v>0</v>
      </c>
      <c r="AT52">
        <v>0.89900000000000002</v>
      </c>
      <c r="AU52">
        <v>0.89900000000000002</v>
      </c>
      <c r="AV52">
        <v>0.61799999999999999</v>
      </c>
      <c r="AW52">
        <v>0</v>
      </c>
      <c r="AX52">
        <v>0</v>
      </c>
      <c r="AY52" s="53">
        <v>0.68743047830923243</v>
      </c>
      <c r="BA52" t="s">
        <v>79</v>
      </c>
      <c r="BF52">
        <v>6.0000000000000001E-3</v>
      </c>
      <c r="BG52">
        <v>0</v>
      </c>
      <c r="BH52">
        <v>0</v>
      </c>
      <c r="BI52">
        <v>0.89</v>
      </c>
      <c r="BK52">
        <v>0.89300000000000002</v>
      </c>
      <c r="BN52">
        <v>0</v>
      </c>
      <c r="BO52">
        <v>0</v>
      </c>
      <c r="BP52">
        <v>0.89300000000000002</v>
      </c>
      <c r="BQ52">
        <v>0</v>
      </c>
      <c r="BR52">
        <v>6.0000000000000001E-3</v>
      </c>
      <c r="BS52">
        <v>0</v>
      </c>
      <c r="BT52">
        <v>0</v>
      </c>
      <c r="BU52">
        <v>0</v>
      </c>
      <c r="BV52" t="s">
        <v>6</v>
      </c>
      <c r="BW52" t="s">
        <v>6</v>
      </c>
      <c r="BX52" t="s">
        <v>6</v>
      </c>
      <c r="BY52">
        <v>0</v>
      </c>
      <c r="BZ52">
        <v>0.89900000000000002</v>
      </c>
      <c r="CC52" s="53">
        <v>0</v>
      </c>
      <c r="CD52" s="53">
        <v>0</v>
      </c>
      <c r="CE52" s="53">
        <v>1</v>
      </c>
      <c r="CF52" s="53">
        <v>0</v>
      </c>
      <c r="CH52" s="53">
        <v>1</v>
      </c>
      <c r="CK52">
        <v>0</v>
      </c>
      <c r="CN52" s="53">
        <v>0</v>
      </c>
      <c r="CO52" s="53">
        <v>0</v>
      </c>
    </row>
    <row r="53" spans="1:93" x14ac:dyDescent="0.35">
      <c r="A53" s="3" t="s">
        <v>74</v>
      </c>
      <c r="B53" s="3" t="s">
        <v>75</v>
      </c>
      <c r="C53">
        <v>0</v>
      </c>
      <c r="D53">
        <v>0.45</v>
      </c>
      <c r="E53">
        <v>0</v>
      </c>
      <c r="F53">
        <v>0</v>
      </c>
      <c r="G53">
        <v>0</v>
      </c>
      <c r="H53">
        <v>0</v>
      </c>
      <c r="I53">
        <v>0</v>
      </c>
      <c r="J53">
        <v>0</v>
      </c>
      <c r="K53">
        <v>0</v>
      </c>
      <c r="L53" s="3">
        <v>0</v>
      </c>
      <c r="M53" s="3">
        <v>0</v>
      </c>
      <c r="N53" s="3">
        <v>0</v>
      </c>
      <c r="O53" s="3">
        <v>0</v>
      </c>
      <c r="P53" s="3">
        <v>0</v>
      </c>
      <c r="Q53" s="3">
        <v>0</v>
      </c>
      <c r="R53">
        <v>0</v>
      </c>
      <c r="S53">
        <v>0</v>
      </c>
      <c r="T53">
        <v>0</v>
      </c>
      <c r="U53">
        <v>0</v>
      </c>
      <c r="V53">
        <v>128.09</v>
      </c>
      <c r="W53">
        <v>0</v>
      </c>
      <c r="X53">
        <v>0</v>
      </c>
      <c r="Y53">
        <v>0</v>
      </c>
      <c r="Z53">
        <v>0</v>
      </c>
      <c r="AA53">
        <v>0</v>
      </c>
      <c r="AB53">
        <v>2.16</v>
      </c>
      <c r="AC53">
        <v>0</v>
      </c>
      <c r="AD53">
        <v>0</v>
      </c>
      <c r="AE53">
        <v>0</v>
      </c>
      <c r="AF53">
        <v>0</v>
      </c>
      <c r="AG53">
        <v>0</v>
      </c>
      <c r="AH53">
        <v>0</v>
      </c>
      <c r="AI53">
        <v>0</v>
      </c>
      <c r="AJ53">
        <v>0</v>
      </c>
      <c r="AK53">
        <v>0</v>
      </c>
      <c r="AL53">
        <v>0</v>
      </c>
      <c r="AM53">
        <v>0</v>
      </c>
      <c r="AN53">
        <v>28.71</v>
      </c>
      <c r="AO53">
        <v>0</v>
      </c>
      <c r="AP53">
        <v>0</v>
      </c>
      <c r="AQ53">
        <v>3.0459999999999998</v>
      </c>
      <c r="AR53">
        <v>0</v>
      </c>
      <c r="AT53">
        <v>162.45599999999999</v>
      </c>
      <c r="AU53">
        <v>162.45599999999999</v>
      </c>
      <c r="AV53">
        <v>119.9</v>
      </c>
      <c r="AW53">
        <v>0</v>
      </c>
      <c r="AX53">
        <v>0</v>
      </c>
      <c r="AY53" s="53">
        <v>0.73804599399221948</v>
      </c>
      <c r="BA53" t="s">
        <v>79</v>
      </c>
      <c r="BF53">
        <v>3.0459999999999998</v>
      </c>
      <c r="BG53">
        <v>0</v>
      </c>
      <c r="BH53">
        <v>128.09</v>
      </c>
      <c r="BI53">
        <v>0</v>
      </c>
      <c r="BK53">
        <v>130.25</v>
      </c>
      <c r="BN53">
        <v>0.45</v>
      </c>
      <c r="BO53">
        <v>0</v>
      </c>
      <c r="BP53">
        <v>130.25</v>
      </c>
      <c r="BQ53">
        <v>28.71</v>
      </c>
      <c r="BR53">
        <v>3.0459999999999998</v>
      </c>
      <c r="BS53">
        <v>0</v>
      </c>
      <c r="BT53">
        <v>0</v>
      </c>
      <c r="BU53">
        <v>0</v>
      </c>
      <c r="BV53" t="s">
        <v>6</v>
      </c>
      <c r="BW53" t="s">
        <v>6</v>
      </c>
      <c r="BX53" t="s">
        <v>6</v>
      </c>
      <c r="BY53">
        <v>0</v>
      </c>
      <c r="BZ53">
        <v>162.45599999999999</v>
      </c>
      <c r="CC53" s="53">
        <v>2.7699807947998232E-3</v>
      </c>
      <c r="CD53" s="53">
        <v>0</v>
      </c>
      <c r="CE53" s="53">
        <v>0.82050524449697149</v>
      </c>
      <c r="CF53" s="53">
        <v>0.1767247747082287</v>
      </c>
      <c r="CH53" s="53">
        <v>1</v>
      </c>
      <c r="CK53">
        <v>2.76998E-3</v>
      </c>
      <c r="CN53" s="53">
        <v>-7.9479982317831599E-10</v>
      </c>
      <c r="CO53" s="53">
        <v>0</v>
      </c>
    </row>
    <row r="54" spans="1:93" x14ac:dyDescent="0.35">
      <c r="A54" s="3" t="s">
        <v>76</v>
      </c>
      <c r="B54" s="3" t="s">
        <v>77</v>
      </c>
      <c r="C54">
        <v>0</v>
      </c>
      <c r="D54">
        <v>0.13</v>
      </c>
      <c r="E54">
        <v>0</v>
      </c>
      <c r="F54">
        <v>0</v>
      </c>
      <c r="G54">
        <v>0</v>
      </c>
      <c r="H54">
        <v>0</v>
      </c>
      <c r="I54">
        <v>0</v>
      </c>
      <c r="J54">
        <v>0</v>
      </c>
      <c r="K54">
        <v>0</v>
      </c>
      <c r="L54" s="3">
        <v>0</v>
      </c>
      <c r="M54" s="3">
        <v>0</v>
      </c>
      <c r="N54" s="3">
        <v>0</v>
      </c>
      <c r="O54" s="3">
        <v>0</v>
      </c>
      <c r="P54" s="3">
        <v>0</v>
      </c>
      <c r="Q54" s="3">
        <v>0</v>
      </c>
      <c r="R54">
        <v>0</v>
      </c>
      <c r="S54">
        <v>0</v>
      </c>
      <c r="T54">
        <v>0</v>
      </c>
      <c r="U54">
        <v>0</v>
      </c>
      <c r="V54">
        <v>63.54</v>
      </c>
      <c r="W54">
        <v>0</v>
      </c>
      <c r="X54">
        <v>0</v>
      </c>
      <c r="Y54">
        <v>0</v>
      </c>
      <c r="Z54">
        <v>0</v>
      </c>
      <c r="AA54">
        <v>0</v>
      </c>
      <c r="AB54">
        <v>0</v>
      </c>
      <c r="AC54">
        <v>0</v>
      </c>
      <c r="AD54">
        <v>0</v>
      </c>
      <c r="AE54">
        <v>0</v>
      </c>
      <c r="AF54">
        <v>0</v>
      </c>
      <c r="AG54">
        <v>0</v>
      </c>
      <c r="AH54">
        <v>0</v>
      </c>
      <c r="AI54">
        <v>0</v>
      </c>
      <c r="AJ54">
        <v>0</v>
      </c>
      <c r="AK54">
        <v>0</v>
      </c>
      <c r="AL54">
        <v>0</v>
      </c>
      <c r="AM54">
        <v>0</v>
      </c>
      <c r="AN54">
        <v>7.5</v>
      </c>
      <c r="AO54">
        <v>0</v>
      </c>
      <c r="AP54">
        <v>0</v>
      </c>
      <c r="AQ54">
        <v>1.6</v>
      </c>
      <c r="AR54">
        <v>0</v>
      </c>
      <c r="AT54">
        <v>72.77</v>
      </c>
      <c r="AU54">
        <v>72.77</v>
      </c>
      <c r="AV54">
        <v>52.06</v>
      </c>
      <c r="AW54">
        <v>0</v>
      </c>
      <c r="AX54">
        <v>0</v>
      </c>
      <c r="AY54" s="53">
        <v>0.71540469973890342</v>
      </c>
      <c r="BA54" t="s">
        <v>79</v>
      </c>
      <c r="BF54">
        <v>1.6</v>
      </c>
      <c r="BG54">
        <v>0</v>
      </c>
      <c r="BH54">
        <v>63.54</v>
      </c>
      <c r="BI54">
        <v>0</v>
      </c>
      <c r="BK54">
        <v>63.54</v>
      </c>
      <c r="BN54">
        <v>0.13</v>
      </c>
      <c r="BO54">
        <v>0</v>
      </c>
      <c r="BP54">
        <v>63.54</v>
      </c>
      <c r="BQ54">
        <v>7.5</v>
      </c>
      <c r="BR54">
        <v>1.6</v>
      </c>
      <c r="BS54">
        <v>0</v>
      </c>
      <c r="BT54">
        <v>0</v>
      </c>
      <c r="BU54">
        <v>0</v>
      </c>
      <c r="BV54" t="s">
        <v>6</v>
      </c>
      <c r="BW54" t="s">
        <v>6</v>
      </c>
      <c r="BX54" t="s">
        <v>6</v>
      </c>
      <c r="BY54">
        <v>0</v>
      </c>
      <c r="BZ54">
        <v>72.77</v>
      </c>
      <c r="CC54" s="53">
        <v>1.7864504603545418E-3</v>
      </c>
      <c r="CD54" s="53">
        <v>0</v>
      </c>
      <c r="CE54" s="53">
        <v>0.89514909990380653</v>
      </c>
      <c r="CF54" s="53">
        <v>0.10306444963583895</v>
      </c>
      <c r="CH54" s="53">
        <v>1</v>
      </c>
      <c r="CK54">
        <v>1.78645E-3</v>
      </c>
      <c r="CN54" s="53">
        <v>-4.6035454181331259E-10</v>
      </c>
      <c r="CO54" s="53">
        <v>0</v>
      </c>
    </row>
    <row r="55" spans="1:93" x14ac:dyDescent="0.35">
      <c r="A55" s="3" t="s">
        <v>76</v>
      </c>
      <c r="B55" s="3" t="s">
        <v>80</v>
      </c>
      <c r="C55">
        <v>0</v>
      </c>
      <c r="D55">
        <v>0</v>
      </c>
      <c r="E55">
        <v>0</v>
      </c>
      <c r="F55">
        <v>0</v>
      </c>
      <c r="G55">
        <v>0</v>
      </c>
      <c r="H55">
        <v>0</v>
      </c>
      <c r="I55">
        <v>0</v>
      </c>
      <c r="J55">
        <v>0</v>
      </c>
      <c r="K55">
        <v>0</v>
      </c>
      <c r="L55" s="3">
        <v>0</v>
      </c>
      <c r="M55" s="3">
        <v>0</v>
      </c>
      <c r="N55" s="3">
        <v>0</v>
      </c>
      <c r="O55" s="3">
        <v>0</v>
      </c>
      <c r="P55" s="3">
        <v>0</v>
      </c>
      <c r="Q55" s="3">
        <v>0</v>
      </c>
      <c r="R55">
        <v>0</v>
      </c>
      <c r="S55">
        <v>0</v>
      </c>
      <c r="T55">
        <v>0</v>
      </c>
      <c r="U55">
        <v>0</v>
      </c>
      <c r="V55">
        <v>15.8</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0.2</v>
      </c>
      <c r="AR55">
        <v>0</v>
      </c>
      <c r="AT55">
        <v>16</v>
      </c>
      <c r="AU55">
        <v>16</v>
      </c>
      <c r="AV55">
        <v>10.41</v>
      </c>
      <c r="AW55">
        <v>0</v>
      </c>
      <c r="AX55">
        <v>0</v>
      </c>
      <c r="AY55" s="53">
        <v>0.65062500000000001</v>
      </c>
      <c r="BA55" t="s">
        <v>79</v>
      </c>
      <c r="BF55">
        <v>0.2</v>
      </c>
      <c r="BG55">
        <v>0</v>
      </c>
      <c r="BH55">
        <v>15.8</v>
      </c>
      <c r="BI55">
        <v>0</v>
      </c>
      <c r="BK55">
        <v>15.8</v>
      </c>
      <c r="BN55">
        <v>0</v>
      </c>
      <c r="BO55">
        <v>0</v>
      </c>
      <c r="BP55">
        <v>15.8</v>
      </c>
      <c r="BQ55">
        <v>0</v>
      </c>
      <c r="BR55">
        <v>0.2</v>
      </c>
      <c r="BS55">
        <v>0</v>
      </c>
      <c r="BT55">
        <v>0</v>
      </c>
      <c r="BU55">
        <v>0</v>
      </c>
      <c r="BV55" t="s">
        <v>6</v>
      </c>
      <c r="BW55" t="s">
        <v>6</v>
      </c>
      <c r="BX55" t="s">
        <v>6</v>
      </c>
      <c r="BY55">
        <v>0</v>
      </c>
      <c r="BZ55">
        <v>16</v>
      </c>
      <c r="CC55" s="53">
        <v>0</v>
      </c>
      <c r="CD55" s="53">
        <v>0</v>
      </c>
      <c r="CE55" s="53">
        <v>1</v>
      </c>
      <c r="CF55" s="53">
        <v>0</v>
      </c>
      <c r="CH55" s="53">
        <v>1</v>
      </c>
      <c r="CK55">
        <v>0</v>
      </c>
      <c r="CN55" s="53">
        <v>0</v>
      </c>
      <c r="CO55" s="53">
        <v>0</v>
      </c>
    </row>
    <row r="56" spans="1:93" x14ac:dyDescent="0.35">
      <c r="A56" s="3" t="s">
        <v>76</v>
      </c>
      <c r="B56" s="3" t="s">
        <v>81</v>
      </c>
      <c r="C56">
        <v>0</v>
      </c>
      <c r="D56">
        <v>0.04</v>
      </c>
      <c r="E56">
        <v>0</v>
      </c>
      <c r="F56">
        <v>0</v>
      </c>
      <c r="G56">
        <v>0</v>
      </c>
      <c r="H56">
        <v>0</v>
      </c>
      <c r="I56">
        <v>0</v>
      </c>
      <c r="J56">
        <v>0</v>
      </c>
      <c r="K56">
        <v>0</v>
      </c>
      <c r="L56" s="3">
        <v>0</v>
      </c>
      <c r="M56" s="3">
        <v>0</v>
      </c>
      <c r="N56" s="3">
        <v>0</v>
      </c>
      <c r="O56" s="3">
        <v>0</v>
      </c>
      <c r="P56" s="3">
        <v>0</v>
      </c>
      <c r="Q56" s="3">
        <v>0</v>
      </c>
      <c r="R56">
        <v>0</v>
      </c>
      <c r="S56">
        <v>0</v>
      </c>
      <c r="T56">
        <v>0</v>
      </c>
      <c r="U56">
        <v>0</v>
      </c>
      <c r="V56">
        <v>25.3</v>
      </c>
      <c r="W56">
        <v>0</v>
      </c>
      <c r="X56">
        <v>0</v>
      </c>
      <c r="Y56">
        <v>0</v>
      </c>
      <c r="Z56">
        <v>0</v>
      </c>
      <c r="AA56">
        <v>0</v>
      </c>
      <c r="AB56">
        <v>0</v>
      </c>
      <c r="AC56">
        <v>0</v>
      </c>
      <c r="AD56">
        <v>0</v>
      </c>
      <c r="AE56">
        <v>0</v>
      </c>
      <c r="AF56">
        <v>0</v>
      </c>
      <c r="AG56">
        <v>0</v>
      </c>
      <c r="AH56">
        <v>0</v>
      </c>
      <c r="AI56">
        <v>0</v>
      </c>
      <c r="AJ56">
        <v>0</v>
      </c>
      <c r="AK56">
        <v>0</v>
      </c>
      <c r="AL56">
        <v>0</v>
      </c>
      <c r="AM56">
        <v>0</v>
      </c>
      <c r="AN56">
        <v>0</v>
      </c>
      <c r="AO56">
        <v>0</v>
      </c>
      <c r="AP56">
        <v>0</v>
      </c>
      <c r="AQ56">
        <v>0.4</v>
      </c>
      <c r="AR56">
        <v>0</v>
      </c>
      <c r="AT56">
        <v>25.74</v>
      </c>
      <c r="AU56">
        <v>25.74</v>
      </c>
      <c r="AV56">
        <v>18.39</v>
      </c>
      <c r="AW56">
        <v>0</v>
      </c>
      <c r="AX56">
        <v>0</v>
      </c>
      <c r="AY56" s="53">
        <v>0.71445221445221452</v>
      </c>
      <c r="BA56" t="s">
        <v>79</v>
      </c>
      <c r="BF56">
        <v>0.4</v>
      </c>
      <c r="BG56">
        <v>0</v>
      </c>
      <c r="BH56">
        <v>25.3</v>
      </c>
      <c r="BI56">
        <v>0</v>
      </c>
      <c r="BK56">
        <v>25.3</v>
      </c>
      <c r="BN56">
        <v>0.04</v>
      </c>
      <c r="BO56">
        <v>0</v>
      </c>
      <c r="BP56">
        <v>25.3</v>
      </c>
      <c r="BQ56">
        <v>0</v>
      </c>
      <c r="BR56">
        <v>0.4</v>
      </c>
      <c r="BS56">
        <v>0</v>
      </c>
      <c r="BT56">
        <v>0</v>
      </c>
      <c r="BU56">
        <v>0</v>
      </c>
      <c r="BV56" t="s">
        <v>6</v>
      </c>
      <c r="BW56" t="s">
        <v>6</v>
      </c>
      <c r="BX56" t="s">
        <v>6</v>
      </c>
      <c r="BY56">
        <v>0</v>
      </c>
      <c r="BZ56">
        <v>25.74</v>
      </c>
      <c r="CC56" s="53">
        <v>1.5540015540015542E-3</v>
      </c>
      <c r="CD56" s="53">
        <v>0</v>
      </c>
      <c r="CE56" s="53">
        <v>0.99844599844599846</v>
      </c>
      <c r="CF56" s="53">
        <v>0</v>
      </c>
      <c r="CH56" s="53">
        <v>1</v>
      </c>
      <c r="CK56">
        <v>1.554E-3</v>
      </c>
      <c r="CN56" s="53">
        <v>-1.5540015541742891E-9</v>
      </c>
      <c r="CO56" s="53">
        <v>0</v>
      </c>
    </row>
    <row r="57" spans="1:93" x14ac:dyDescent="0.35">
      <c r="A57" s="3" t="s">
        <v>82</v>
      </c>
      <c r="B57" s="3" t="s">
        <v>83</v>
      </c>
      <c r="C57">
        <v>0</v>
      </c>
      <c r="D57">
        <v>0</v>
      </c>
      <c r="E57">
        <v>0</v>
      </c>
      <c r="F57">
        <v>0</v>
      </c>
      <c r="G57">
        <v>0</v>
      </c>
      <c r="H57">
        <v>0</v>
      </c>
      <c r="I57">
        <v>0</v>
      </c>
      <c r="J57">
        <v>0</v>
      </c>
      <c r="K57">
        <v>0</v>
      </c>
      <c r="L57" s="3">
        <v>0</v>
      </c>
      <c r="M57" s="3">
        <v>0</v>
      </c>
      <c r="N57" s="3">
        <v>0</v>
      </c>
      <c r="O57" s="3">
        <v>0</v>
      </c>
      <c r="P57" s="3">
        <v>0</v>
      </c>
      <c r="Q57" s="3">
        <v>0</v>
      </c>
      <c r="R57">
        <v>0</v>
      </c>
      <c r="S57">
        <v>0</v>
      </c>
      <c r="T57">
        <v>0</v>
      </c>
      <c r="U57">
        <v>20.7</v>
      </c>
      <c r="V57">
        <v>0</v>
      </c>
      <c r="W57">
        <v>3.68</v>
      </c>
      <c r="X57">
        <v>0</v>
      </c>
      <c r="Y57">
        <v>0</v>
      </c>
      <c r="Z57">
        <v>0</v>
      </c>
      <c r="AA57">
        <v>0</v>
      </c>
      <c r="AB57">
        <v>0</v>
      </c>
      <c r="AC57">
        <v>0</v>
      </c>
      <c r="AD57">
        <v>0</v>
      </c>
      <c r="AE57">
        <v>0</v>
      </c>
      <c r="AF57">
        <v>0</v>
      </c>
      <c r="AG57">
        <v>0</v>
      </c>
      <c r="AH57">
        <v>0</v>
      </c>
      <c r="AI57">
        <v>0</v>
      </c>
      <c r="AJ57">
        <v>0</v>
      </c>
      <c r="AK57">
        <v>0</v>
      </c>
      <c r="AL57">
        <v>0</v>
      </c>
      <c r="AM57">
        <v>0</v>
      </c>
      <c r="AN57">
        <v>0</v>
      </c>
      <c r="AO57">
        <v>0</v>
      </c>
      <c r="AP57">
        <v>0</v>
      </c>
      <c r="AQ57">
        <v>0.49</v>
      </c>
      <c r="AR57">
        <v>0</v>
      </c>
      <c r="AT57">
        <v>24.869999999999997</v>
      </c>
      <c r="AU57">
        <v>24.869999999999997</v>
      </c>
      <c r="AV57">
        <v>20.564</v>
      </c>
      <c r="AW57">
        <v>0</v>
      </c>
      <c r="AX57">
        <v>0</v>
      </c>
      <c r="AY57" s="53">
        <v>0.82685967028548457</v>
      </c>
      <c r="BA57" t="s">
        <v>79</v>
      </c>
      <c r="BF57">
        <v>0.49</v>
      </c>
      <c r="BG57">
        <v>0</v>
      </c>
      <c r="BH57">
        <v>20.7</v>
      </c>
      <c r="BI57">
        <v>3.68</v>
      </c>
      <c r="BK57">
        <v>24.38</v>
      </c>
      <c r="BN57">
        <v>0</v>
      </c>
      <c r="BO57">
        <v>0</v>
      </c>
      <c r="BP57">
        <v>24.38</v>
      </c>
      <c r="BQ57">
        <v>0</v>
      </c>
      <c r="BR57">
        <v>0.49</v>
      </c>
      <c r="BS57">
        <v>0</v>
      </c>
      <c r="BT57">
        <v>0</v>
      </c>
      <c r="BU57">
        <v>0</v>
      </c>
      <c r="BV57" t="s">
        <v>6</v>
      </c>
      <c r="BW57" t="s">
        <v>6</v>
      </c>
      <c r="BX57" t="s">
        <v>6</v>
      </c>
      <c r="BY57">
        <v>0</v>
      </c>
      <c r="BZ57">
        <v>24.869999999999997</v>
      </c>
      <c r="CC57" s="53">
        <v>0</v>
      </c>
      <c r="CD57" s="53">
        <v>0</v>
      </c>
      <c r="CE57" s="53">
        <v>1</v>
      </c>
      <c r="CF57" s="53">
        <v>0</v>
      </c>
      <c r="CH57" s="53">
        <v>1</v>
      </c>
      <c r="CK57">
        <v>0</v>
      </c>
      <c r="CN57" s="53">
        <v>0</v>
      </c>
      <c r="CO57" s="53">
        <v>0</v>
      </c>
    </row>
    <row r="58" spans="1:93" x14ac:dyDescent="0.35">
      <c r="A58" s="3" t="s">
        <v>85</v>
      </c>
      <c r="B58" s="3" t="s">
        <v>86</v>
      </c>
      <c r="C58">
        <v>0</v>
      </c>
      <c r="D58">
        <v>0.95</v>
      </c>
      <c r="E58">
        <v>0</v>
      </c>
      <c r="F58">
        <v>0</v>
      </c>
      <c r="G58">
        <v>0</v>
      </c>
      <c r="H58">
        <v>0</v>
      </c>
      <c r="I58">
        <v>0</v>
      </c>
      <c r="J58">
        <v>0</v>
      </c>
      <c r="K58">
        <v>0</v>
      </c>
      <c r="L58" s="3">
        <v>0</v>
      </c>
      <c r="M58" s="3">
        <v>0</v>
      </c>
      <c r="N58" s="3">
        <v>0</v>
      </c>
      <c r="O58" s="3">
        <v>0</v>
      </c>
      <c r="P58" s="3">
        <v>0</v>
      </c>
      <c r="Q58" s="3">
        <v>0</v>
      </c>
      <c r="R58">
        <v>0</v>
      </c>
      <c r="S58">
        <v>4.3</v>
      </c>
      <c r="T58">
        <v>8.5</v>
      </c>
      <c r="U58">
        <v>0</v>
      </c>
      <c r="V58">
        <v>38.478999999999999</v>
      </c>
      <c r="W58">
        <v>8.8000000000000007</v>
      </c>
      <c r="X58">
        <v>0</v>
      </c>
      <c r="Y58">
        <v>0</v>
      </c>
      <c r="Z58">
        <v>0</v>
      </c>
      <c r="AA58">
        <v>0</v>
      </c>
      <c r="AB58">
        <v>0</v>
      </c>
      <c r="AC58">
        <v>0</v>
      </c>
      <c r="AD58">
        <v>0</v>
      </c>
      <c r="AE58">
        <v>0</v>
      </c>
      <c r="AF58">
        <v>0</v>
      </c>
      <c r="AG58">
        <v>0</v>
      </c>
      <c r="AH58">
        <v>0</v>
      </c>
      <c r="AI58">
        <v>0</v>
      </c>
      <c r="AJ58">
        <v>0</v>
      </c>
      <c r="AK58">
        <v>0</v>
      </c>
      <c r="AL58">
        <v>0</v>
      </c>
      <c r="AM58">
        <v>0</v>
      </c>
      <c r="AN58">
        <v>6.4589999999999996</v>
      </c>
      <c r="AO58">
        <v>0</v>
      </c>
      <c r="AP58">
        <v>0</v>
      </c>
      <c r="AQ58">
        <v>1.1910000000000001</v>
      </c>
      <c r="AR58">
        <v>0</v>
      </c>
      <c r="AT58">
        <v>68.679000000000002</v>
      </c>
      <c r="AU58">
        <v>68.679000000000002</v>
      </c>
      <c r="AV58">
        <v>39.700000000000003</v>
      </c>
      <c r="AW58">
        <v>0</v>
      </c>
      <c r="AX58">
        <v>0</v>
      </c>
      <c r="AY58" s="53">
        <v>0.57805151501914709</v>
      </c>
      <c r="BA58" t="s">
        <v>79</v>
      </c>
      <c r="BF58">
        <v>1.1910000000000001</v>
      </c>
      <c r="BG58">
        <v>0</v>
      </c>
      <c r="BH58">
        <v>51.278999999999996</v>
      </c>
      <c r="BI58">
        <v>8.8000000000000007</v>
      </c>
      <c r="BK58">
        <v>60.078999999999994</v>
      </c>
      <c r="BN58">
        <v>0.95</v>
      </c>
      <c r="BO58">
        <v>0</v>
      </c>
      <c r="BP58">
        <v>60.078999999999994</v>
      </c>
      <c r="BQ58">
        <v>6.4589999999999996</v>
      </c>
      <c r="BR58">
        <v>1.1910000000000001</v>
      </c>
      <c r="BS58">
        <v>0</v>
      </c>
      <c r="BT58">
        <v>0</v>
      </c>
      <c r="BU58">
        <v>0</v>
      </c>
      <c r="BV58" t="s">
        <v>6</v>
      </c>
      <c r="BW58" t="s">
        <v>6</v>
      </c>
      <c r="BX58" t="s">
        <v>6</v>
      </c>
      <c r="BY58">
        <v>0</v>
      </c>
      <c r="BZ58">
        <v>68.679000000000002</v>
      </c>
      <c r="CC58" s="53">
        <v>1.3832466984085382E-2</v>
      </c>
      <c r="CD58" s="53">
        <v>0</v>
      </c>
      <c r="CE58" s="53">
        <v>0.89212131801569616</v>
      </c>
      <c r="CF58" s="53">
        <v>9.4046215000218397E-2</v>
      </c>
      <c r="CH58" s="53">
        <v>0.99999999999999989</v>
      </c>
      <c r="CK58">
        <v>1.3832499999999999E-2</v>
      </c>
      <c r="CN58" s="53">
        <v>3.3015914616824071E-8</v>
      </c>
      <c r="CO58" s="53">
        <v>0</v>
      </c>
    </row>
    <row r="59" spans="1:93" x14ac:dyDescent="0.35">
      <c r="A59" s="3" t="s">
        <v>87</v>
      </c>
      <c r="B59" s="3" t="s">
        <v>88</v>
      </c>
      <c r="C59">
        <v>0</v>
      </c>
      <c r="D59">
        <v>3.76</v>
      </c>
      <c r="E59">
        <v>0</v>
      </c>
      <c r="F59">
        <v>0</v>
      </c>
      <c r="G59">
        <v>0</v>
      </c>
      <c r="H59">
        <v>0</v>
      </c>
      <c r="I59">
        <v>0</v>
      </c>
      <c r="J59">
        <v>0.68</v>
      </c>
      <c r="K59">
        <v>0</v>
      </c>
      <c r="L59" s="3">
        <v>0</v>
      </c>
      <c r="M59" s="3">
        <v>0</v>
      </c>
      <c r="N59" s="3">
        <v>0</v>
      </c>
      <c r="O59" s="3">
        <v>0</v>
      </c>
      <c r="P59" s="3">
        <v>0</v>
      </c>
      <c r="Q59" s="3">
        <v>0</v>
      </c>
      <c r="R59">
        <v>0</v>
      </c>
      <c r="S59">
        <v>0</v>
      </c>
      <c r="T59">
        <v>0</v>
      </c>
      <c r="U59">
        <v>0</v>
      </c>
      <c r="V59">
        <v>82.6</v>
      </c>
      <c r="W59">
        <v>17</v>
      </c>
      <c r="X59">
        <v>0</v>
      </c>
      <c r="Y59">
        <v>0</v>
      </c>
      <c r="Z59">
        <v>0</v>
      </c>
      <c r="AA59">
        <v>0</v>
      </c>
      <c r="AB59">
        <v>5.7</v>
      </c>
      <c r="AC59">
        <v>0</v>
      </c>
      <c r="AD59">
        <v>0</v>
      </c>
      <c r="AE59">
        <v>0</v>
      </c>
      <c r="AF59">
        <v>0</v>
      </c>
      <c r="AG59">
        <v>0</v>
      </c>
      <c r="AH59">
        <v>0</v>
      </c>
      <c r="AI59">
        <v>0</v>
      </c>
      <c r="AJ59">
        <v>0</v>
      </c>
      <c r="AK59">
        <v>0</v>
      </c>
      <c r="AL59">
        <v>0</v>
      </c>
      <c r="AM59">
        <v>0</v>
      </c>
      <c r="AN59">
        <v>22</v>
      </c>
      <c r="AO59">
        <v>4.2153499999999999</v>
      </c>
      <c r="AP59">
        <v>0</v>
      </c>
      <c r="AQ59">
        <v>2.76</v>
      </c>
      <c r="AR59">
        <v>0</v>
      </c>
      <c r="AT59">
        <v>138.71535</v>
      </c>
      <c r="AU59">
        <v>138.71535</v>
      </c>
      <c r="AV59">
        <v>108.4</v>
      </c>
      <c r="AW59">
        <v>0</v>
      </c>
      <c r="AX59">
        <v>0</v>
      </c>
      <c r="AY59" s="53">
        <v>0.78145641416036515</v>
      </c>
      <c r="BA59" t="s">
        <v>79</v>
      </c>
      <c r="BF59">
        <v>2.76</v>
      </c>
      <c r="BG59">
        <v>0</v>
      </c>
      <c r="BH59">
        <v>82.6</v>
      </c>
      <c r="BI59">
        <v>17</v>
      </c>
      <c r="BK59">
        <v>105.3</v>
      </c>
      <c r="BN59">
        <v>3.76</v>
      </c>
      <c r="BO59">
        <v>0</v>
      </c>
      <c r="BP59">
        <v>105.3</v>
      </c>
      <c r="BQ59">
        <v>26.895350000000001</v>
      </c>
      <c r="BR59">
        <v>2.76</v>
      </c>
      <c r="BS59">
        <v>0</v>
      </c>
      <c r="BT59">
        <v>0</v>
      </c>
      <c r="BU59">
        <v>0</v>
      </c>
      <c r="BV59" t="s">
        <v>6</v>
      </c>
      <c r="BW59" t="s">
        <v>6</v>
      </c>
      <c r="BX59" t="s">
        <v>6</v>
      </c>
      <c r="BY59">
        <v>0</v>
      </c>
      <c r="BZ59">
        <v>138.71535</v>
      </c>
      <c r="CC59" s="53">
        <v>2.7105868240248826E-2</v>
      </c>
      <c r="CD59" s="53">
        <v>0</v>
      </c>
      <c r="CE59" s="53">
        <v>0.77900535160672557</v>
      </c>
      <c r="CF59" s="53">
        <v>0.1938887801530256</v>
      </c>
      <c r="CH59" s="53">
        <v>1</v>
      </c>
      <c r="CK59">
        <v>2.7105899999999999E-2</v>
      </c>
      <c r="CN59" s="53">
        <v>3.1759751172727446E-8</v>
      </c>
      <c r="CO59" s="53">
        <v>0</v>
      </c>
    </row>
    <row r="60" spans="1:93" x14ac:dyDescent="0.35">
      <c r="A60" s="3" t="s">
        <v>89</v>
      </c>
      <c r="B60" s="3" t="s">
        <v>90</v>
      </c>
      <c r="C60">
        <v>0</v>
      </c>
      <c r="D60">
        <v>0.1</v>
      </c>
      <c r="E60">
        <v>0</v>
      </c>
      <c r="F60">
        <v>0</v>
      </c>
      <c r="G60">
        <v>0</v>
      </c>
      <c r="H60">
        <v>0</v>
      </c>
      <c r="I60">
        <v>0</v>
      </c>
      <c r="J60">
        <v>0</v>
      </c>
      <c r="K60">
        <v>0</v>
      </c>
      <c r="L60" s="3">
        <v>0</v>
      </c>
      <c r="M60" s="3">
        <v>0</v>
      </c>
      <c r="N60" s="3">
        <v>0</v>
      </c>
      <c r="O60" s="3">
        <v>0</v>
      </c>
      <c r="P60" s="3">
        <v>0</v>
      </c>
      <c r="Q60" s="3">
        <v>0</v>
      </c>
      <c r="R60">
        <v>0</v>
      </c>
      <c r="S60">
        <v>0</v>
      </c>
      <c r="T60">
        <v>0</v>
      </c>
      <c r="U60">
        <v>0</v>
      </c>
      <c r="V60">
        <v>0</v>
      </c>
      <c r="W60">
        <v>0.8</v>
      </c>
      <c r="X60">
        <v>0</v>
      </c>
      <c r="Y60">
        <v>0</v>
      </c>
      <c r="Z60">
        <v>0</v>
      </c>
      <c r="AA60">
        <v>0</v>
      </c>
      <c r="AB60">
        <v>0</v>
      </c>
      <c r="AC60">
        <v>0</v>
      </c>
      <c r="AD60">
        <v>0</v>
      </c>
      <c r="AE60">
        <v>0</v>
      </c>
      <c r="AF60">
        <v>0</v>
      </c>
      <c r="AG60">
        <v>0</v>
      </c>
      <c r="AH60">
        <v>0</v>
      </c>
      <c r="AI60">
        <v>0</v>
      </c>
      <c r="AJ60">
        <v>0</v>
      </c>
      <c r="AK60">
        <v>0</v>
      </c>
      <c r="AL60">
        <v>0</v>
      </c>
      <c r="AM60">
        <v>0</v>
      </c>
      <c r="AN60">
        <v>0</v>
      </c>
      <c r="AO60">
        <v>9.6</v>
      </c>
      <c r="AP60">
        <v>0</v>
      </c>
      <c r="AQ60">
        <v>0.06</v>
      </c>
      <c r="AR60">
        <v>0</v>
      </c>
      <c r="AT60">
        <v>10.56</v>
      </c>
      <c r="AU60">
        <v>10.56</v>
      </c>
      <c r="AV60">
        <v>9.1</v>
      </c>
      <c r="AW60">
        <v>0</v>
      </c>
      <c r="AX60">
        <v>0</v>
      </c>
      <c r="AY60" s="53">
        <v>0.8617424242424242</v>
      </c>
      <c r="BA60" t="s">
        <v>79</v>
      </c>
      <c r="BF60">
        <v>0.06</v>
      </c>
      <c r="BG60">
        <v>0</v>
      </c>
      <c r="BH60">
        <v>0</v>
      </c>
      <c r="BI60">
        <v>0.8</v>
      </c>
      <c r="BK60">
        <v>0.8</v>
      </c>
      <c r="BN60">
        <v>0.1</v>
      </c>
      <c r="BO60">
        <v>0</v>
      </c>
      <c r="BP60">
        <v>0.8</v>
      </c>
      <c r="BQ60">
        <v>9.6</v>
      </c>
      <c r="BR60">
        <v>0.06</v>
      </c>
      <c r="BS60">
        <v>0</v>
      </c>
      <c r="BT60">
        <v>0</v>
      </c>
      <c r="BU60">
        <v>0</v>
      </c>
      <c r="BV60" t="s">
        <v>6</v>
      </c>
      <c r="BW60" t="s">
        <v>6</v>
      </c>
      <c r="BX60" t="s">
        <v>6</v>
      </c>
      <c r="BY60">
        <v>0</v>
      </c>
      <c r="BZ60">
        <v>10.56</v>
      </c>
      <c r="CC60" s="53">
        <v>9.46969696969697E-3</v>
      </c>
      <c r="CD60" s="53">
        <v>0</v>
      </c>
      <c r="CE60" s="53">
        <v>8.143939393939395E-2</v>
      </c>
      <c r="CF60" s="53">
        <v>0.90909090909090906</v>
      </c>
      <c r="CH60" s="53">
        <v>1</v>
      </c>
      <c r="CK60">
        <v>9.4696999999999993E-3</v>
      </c>
      <c r="CN60" s="53">
        <v>3.0303030293388211E-9</v>
      </c>
      <c r="CO60" s="53">
        <v>0</v>
      </c>
    </row>
    <row r="61" spans="1:93" x14ac:dyDescent="0.35">
      <c r="A61" s="3" t="s">
        <v>91</v>
      </c>
      <c r="B61" s="3" t="s">
        <v>92</v>
      </c>
      <c r="C61">
        <v>0</v>
      </c>
      <c r="D61">
        <v>1.3870400000000001</v>
      </c>
      <c r="E61">
        <v>0</v>
      </c>
      <c r="F61">
        <v>0.25600000000000001</v>
      </c>
      <c r="G61">
        <v>0</v>
      </c>
      <c r="H61">
        <v>0</v>
      </c>
      <c r="I61">
        <v>279.64499999999998</v>
      </c>
      <c r="J61">
        <v>0</v>
      </c>
      <c r="K61">
        <v>0</v>
      </c>
      <c r="L61" s="3">
        <v>8.9854000000000003</v>
      </c>
      <c r="M61" s="3">
        <v>1.31684</v>
      </c>
      <c r="N61" s="3">
        <v>0</v>
      </c>
      <c r="O61" s="3">
        <v>0</v>
      </c>
      <c r="P61" s="3">
        <v>0.92315999999999998</v>
      </c>
      <c r="Q61" s="3">
        <v>0</v>
      </c>
      <c r="R61">
        <v>0</v>
      </c>
      <c r="S61">
        <v>0</v>
      </c>
      <c r="T61">
        <v>1</v>
      </c>
      <c r="U61">
        <v>11.3</v>
      </c>
      <c r="V61">
        <v>0</v>
      </c>
      <c r="W61">
        <v>0</v>
      </c>
      <c r="X61">
        <v>0</v>
      </c>
      <c r="Y61">
        <v>0</v>
      </c>
      <c r="Z61">
        <v>0</v>
      </c>
      <c r="AA61">
        <v>0</v>
      </c>
      <c r="AB61">
        <v>2.218</v>
      </c>
      <c r="AC61">
        <v>0</v>
      </c>
      <c r="AD61">
        <v>0</v>
      </c>
      <c r="AE61">
        <v>0</v>
      </c>
      <c r="AF61">
        <v>0</v>
      </c>
      <c r="AG61">
        <v>0</v>
      </c>
      <c r="AH61">
        <v>0</v>
      </c>
      <c r="AI61">
        <v>0</v>
      </c>
      <c r="AJ61">
        <v>0</v>
      </c>
      <c r="AK61">
        <v>0</v>
      </c>
      <c r="AL61">
        <v>0</v>
      </c>
      <c r="AM61">
        <v>0</v>
      </c>
      <c r="AN61">
        <v>42.542999999999999</v>
      </c>
      <c r="AO61">
        <v>0</v>
      </c>
      <c r="AP61">
        <v>0</v>
      </c>
      <c r="AQ61">
        <v>10.4091</v>
      </c>
      <c r="AR61">
        <v>0</v>
      </c>
      <c r="AT61">
        <v>359.98354000000006</v>
      </c>
      <c r="AU61">
        <v>359.98354000000006</v>
      </c>
      <c r="AV61">
        <v>265.60000000000002</v>
      </c>
      <c r="AW61">
        <v>0</v>
      </c>
      <c r="AX61">
        <v>0</v>
      </c>
      <c r="AY61" s="53">
        <v>0.73781151215969476</v>
      </c>
      <c r="BA61" t="s">
        <v>79</v>
      </c>
      <c r="BF61">
        <v>10.4091</v>
      </c>
      <c r="BG61">
        <v>0</v>
      </c>
      <c r="BH61">
        <v>12.3</v>
      </c>
      <c r="BI61">
        <v>0</v>
      </c>
      <c r="BK61">
        <v>25.743400000000001</v>
      </c>
      <c r="BN61">
        <v>1.6430400000000001</v>
      </c>
      <c r="BO61">
        <v>0</v>
      </c>
      <c r="BP61">
        <v>14.518000000000001</v>
      </c>
      <c r="BQ61">
        <v>333.41340000000002</v>
      </c>
      <c r="BR61">
        <v>10.4091</v>
      </c>
      <c r="BS61">
        <v>0</v>
      </c>
      <c r="BT61">
        <v>0</v>
      </c>
      <c r="BU61">
        <v>0</v>
      </c>
      <c r="BV61" t="s">
        <v>6</v>
      </c>
      <c r="BW61" t="s">
        <v>6</v>
      </c>
      <c r="BX61" t="s">
        <v>6</v>
      </c>
      <c r="BY61">
        <v>0.26866280000000003</v>
      </c>
      <c r="BZ61">
        <v>359.98354000000006</v>
      </c>
      <c r="CC61" s="53">
        <v>5.3105283647135633E-3</v>
      </c>
      <c r="CD61" s="53">
        <v>0</v>
      </c>
      <c r="CE61" s="53">
        <v>6.9245110484773831E-2</v>
      </c>
      <c r="CF61" s="53">
        <v>0.92544436115051243</v>
      </c>
      <c r="CH61" s="53">
        <v>0.99999999999999978</v>
      </c>
      <c r="CK61">
        <v>5.3105100000000001E-3</v>
      </c>
      <c r="CN61" s="53">
        <v>-1.8364713563236157E-8</v>
      </c>
      <c r="CO61" s="53">
        <v>0</v>
      </c>
    </row>
    <row r="62" spans="1:93" x14ac:dyDescent="0.35">
      <c r="A62" s="3" t="s">
        <v>93</v>
      </c>
      <c r="B62" s="3" t="s">
        <v>96</v>
      </c>
      <c r="C62">
        <v>0</v>
      </c>
      <c r="D62">
        <v>4.5599999999999996</v>
      </c>
      <c r="E62">
        <v>0</v>
      </c>
      <c r="F62">
        <v>0</v>
      </c>
      <c r="G62">
        <v>0</v>
      </c>
      <c r="H62">
        <v>0</v>
      </c>
      <c r="I62">
        <v>0</v>
      </c>
      <c r="J62">
        <v>0</v>
      </c>
      <c r="K62">
        <v>0</v>
      </c>
      <c r="L62" s="3">
        <v>0</v>
      </c>
      <c r="M62" s="3">
        <v>0</v>
      </c>
      <c r="N62" s="3">
        <v>0</v>
      </c>
      <c r="O62" s="3">
        <v>0</v>
      </c>
      <c r="P62" s="3">
        <v>0</v>
      </c>
      <c r="Q62" s="3">
        <v>0</v>
      </c>
      <c r="R62">
        <v>0.65</v>
      </c>
      <c r="S62">
        <v>0</v>
      </c>
      <c r="T62">
        <v>0</v>
      </c>
      <c r="U62">
        <v>17.18</v>
      </c>
      <c r="V62">
        <v>0</v>
      </c>
      <c r="W62">
        <v>0</v>
      </c>
      <c r="X62">
        <v>0</v>
      </c>
      <c r="Y62">
        <v>0</v>
      </c>
      <c r="Z62">
        <v>0</v>
      </c>
      <c r="AA62">
        <v>0</v>
      </c>
      <c r="AB62">
        <v>0</v>
      </c>
      <c r="AC62">
        <v>0</v>
      </c>
      <c r="AD62">
        <v>0</v>
      </c>
      <c r="AE62">
        <v>0</v>
      </c>
      <c r="AF62">
        <v>0</v>
      </c>
      <c r="AG62">
        <v>0</v>
      </c>
      <c r="AH62">
        <v>0</v>
      </c>
      <c r="AI62">
        <v>0</v>
      </c>
      <c r="AJ62">
        <v>0</v>
      </c>
      <c r="AK62">
        <v>0</v>
      </c>
      <c r="AL62">
        <v>0</v>
      </c>
      <c r="AM62">
        <v>0</v>
      </c>
      <c r="AN62">
        <v>0.14000000000000001</v>
      </c>
      <c r="AO62">
        <v>0</v>
      </c>
      <c r="AP62">
        <v>0</v>
      </c>
      <c r="AQ62">
        <v>0.37</v>
      </c>
      <c r="AR62">
        <v>0</v>
      </c>
      <c r="AT62">
        <v>22.900000000000002</v>
      </c>
      <c r="AU62">
        <v>22.900000000000002</v>
      </c>
      <c r="AV62">
        <v>17.286999999999999</v>
      </c>
      <c r="AW62">
        <v>0</v>
      </c>
      <c r="AX62">
        <v>0</v>
      </c>
      <c r="AY62" s="53">
        <v>0.75489082969432308</v>
      </c>
      <c r="BA62" t="s">
        <v>79</v>
      </c>
      <c r="BF62">
        <v>0.37</v>
      </c>
      <c r="BG62">
        <v>0</v>
      </c>
      <c r="BH62">
        <v>17.829999999999998</v>
      </c>
      <c r="BI62">
        <v>0</v>
      </c>
      <c r="BK62">
        <v>17.829999999999998</v>
      </c>
      <c r="BN62">
        <v>4.5599999999999996</v>
      </c>
      <c r="BO62">
        <v>0</v>
      </c>
      <c r="BP62">
        <v>17.829999999999998</v>
      </c>
      <c r="BQ62">
        <v>0.14000000000000001</v>
      </c>
      <c r="BR62">
        <v>0.37</v>
      </c>
      <c r="BS62">
        <v>0.78820000000000001</v>
      </c>
      <c r="BT62">
        <v>0.14680000000000001</v>
      </c>
      <c r="BU62">
        <v>0</v>
      </c>
      <c r="BV62" t="s">
        <v>6</v>
      </c>
      <c r="BW62" t="s">
        <v>6</v>
      </c>
      <c r="BX62" t="s">
        <v>6</v>
      </c>
      <c r="BY62">
        <v>0</v>
      </c>
      <c r="BZ62">
        <v>22.9</v>
      </c>
      <c r="CC62" s="53">
        <v>0.21186174672489083</v>
      </c>
      <c r="CD62" s="53">
        <v>2.3718777292576422E-3</v>
      </c>
      <c r="CE62" s="53">
        <v>0.77965283842794753</v>
      </c>
      <c r="CF62" s="53">
        <v>6.113537117903931E-3</v>
      </c>
      <c r="CH62" s="53">
        <v>1</v>
      </c>
      <c r="CK62">
        <v>0.21186199999999999</v>
      </c>
      <c r="CN62" s="53">
        <v>2.5327510916328677E-7</v>
      </c>
      <c r="CO62" s="53">
        <v>0</v>
      </c>
    </row>
    <row r="63" spans="1:93" x14ac:dyDescent="0.35">
      <c r="A63" s="3" t="s">
        <v>93</v>
      </c>
      <c r="B63" s="3" t="s">
        <v>95</v>
      </c>
      <c r="C63">
        <v>0</v>
      </c>
      <c r="D63">
        <v>5.5979400000000004</v>
      </c>
      <c r="E63">
        <v>0</v>
      </c>
      <c r="F63">
        <v>0</v>
      </c>
      <c r="G63">
        <v>0</v>
      </c>
      <c r="H63">
        <v>0</v>
      </c>
      <c r="I63">
        <v>93.971900000000005</v>
      </c>
      <c r="J63">
        <v>0</v>
      </c>
      <c r="K63">
        <v>0</v>
      </c>
      <c r="L63" s="3">
        <v>0</v>
      </c>
      <c r="M63" s="3">
        <v>0</v>
      </c>
      <c r="N63" s="3">
        <v>0</v>
      </c>
      <c r="O63" s="3">
        <v>0.24548700000000001</v>
      </c>
      <c r="P63" s="3">
        <v>18.79</v>
      </c>
      <c r="Q63" s="3">
        <v>0</v>
      </c>
      <c r="R63">
        <v>3.9210600000000002</v>
      </c>
      <c r="S63">
        <v>0</v>
      </c>
      <c r="T63">
        <v>3.85</v>
      </c>
      <c r="U63">
        <v>7.25</v>
      </c>
      <c r="V63">
        <v>0</v>
      </c>
      <c r="W63">
        <v>0</v>
      </c>
      <c r="X63">
        <v>0</v>
      </c>
      <c r="Y63">
        <v>0</v>
      </c>
      <c r="Z63">
        <v>0</v>
      </c>
      <c r="AA63">
        <v>0</v>
      </c>
      <c r="AB63">
        <v>0</v>
      </c>
      <c r="AC63">
        <v>0</v>
      </c>
      <c r="AD63">
        <v>0</v>
      </c>
      <c r="AE63">
        <v>0</v>
      </c>
      <c r="AF63">
        <v>0</v>
      </c>
      <c r="AG63">
        <v>0</v>
      </c>
      <c r="AH63">
        <v>0</v>
      </c>
      <c r="AI63">
        <v>0</v>
      </c>
      <c r="AJ63">
        <v>0</v>
      </c>
      <c r="AK63">
        <v>0</v>
      </c>
      <c r="AL63">
        <v>0</v>
      </c>
      <c r="AM63">
        <v>0</v>
      </c>
      <c r="AN63">
        <v>14.29</v>
      </c>
      <c r="AO63">
        <v>0</v>
      </c>
      <c r="AP63">
        <v>0</v>
      </c>
      <c r="AQ63">
        <v>6.4729700000000001</v>
      </c>
      <c r="AR63">
        <v>0</v>
      </c>
      <c r="AT63">
        <v>154.38935699999996</v>
      </c>
      <c r="AU63">
        <v>154.38935699999996</v>
      </c>
      <c r="AV63">
        <v>125.702</v>
      </c>
      <c r="AW63">
        <v>0</v>
      </c>
      <c r="AX63">
        <v>6.79</v>
      </c>
      <c r="AY63" s="53">
        <v>0.81418824744506213</v>
      </c>
      <c r="BA63" t="s">
        <v>79</v>
      </c>
      <c r="BF63">
        <v>6.4729700000000001</v>
      </c>
      <c r="BG63">
        <v>0</v>
      </c>
      <c r="BH63">
        <v>15.02106</v>
      </c>
      <c r="BI63">
        <v>0</v>
      </c>
      <c r="BK63">
        <v>34.056547000000002</v>
      </c>
      <c r="BN63">
        <v>5.5979400000000004</v>
      </c>
      <c r="BO63">
        <v>0</v>
      </c>
      <c r="BP63">
        <v>15.02106</v>
      </c>
      <c r="BQ63">
        <v>127.29738699999999</v>
      </c>
      <c r="BR63">
        <v>6.4729700000000001</v>
      </c>
      <c r="BS63">
        <v>0.78820000000000001</v>
      </c>
      <c r="BT63">
        <v>0.14680000000000001</v>
      </c>
      <c r="BU63">
        <v>0</v>
      </c>
      <c r="BV63" t="s">
        <v>6</v>
      </c>
      <c r="BW63" t="s">
        <v>6</v>
      </c>
      <c r="BX63" t="s">
        <v>6</v>
      </c>
      <c r="BY63">
        <v>0.38070973999999996</v>
      </c>
      <c r="BZ63">
        <v>154.38935699999999</v>
      </c>
      <c r="CC63" s="53">
        <v>7.1770780766966996E-2</v>
      </c>
      <c r="CD63" s="53">
        <v>6.154776562739361E-3</v>
      </c>
      <c r="CE63" s="53">
        <v>0.10001857219989589</v>
      </c>
      <c r="CF63" s="53">
        <v>0.82205587047039774</v>
      </c>
      <c r="CH63" s="53">
        <v>1</v>
      </c>
      <c r="CK63">
        <v>7.5072399999999997E-2</v>
      </c>
      <c r="CN63" s="53">
        <v>3.3016192330330013E-3</v>
      </c>
      <c r="CO63" s="53">
        <v>3.0000000000000027E-3</v>
      </c>
    </row>
    <row r="64" spans="1:93" x14ac:dyDescent="0.35">
      <c r="A64" s="3" t="s">
        <v>93</v>
      </c>
      <c r="B64" s="3" t="s">
        <v>97</v>
      </c>
      <c r="C64">
        <v>0</v>
      </c>
      <c r="D64">
        <v>0.96</v>
      </c>
      <c r="E64">
        <v>0</v>
      </c>
      <c r="F64">
        <v>0</v>
      </c>
      <c r="G64">
        <v>0</v>
      </c>
      <c r="H64">
        <v>0</v>
      </c>
      <c r="I64">
        <v>0</v>
      </c>
      <c r="J64">
        <v>0</v>
      </c>
      <c r="K64">
        <v>0</v>
      </c>
      <c r="L64" s="3">
        <v>0</v>
      </c>
      <c r="M64" s="3">
        <v>0</v>
      </c>
      <c r="N64" s="3">
        <v>0</v>
      </c>
      <c r="O64" s="3">
        <v>0</v>
      </c>
      <c r="P64" s="3">
        <v>0</v>
      </c>
      <c r="Q64" s="3">
        <v>0</v>
      </c>
      <c r="R64">
        <v>0</v>
      </c>
      <c r="S64">
        <v>0</v>
      </c>
      <c r="T64">
        <v>39.82</v>
      </c>
      <c r="U64">
        <v>1.99</v>
      </c>
      <c r="V64">
        <v>0</v>
      </c>
      <c r="W64">
        <v>0</v>
      </c>
      <c r="X64">
        <v>0</v>
      </c>
      <c r="Y64">
        <v>0</v>
      </c>
      <c r="Z64">
        <v>0</v>
      </c>
      <c r="AA64">
        <v>0</v>
      </c>
      <c r="AB64">
        <v>0</v>
      </c>
      <c r="AC64">
        <v>0</v>
      </c>
      <c r="AD64">
        <v>0</v>
      </c>
      <c r="AE64">
        <v>0</v>
      </c>
      <c r="AF64">
        <v>0</v>
      </c>
      <c r="AG64">
        <v>0</v>
      </c>
      <c r="AH64">
        <v>0</v>
      </c>
      <c r="AI64">
        <v>0</v>
      </c>
      <c r="AJ64">
        <v>0</v>
      </c>
      <c r="AK64">
        <v>0</v>
      </c>
      <c r="AL64">
        <v>0</v>
      </c>
      <c r="AM64">
        <v>0</v>
      </c>
      <c r="AN64">
        <v>1.46</v>
      </c>
      <c r="AO64">
        <v>0</v>
      </c>
      <c r="AP64">
        <v>0</v>
      </c>
      <c r="AQ64">
        <v>0.79</v>
      </c>
      <c r="AR64">
        <v>0</v>
      </c>
      <c r="AT64">
        <v>45.02</v>
      </c>
      <c r="AU64">
        <v>45.02</v>
      </c>
      <c r="AV64">
        <v>27.102</v>
      </c>
      <c r="AW64">
        <v>0</v>
      </c>
      <c r="AX64">
        <v>0</v>
      </c>
      <c r="AY64" s="53">
        <v>0.60199911150599728</v>
      </c>
      <c r="BA64" t="s">
        <v>79</v>
      </c>
      <c r="BF64">
        <v>0.79</v>
      </c>
      <c r="BG64">
        <v>0</v>
      </c>
      <c r="BH64">
        <v>41.81</v>
      </c>
      <c r="BI64">
        <v>0</v>
      </c>
      <c r="BK64">
        <v>41.81</v>
      </c>
      <c r="BN64">
        <v>0.96</v>
      </c>
      <c r="BO64">
        <v>0</v>
      </c>
      <c r="BP64">
        <v>41.81</v>
      </c>
      <c r="BQ64">
        <v>1.46</v>
      </c>
      <c r="BR64">
        <v>0.79</v>
      </c>
      <c r="BS64">
        <v>0.78820000000000001</v>
      </c>
      <c r="BT64">
        <v>0.14680000000000001</v>
      </c>
      <c r="BU64">
        <v>0</v>
      </c>
      <c r="BV64" t="s">
        <v>6</v>
      </c>
      <c r="BW64" t="s">
        <v>6</v>
      </c>
      <c r="BX64" t="s">
        <v>6</v>
      </c>
      <c r="BY64">
        <v>0</v>
      </c>
      <c r="BZ64">
        <v>45.02</v>
      </c>
      <c r="CC64" s="53">
        <v>3.515499777876499E-2</v>
      </c>
      <c r="CD64" s="53">
        <v>2.5760106619280325E-3</v>
      </c>
      <c r="CE64" s="53">
        <v>0.92983896046201686</v>
      </c>
      <c r="CF64" s="53">
        <v>3.2430031097290091E-2</v>
      </c>
      <c r="CH64" s="53">
        <v>1</v>
      </c>
      <c r="CK64">
        <v>3.5154999999999999E-2</v>
      </c>
      <c r="CN64" s="53">
        <v>2.2212350084260812E-9</v>
      </c>
      <c r="CO64" s="53">
        <v>0</v>
      </c>
    </row>
    <row r="65" spans="1:93" x14ac:dyDescent="0.35">
      <c r="A65" s="3" t="s">
        <v>93</v>
      </c>
      <c r="B65" s="3" t="s">
        <v>94</v>
      </c>
      <c r="C65">
        <v>0</v>
      </c>
      <c r="D65">
        <v>0</v>
      </c>
      <c r="E65">
        <v>0</v>
      </c>
      <c r="F65">
        <v>0</v>
      </c>
      <c r="G65">
        <v>0</v>
      </c>
      <c r="H65">
        <v>0</v>
      </c>
      <c r="I65">
        <v>0</v>
      </c>
      <c r="J65">
        <v>0</v>
      </c>
      <c r="K65">
        <v>0</v>
      </c>
      <c r="L65" s="3">
        <v>0</v>
      </c>
      <c r="M65" s="3">
        <v>0</v>
      </c>
      <c r="N65" s="3">
        <v>0</v>
      </c>
      <c r="O65" s="3">
        <v>0</v>
      </c>
      <c r="P65" s="3">
        <v>0</v>
      </c>
      <c r="Q65" s="3">
        <v>0</v>
      </c>
      <c r="R65">
        <v>0</v>
      </c>
      <c r="S65">
        <v>0</v>
      </c>
      <c r="T65">
        <v>0</v>
      </c>
      <c r="U65">
        <v>0</v>
      </c>
      <c r="V65">
        <v>0</v>
      </c>
      <c r="W65">
        <v>2.52</v>
      </c>
      <c r="X65">
        <v>0</v>
      </c>
      <c r="Y65">
        <v>0</v>
      </c>
      <c r="Z65">
        <v>0</v>
      </c>
      <c r="AA65">
        <v>0</v>
      </c>
      <c r="AB65">
        <v>0</v>
      </c>
      <c r="AC65">
        <v>0</v>
      </c>
      <c r="AD65">
        <v>0</v>
      </c>
      <c r="AE65">
        <v>0</v>
      </c>
      <c r="AF65">
        <v>0</v>
      </c>
      <c r="AG65">
        <v>0</v>
      </c>
      <c r="AH65">
        <v>0</v>
      </c>
      <c r="AI65">
        <v>0</v>
      </c>
      <c r="AJ65">
        <v>0</v>
      </c>
      <c r="AK65">
        <v>0</v>
      </c>
      <c r="AL65">
        <v>0</v>
      </c>
      <c r="AM65">
        <v>0</v>
      </c>
      <c r="AN65">
        <v>0</v>
      </c>
      <c r="AO65">
        <v>0</v>
      </c>
      <c r="AP65">
        <v>0</v>
      </c>
      <c r="AQ65">
        <v>5.5E-2</v>
      </c>
      <c r="AR65">
        <v>0</v>
      </c>
      <c r="AT65">
        <v>2.5750000000000002</v>
      </c>
      <c r="AU65">
        <v>2.5750000000000002</v>
      </c>
      <c r="AV65">
        <v>1.59</v>
      </c>
      <c r="AW65">
        <v>0</v>
      </c>
      <c r="AX65">
        <v>0</v>
      </c>
      <c r="AY65" s="53">
        <v>0.6174757281553398</v>
      </c>
      <c r="BA65" t="s">
        <v>79</v>
      </c>
      <c r="BF65">
        <v>5.5E-2</v>
      </c>
      <c r="BG65">
        <v>0</v>
      </c>
      <c r="BH65">
        <v>0</v>
      </c>
      <c r="BI65">
        <v>2.52</v>
      </c>
      <c r="BK65">
        <v>2.52</v>
      </c>
      <c r="BN65">
        <v>0</v>
      </c>
      <c r="BO65">
        <v>0</v>
      </c>
      <c r="BP65">
        <v>2.52</v>
      </c>
      <c r="BQ65">
        <v>0</v>
      </c>
      <c r="BR65">
        <v>5.5E-2</v>
      </c>
      <c r="BS65">
        <v>0.78820000000000001</v>
      </c>
      <c r="BT65">
        <v>0.14680000000000001</v>
      </c>
      <c r="BU65">
        <v>0</v>
      </c>
      <c r="BV65" t="s">
        <v>6</v>
      </c>
      <c r="BW65" t="s">
        <v>6</v>
      </c>
      <c r="BX65" t="s">
        <v>6</v>
      </c>
      <c r="BY65">
        <v>0</v>
      </c>
      <c r="BZ65">
        <v>2.5750000000000002</v>
      </c>
      <c r="CC65" s="53">
        <v>1.6835339805825241E-2</v>
      </c>
      <c r="CD65" s="53">
        <v>3.1355339805825247E-3</v>
      </c>
      <c r="CE65" s="53">
        <v>0.98002912621359217</v>
      </c>
      <c r="CF65" s="53">
        <v>0</v>
      </c>
      <c r="CH65" s="53">
        <v>0.99999999999999989</v>
      </c>
      <c r="CK65">
        <v>1.6835300000000001E-2</v>
      </c>
      <c r="CN65" s="53">
        <v>-3.9805825240157855E-8</v>
      </c>
      <c r="CO65" s="53">
        <v>0</v>
      </c>
    </row>
    <row r="66" spans="1:93" x14ac:dyDescent="0.35">
      <c r="A66" s="3" t="s">
        <v>98</v>
      </c>
      <c r="B66" s="3" t="s">
        <v>99</v>
      </c>
      <c r="C66">
        <v>0</v>
      </c>
      <c r="D66">
        <v>1.2999999999999999E-2</v>
      </c>
      <c r="E66">
        <v>0</v>
      </c>
      <c r="F66">
        <v>0</v>
      </c>
      <c r="G66">
        <v>0</v>
      </c>
      <c r="H66">
        <v>0</v>
      </c>
      <c r="I66">
        <v>0</v>
      </c>
      <c r="J66">
        <v>0</v>
      </c>
      <c r="K66">
        <v>0</v>
      </c>
      <c r="L66" s="3">
        <v>0</v>
      </c>
      <c r="M66" s="3">
        <v>0</v>
      </c>
      <c r="N66" s="3">
        <v>0</v>
      </c>
      <c r="O66" s="3">
        <v>0</v>
      </c>
      <c r="P66" s="3">
        <v>0</v>
      </c>
      <c r="Q66" s="3">
        <v>0</v>
      </c>
      <c r="R66">
        <v>0</v>
      </c>
      <c r="S66">
        <v>31.9</v>
      </c>
      <c r="T66">
        <v>0</v>
      </c>
      <c r="U66">
        <v>0</v>
      </c>
      <c r="V66">
        <v>0</v>
      </c>
      <c r="W66">
        <v>0</v>
      </c>
      <c r="X66">
        <v>0</v>
      </c>
      <c r="Y66">
        <v>0</v>
      </c>
      <c r="Z66">
        <v>0</v>
      </c>
      <c r="AA66">
        <v>0</v>
      </c>
      <c r="AB66">
        <v>0</v>
      </c>
      <c r="AC66">
        <v>0.13</v>
      </c>
      <c r="AD66">
        <v>0</v>
      </c>
      <c r="AE66">
        <v>0</v>
      </c>
      <c r="AF66">
        <v>0</v>
      </c>
      <c r="AG66">
        <v>0</v>
      </c>
      <c r="AH66">
        <v>0</v>
      </c>
      <c r="AI66">
        <v>0</v>
      </c>
      <c r="AJ66">
        <v>0</v>
      </c>
      <c r="AK66">
        <v>0</v>
      </c>
      <c r="AL66">
        <v>0</v>
      </c>
      <c r="AM66">
        <v>0</v>
      </c>
      <c r="AN66">
        <v>4.3</v>
      </c>
      <c r="AO66">
        <v>0</v>
      </c>
      <c r="AP66">
        <v>0</v>
      </c>
      <c r="AQ66">
        <v>0.74399999999999999</v>
      </c>
      <c r="AR66">
        <v>0</v>
      </c>
      <c r="AT66">
        <v>37.086999999999996</v>
      </c>
      <c r="AU66">
        <v>37.086999999999996</v>
      </c>
      <c r="AV66">
        <v>24.8</v>
      </c>
      <c r="AW66">
        <v>0</v>
      </c>
      <c r="AX66">
        <v>0</v>
      </c>
      <c r="AY66" s="53">
        <v>0.66869792649715543</v>
      </c>
      <c r="BA66" t="s">
        <v>79</v>
      </c>
      <c r="BF66">
        <v>0.74399999999999999</v>
      </c>
      <c r="BG66">
        <v>0</v>
      </c>
      <c r="BH66">
        <v>31.9</v>
      </c>
      <c r="BI66">
        <v>0</v>
      </c>
      <c r="BK66">
        <v>32.03</v>
      </c>
      <c r="BN66">
        <v>1.2999999999999999E-2</v>
      </c>
      <c r="BO66">
        <v>0</v>
      </c>
      <c r="BP66">
        <v>31.9</v>
      </c>
      <c r="BQ66">
        <v>4.43</v>
      </c>
      <c r="BR66">
        <v>0.74399999999999999</v>
      </c>
      <c r="BS66">
        <v>0</v>
      </c>
      <c r="BT66">
        <v>0</v>
      </c>
      <c r="BU66">
        <v>0</v>
      </c>
      <c r="BV66" t="s">
        <v>6</v>
      </c>
      <c r="BW66" t="s">
        <v>6</v>
      </c>
      <c r="BX66" t="s">
        <v>6</v>
      </c>
      <c r="BY66">
        <v>0</v>
      </c>
      <c r="BZ66">
        <v>37.087000000000003</v>
      </c>
      <c r="CC66" s="53">
        <v>3.5052713888963785E-4</v>
      </c>
      <c r="CD66" s="53">
        <v>0</v>
      </c>
      <c r="CE66" s="53">
        <v>0.88020060937794897</v>
      </c>
      <c r="CF66" s="53">
        <v>0.11944886348316119</v>
      </c>
      <c r="CH66" s="53">
        <v>0.99999999999999978</v>
      </c>
      <c r="CK66">
        <v>3.50527E-4</v>
      </c>
      <c r="CN66" s="53">
        <v>-1.3888963785492481E-10</v>
      </c>
      <c r="CO66" s="53">
        <v>0</v>
      </c>
    </row>
    <row r="67" spans="1:93" x14ac:dyDescent="0.35">
      <c r="A67" s="3" t="s">
        <v>98</v>
      </c>
      <c r="B67" s="3" t="s">
        <v>100</v>
      </c>
      <c r="C67">
        <v>0</v>
      </c>
      <c r="D67">
        <v>4.2999999999999997E-2</v>
      </c>
      <c r="E67">
        <v>0</v>
      </c>
      <c r="F67">
        <v>0</v>
      </c>
      <c r="G67">
        <v>0</v>
      </c>
      <c r="H67">
        <v>0</v>
      </c>
      <c r="I67">
        <v>0</v>
      </c>
      <c r="J67">
        <v>0</v>
      </c>
      <c r="K67">
        <v>0</v>
      </c>
      <c r="L67" s="3">
        <v>0</v>
      </c>
      <c r="M67" s="3">
        <v>0</v>
      </c>
      <c r="N67" s="3">
        <v>0</v>
      </c>
      <c r="O67" s="3">
        <v>0</v>
      </c>
      <c r="P67" s="3">
        <v>0</v>
      </c>
      <c r="Q67" s="3">
        <v>0</v>
      </c>
      <c r="R67">
        <v>0</v>
      </c>
      <c r="S67">
        <v>2.96</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5.3999999999999999E-2</v>
      </c>
      <c r="AR67">
        <v>0</v>
      </c>
      <c r="AT67">
        <v>3.0569999999999999</v>
      </c>
      <c r="AU67">
        <v>3.0569999999999999</v>
      </c>
      <c r="AV67">
        <v>1.8</v>
      </c>
      <c r="AW67">
        <v>0</v>
      </c>
      <c r="AX67">
        <v>0</v>
      </c>
      <c r="AY67" s="53">
        <v>0.58881256133464188</v>
      </c>
      <c r="BA67" t="s">
        <v>79</v>
      </c>
      <c r="BF67">
        <v>5.3999999999999999E-2</v>
      </c>
      <c r="BG67">
        <v>0</v>
      </c>
      <c r="BH67">
        <v>2.96</v>
      </c>
      <c r="BI67">
        <v>0</v>
      </c>
      <c r="BK67">
        <v>2.96</v>
      </c>
      <c r="BN67">
        <v>4.2999999999999997E-2</v>
      </c>
      <c r="BO67">
        <v>0</v>
      </c>
      <c r="BP67">
        <v>2.96</v>
      </c>
      <c r="BQ67">
        <v>0</v>
      </c>
      <c r="BR67">
        <v>5.3999999999999999E-2</v>
      </c>
      <c r="BS67">
        <v>0</v>
      </c>
      <c r="BT67">
        <v>0</v>
      </c>
      <c r="BU67">
        <v>0</v>
      </c>
      <c r="BV67" t="s">
        <v>6</v>
      </c>
      <c r="BW67" t="s">
        <v>6</v>
      </c>
      <c r="BX67" t="s">
        <v>6</v>
      </c>
      <c r="BY67">
        <v>0</v>
      </c>
      <c r="BZ67">
        <v>3.0569999999999999</v>
      </c>
      <c r="CC67" s="53">
        <v>1.4066077854105331E-2</v>
      </c>
      <c r="CD67" s="53">
        <v>0</v>
      </c>
      <c r="CE67" s="53">
        <v>0.98593392214589459</v>
      </c>
      <c r="CF67" s="53">
        <v>0</v>
      </c>
      <c r="CH67" s="53">
        <v>0.99999999999999989</v>
      </c>
      <c r="CK67">
        <v>1.40661E-2</v>
      </c>
      <c r="CN67" s="53">
        <v>2.2145894668437749E-8</v>
      </c>
      <c r="CO67" s="53">
        <v>0</v>
      </c>
    </row>
    <row r="68" spans="1:93" x14ac:dyDescent="0.35">
      <c r="A68" s="3" t="s">
        <v>101</v>
      </c>
      <c r="B68" s="3" t="s">
        <v>102</v>
      </c>
      <c r="C68">
        <v>2.7</v>
      </c>
      <c r="D68">
        <v>0.254</v>
      </c>
      <c r="E68">
        <v>0.79600000000000004</v>
      </c>
      <c r="F68">
        <v>0</v>
      </c>
      <c r="G68">
        <v>0</v>
      </c>
      <c r="H68">
        <v>0</v>
      </c>
      <c r="I68">
        <v>160.51300000000001</v>
      </c>
      <c r="J68">
        <v>3.6780400000000002</v>
      </c>
      <c r="K68">
        <v>0</v>
      </c>
      <c r="L68" s="3">
        <v>5.7841399999999998</v>
      </c>
      <c r="M68" s="3">
        <v>0</v>
      </c>
      <c r="N68" s="3">
        <v>0</v>
      </c>
      <c r="O68" s="3">
        <v>33.2639</v>
      </c>
      <c r="P68" s="3">
        <v>0</v>
      </c>
      <c r="Q68" s="3">
        <v>0</v>
      </c>
      <c r="R68">
        <v>88.680999999999997</v>
      </c>
      <c r="S68">
        <v>51.7819</v>
      </c>
      <c r="T68">
        <v>13.254</v>
      </c>
      <c r="U68">
        <v>61.137999999999998</v>
      </c>
      <c r="V68">
        <v>0</v>
      </c>
      <c r="W68">
        <v>0</v>
      </c>
      <c r="X68">
        <v>0</v>
      </c>
      <c r="Y68">
        <v>0</v>
      </c>
      <c r="Z68">
        <v>0</v>
      </c>
      <c r="AA68">
        <v>0</v>
      </c>
      <c r="AB68">
        <v>0.49257299999999998</v>
      </c>
      <c r="AC68">
        <v>0</v>
      </c>
      <c r="AD68">
        <v>0</v>
      </c>
      <c r="AE68">
        <v>0</v>
      </c>
      <c r="AF68">
        <v>0</v>
      </c>
      <c r="AG68">
        <v>0</v>
      </c>
      <c r="AH68">
        <v>0</v>
      </c>
      <c r="AI68">
        <v>0</v>
      </c>
      <c r="AJ68">
        <v>0</v>
      </c>
      <c r="AK68">
        <v>18.43</v>
      </c>
      <c r="AL68">
        <v>0</v>
      </c>
      <c r="AM68">
        <v>0</v>
      </c>
      <c r="AN68">
        <v>52.613999999999997</v>
      </c>
      <c r="AO68">
        <v>16.914999999999999</v>
      </c>
      <c r="AP68">
        <v>0</v>
      </c>
      <c r="AQ68">
        <v>22.0169</v>
      </c>
      <c r="AR68">
        <v>6.09</v>
      </c>
      <c r="AT68">
        <v>532.312453</v>
      </c>
      <c r="AU68">
        <v>538.40245300000004</v>
      </c>
      <c r="AV68">
        <v>370.887</v>
      </c>
      <c r="AW68">
        <v>44.156999999999996</v>
      </c>
      <c r="AX68">
        <v>0</v>
      </c>
      <c r="AY68" s="53">
        <v>0.6888657321923457</v>
      </c>
      <c r="BA68" t="s">
        <v>79</v>
      </c>
      <c r="BF68">
        <v>40.446899999999999</v>
      </c>
      <c r="BG68">
        <v>0</v>
      </c>
      <c r="BH68">
        <v>214.85489999999999</v>
      </c>
      <c r="BI68">
        <v>0</v>
      </c>
      <c r="BK68">
        <v>254.39551299999999</v>
      </c>
      <c r="BN68">
        <v>3.75</v>
      </c>
      <c r="BO68">
        <v>0</v>
      </c>
      <c r="BP68">
        <v>215.34747299999998</v>
      </c>
      <c r="BQ68">
        <v>272.76808000000005</v>
      </c>
      <c r="BR68">
        <v>40.446899999999999</v>
      </c>
      <c r="BS68">
        <v>0</v>
      </c>
      <c r="BT68">
        <v>0</v>
      </c>
      <c r="BU68">
        <v>6.09</v>
      </c>
      <c r="BV68">
        <v>2.2999999999999998</v>
      </c>
      <c r="BW68">
        <v>6.0000000000000001E-3</v>
      </c>
      <c r="BX68">
        <v>0</v>
      </c>
      <c r="BY68">
        <v>0.66527800000000004</v>
      </c>
      <c r="BZ68">
        <v>538.40245300000004</v>
      </c>
      <c r="CC68" s="53">
        <v>8.4608604114216404E-3</v>
      </c>
      <c r="CD68" s="53">
        <v>1.1039938556892124E-2</v>
      </c>
      <c r="CE68" s="53">
        <v>0.47509882537626547</v>
      </c>
      <c r="CF68" s="53">
        <v>0.50540037565542073</v>
      </c>
      <c r="CH68" s="53">
        <v>1</v>
      </c>
      <c r="CK68">
        <v>8.4608700000000005E-3</v>
      </c>
      <c r="CN68" s="53">
        <v>9.5885783601284968E-9</v>
      </c>
      <c r="CO68" s="53">
        <v>0</v>
      </c>
    </row>
    <row r="69" spans="1:93" x14ac:dyDescent="0.35">
      <c r="A69" s="3" t="s">
        <v>101</v>
      </c>
      <c r="B69" s="3" t="s">
        <v>103</v>
      </c>
      <c r="C69">
        <v>0</v>
      </c>
      <c r="D69">
        <v>1.3599999999999999E-2</v>
      </c>
      <c r="E69">
        <v>0</v>
      </c>
      <c r="F69">
        <v>0</v>
      </c>
      <c r="G69">
        <v>0</v>
      </c>
      <c r="H69">
        <v>0</v>
      </c>
      <c r="I69">
        <v>0</v>
      </c>
      <c r="J69">
        <v>0</v>
      </c>
      <c r="K69">
        <v>0</v>
      </c>
      <c r="L69" s="3">
        <v>0</v>
      </c>
      <c r="M69" s="3">
        <v>0</v>
      </c>
      <c r="N69" s="3">
        <v>0</v>
      </c>
      <c r="O69" s="3">
        <v>0</v>
      </c>
      <c r="P69" s="3">
        <v>0</v>
      </c>
      <c r="Q69" s="3">
        <v>0</v>
      </c>
      <c r="R69">
        <v>0</v>
      </c>
      <c r="S69">
        <v>0</v>
      </c>
      <c r="T69">
        <v>0</v>
      </c>
      <c r="U69">
        <v>0</v>
      </c>
      <c r="V69">
        <v>0</v>
      </c>
      <c r="W69">
        <v>3.13</v>
      </c>
      <c r="X69">
        <v>0</v>
      </c>
      <c r="Y69">
        <v>0</v>
      </c>
      <c r="Z69">
        <v>0</v>
      </c>
      <c r="AA69">
        <v>0</v>
      </c>
      <c r="AB69">
        <v>2.818E-2</v>
      </c>
      <c r="AC69">
        <v>0</v>
      </c>
      <c r="AD69">
        <v>0</v>
      </c>
      <c r="AE69">
        <v>0</v>
      </c>
      <c r="AF69">
        <v>0</v>
      </c>
      <c r="AG69">
        <v>0</v>
      </c>
      <c r="AH69">
        <v>0</v>
      </c>
      <c r="AI69">
        <v>0</v>
      </c>
      <c r="AJ69">
        <v>0</v>
      </c>
      <c r="AK69">
        <v>0</v>
      </c>
      <c r="AL69">
        <v>0</v>
      </c>
      <c r="AM69">
        <v>0</v>
      </c>
      <c r="AN69">
        <v>0</v>
      </c>
      <c r="AO69">
        <v>0</v>
      </c>
      <c r="AP69">
        <v>0</v>
      </c>
      <c r="AQ69">
        <v>1.8209999999999999E-3</v>
      </c>
      <c r="AR69">
        <v>0</v>
      </c>
      <c r="AT69">
        <v>3.1736009999999997</v>
      </c>
      <c r="AU69">
        <v>3.1736009999999997</v>
      </c>
      <c r="AV69">
        <v>2.052</v>
      </c>
      <c r="AW69">
        <v>0</v>
      </c>
      <c r="AX69">
        <v>0</v>
      </c>
      <c r="AY69" s="53">
        <v>0.64658411690694584</v>
      </c>
      <c r="BA69" t="s">
        <v>79</v>
      </c>
      <c r="BF69">
        <v>1.8209999999999999E-3</v>
      </c>
      <c r="BG69">
        <v>0</v>
      </c>
      <c r="BH69">
        <v>0</v>
      </c>
      <c r="BI69">
        <v>3.13</v>
      </c>
      <c r="BK69">
        <v>3.1581799999999998</v>
      </c>
      <c r="BN69">
        <v>1.3599999999999999E-2</v>
      </c>
      <c r="BO69">
        <v>0</v>
      </c>
      <c r="BP69">
        <v>3.1581799999999998</v>
      </c>
      <c r="BQ69">
        <v>0</v>
      </c>
      <c r="BR69">
        <v>1.8209999999999999E-3</v>
      </c>
      <c r="BS69">
        <v>0</v>
      </c>
      <c r="BT69">
        <v>0</v>
      </c>
      <c r="BU69">
        <v>0</v>
      </c>
      <c r="BV69" t="s">
        <v>6</v>
      </c>
      <c r="BW69" t="s">
        <v>6</v>
      </c>
      <c r="BX69" t="s">
        <v>6</v>
      </c>
      <c r="BY69">
        <v>0</v>
      </c>
      <c r="BZ69">
        <v>3.1736009999999997</v>
      </c>
      <c r="CC69" s="53">
        <v>4.2853528216054886E-3</v>
      </c>
      <c r="CD69" s="53">
        <v>0</v>
      </c>
      <c r="CE69" s="53">
        <v>0.99571464717839453</v>
      </c>
      <c r="CF69" s="53">
        <v>0</v>
      </c>
      <c r="CH69" s="53">
        <v>1</v>
      </c>
      <c r="CK69">
        <v>4.2853500000000003E-3</v>
      </c>
      <c r="CN69" s="53">
        <v>-2.8216054883192787E-9</v>
      </c>
      <c r="CO69" s="53">
        <v>0</v>
      </c>
    </row>
    <row r="70" spans="1:93" x14ac:dyDescent="0.35">
      <c r="A70" s="3" t="s">
        <v>101</v>
      </c>
      <c r="B70" s="3" t="s">
        <v>104</v>
      </c>
      <c r="C70">
        <v>0</v>
      </c>
      <c r="D70">
        <v>4.0000000000000001E-3</v>
      </c>
      <c r="E70">
        <v>0</v>
      </c>
      <c r="F70">
        <v>0</v>
      </c>
      <c r="G70">
        <v>0</v>
      </c>
      <c r="H70">
        <v>0</v>
      </c>
      <c r="I70">
        <v>0</v>
      </c>
      <c r="J70">
        <v>0</v>
      </c>
      <c r="K70">
        <v>0</v>
      </c>
      <c r="L70" s="3">
        <v>0</v>
      </c>
      <c r="M70" s="3">
        <v>0</v>
      </c>
      <c r="N70" s="3">
        <v>0</v>
      </c>
      <c r="O70" s="3">
        <v>0</v>
      </c>
      <c r="P70" s="3">
        <v>0</v>
      </c>
      <c r="Q70" s="3">
        <v>0</v>
      </c>
      <c r="R70">
        <v>0</v>
      </c>
      <c r="S70">
        <v>0</v>
      </c>
      <c r="T70">
        <v>0</v>
      </c>
      <c r="U70">
        <v>0</v>
      </c>
      <c r="V70">
        <v>0</v>
      </c>
      <c r="W70">
        <v>5.319</v>
      </c>
      <c r="X70">
        <v>0</v>
      </c>
      <c r="Y70">
        <v>0</v>
      </c>
      <c r="Z70">
        <v>0</v>
      </c>
      <c r="AA70">
        <v>0</v>
      </c>
      <c r="AB70">
        <v>0</v>
      </c>
      <c r="AC70">
        <v>0</v>
      </c>
      <c r="AD70">
        <v>0</v>
      </c>
      <c r="AE70">
        <v>0</v>
      </c>
      <c r="AF70">
        <v>0</v>
      </c>
      <c r="AG70">
        <v>0</v>
      </c>
      <c r="AH70">
        <v>0</v>
      </c>
      <c r="AI70">
        <v>0</v>
      </c>
      <c r="AJ70">
        <v>0</v>
      </c>
      <c r="AK70">
        <v>4.3799999999999999E-2</v>
      </c>
      <c r="AL70">
        <v>0</v>
      </c>
      <c r="AM70">
        <v>0</v>
      </c>
      <c r="AN70">
        <v>0</v>
      </c>
      <c r="AO70">
        <v>0</v>
      </c>
      <c r="AP70">
        <v>0</v>
      </c>
      <c r="AQ70">
        <v>0.104</v>
      </c>
      <c r="AR70">
        <v>0</v>
      </c>
      <c r="AT70">
        <v>5.4707999999999997</v>
      </c>
      <c r="AU70">
        <v>5.4707999999999997</v>
      </c>
      <c r="AV70">
        <v>3.1659999999999999</v>
      </c>
      <c r="AW70">
        <v>0</v>
      </c>
      <c r="AX70">
        <v>0</v>
      </c>
      <c r="AY70" s="53">
        <v>0.57870878116546032</v>
      </c>
      <c r="BA70" t="s">
        <v>79</v>
      </c>
      <c r="BF70">
        <v>0.14779999999999999</v>
      </c>
      <c r="BG70">
        <v>0</v>
      </c>
      <c r="BH70">
        <v>0</v>
      </c>
      <c r="BI70">
        <v>5.319</v>
      </c>
      <c r="BK70">
        <v>5.319</v>
      </c>
      <c r="BN70">
        <v>4.0000000000000001E-3</v>
      </c>
      <c r="BO70">
        <v>0</v>
      </c>
      <c r="BP70">
        <v>5.319</v>
      </c>
      <c r="BQ70">
        <v>0</v>
      </c>
      <c r="BR70">
        <v>0.14779999999999999</v>
      </c>
      <c r="BS70">
        <v>0</v>
      </c>
      <c r="BT70">
        <v>0</v>
      </c>
      <c r="BU70">
        <v>0</v>
      </c>
      <c r="BV70" t="s">
        <v>6</v>
      </c>
      <c r="BW70" t="s">
        <v>6</v>
      </c>
      <c r="BX70" t="s">
        <v>6</v>
      </c>
      <c r="BY70">
        <v>0</v>
      </c>
      <c r="BZ70">
        <v>5.4707999999999997</v>
      </c>
      <c r="CC70" s="53">
        <v>7.3115449294435919E-4</v>
      </c>
      <c r="CD70" s="53">
        <v>0</v>
      </c>
      <c r="CE70" s="53">
        <v>0.99926884550705575</v>
      </c>
      <c r="CF70" s="53">
        <v>0</v>
      </c>
      <c r="CH70" s="53">
        <v>1</v>
      </c>
      <c r="CK70">
        <v>7.3115400000000003E-4</v>
      </c>
      <c r="CN70" s="53">
        <v>-4.9294435915982204E-10</v>
      </c>
      <c r="CO70" s="53">
        <v>0</v>
      </c>
    </row>
    <row r="71" spans="1:93" x14ac:dyDescent="0.35">
      <c r="A71" s="3" t="s">
        <v>105</v>
      </c>
      <c r="B71" s="3" t="s">
        <v>107</v>
      </c>
      <c r="C71">
        <v>0</v>
      </c>
      <c r="D71">
        <v>0.41599999999999998</v>
      </c>
      <c r="E71">
        <v>0</v>
      </c>
      <c r="F71">
        <v>0</v>
      </c>
      <c r="G71">
        <v>0</v>
      </c>
      <c r="H71">
        <v>0</v>
      </c>
      <c r="I71">
        <v>178.637</v>
      </c>
      <c r="J71">
        <v>6.7569999999999997</v>
      </c>
      <c r="K71">
        <v>0</v>
      </c>
      <c r="L71" s="3">
        <v>0</v>
      </c>
      <c r="M71" s="3">
        <v>0</v>
      </c>
      <c r="N71" s="3">
        <v>0</v>
      </c>
      <c r="O71" s="3">
        <v>15.718999999999999</v>
      </c>
      <c r="P71" s="3">
        <v>0</v>
      </c>
      <c r="Q71" s="3">
        <v>28.190999999999999</v>
      </c>
      <c r="R71">
        <v>51.341999999999999</v>
      </c>
      <c r="S71">
        <v>102.949</v>
      </c>
      <c r="T71">
        <v>28.559000000000001</v>
      </c>
      <c r="U71">
        <v>8.8149999999999995</v>
      </c>
      <c r="V71">
        <v>21.088000000000001</v>
      </c>
      <c r="W71">
        <v>3.1720000000000002</v>
      </c>
      <c r="X71">
        <v>0.436</v>
      </c>
      <c r="Y71">
        <v>0</v>
      </c>
      <c r="Z71">
        <v>0</v>
      </c>
      <c r="AA71">
        <v>0</v>
      </c>
      <c r="AB71">
        <v>5.6959999999999997</v>
      </c>
      <c r="AC71">
        <v>0</v>
      </c>
      <c r="AD71">
        <v>0</v>
      </c>
      <c r="AE71">
        <v>0</v>
      </c>
      <c r="AF71">
        <v>0</v>
      </c>
      <c r="AG71">
        <v>0</v>
      </c>
      <c r="AH71">
        <v>1.2410000000000001</v>
      </c>
      <c r="AI71">
        <v>0</v>
      </c>
      <c r="AJ71">
        <v>0</v>
      </c>
      <c r="AK71">
        <v>0.123</v>
      </c>
      <c r="AL71">
        <v>0</v>
      </c>
      <c r="AM71">
        <v>0</v>
      </c>
      <c r="AN71">
        <v>164.86199999999999</v>
      </c>
      <c r="AO71">
        <v>0.49</v>
      </c>
      <c r="AP71">
        <v>0</v>
      </c>
      <c r="AQ71">
        <v>26.196000000000002</v>
      </c>
      <c r="AR71">
        <v>0</v>
      </c>
      <c r="AT71">
        <v>644.68900000000008</v>
      </c>
      <c r="AU71">
        <v>644.68900000000008</v>
      </c>
      <c r="AV71">
        <v>569.05499999999995</v>
      </c>
      <c r="AW71">
        <v>0</v>
      </c>
      <c r="AX71">
        <v>0</v>
      </c>
      <c r="AY71" s="53">
        <v>0.88268141693126434</v>
      </c>
      <c r="BA71" t="s">
        <v>79</v>
      </c>
      <c r="BF71">
        <v>26.319000000000003</v>
      </c>
      <c r="BG71">
        <v>0</v>
      </c>
      <c r="BH71">
        <v>212.75299999999999</v>
      </c>
      <c r="BI71">
        <v>3.6080000000000001</v>
      </c>
      <c r="BK71">
        <v>267.20800000000003</v>
      </c>
      <c r="BN71">
        <v>0.41599999999999998</v>
      </c>
      <c r="BO71">
        <v>0</v>
      </c>
      <c r="BP71">
        <v>223.298</v>
      </c>
      <c r="BQ71">
        <v>394.65600000000001</v>
      </c>
      <c r="BR71">
        <v>26.319000000000003</v>
      </c>
      <c r="BS71">
        <v>0</v>
      </c>
      <c r="BT71">
        <v>0</v>
      </c>
      <c r="BU71">
        <v>0</v>
      </c>
      <c r="BV71" t="s">
        <v>6</v>
      </c>
      <c r="BW71" t="s">
        <v>6</v>
      </c>
      <c r="BX71" t="s">
        <v>6</v>
      </c>
      <c r="BY71">
        <v>0.31437999999999999</v>
      </c>
      <c r="BZ71">
        <v>644.68899999999996</v>
      </c>
      <c r="CC71" s="53">
        <v>1.132918352880226E-3</v>
      </c>
      <c r="CD71" s="53">
        <v>0</v>
      </c>
      <c r="CE71" s="53">
        <v>0.3871897922874441</v>
      </c>
      <c r="CF71" s="53">
        <v>0.6116772893596758</v>
      </c>
      <c r="CH71" s="53">
        <v>1</v>
      </c>
      <c r="CK71">
        <v>1.1329199999999999E-3</v>
      </c>
      <c r="CN71" s="53">
        <v>1.6471197739065246E-9</v>
      </c>
      <c r="CO71" s="53">
        <v>0</v>
      </c>
    </row>
    <row r="72" spans="1:93" x14ac:dyDescent="0.35">
      <c r="A72" s="3" t="s">
        <v>105</v>
      </c>
      <c r="B72" s="3" t="s">
        <v>106</v>
      </c>
      <c r="C72">
        <v>0</v>
      </c>
      <c r="D72">
        <v>0</v>
      </c>
      <c r="E72">
        <v>0</v>
      </c>
      <c r="F72">
        <v>0</v>
      </c>
      <c r="G72">
        <v>0</v>
      </c>
      <c r="H72">
        <v>0</v>
      </c>
      <c r="I72">
        <v>0</v>
      </c>
      <c r="J72">
        <v>0</v>
      </c>
      <c r="K72">
        <v>0</v>
      </c>
      <c r="L72" s="3">
        <v>0</v>
      </c>
      <c r="M72" s="3">
        <v>0</v>
      </c>
      <c r="N72" s="3">
        <v>0</v>
      </c>
      <c r="O72" s="3">
        <v>0</v>
      </c>
      <c r="P72" s="3">
        <v>0</v>
      </c>
      <c r="Q72" s="3">
        <v>0</v>
      </c>
      <c r="R72">
        <v>17.033000000000001</v>
      </c>
      <c r="S72">
        <v>3.3621400000000001</v>
      </c>
      <c r="T72">
        <v>0</v>
      </c>
      <c r="U72">
        <v>0</v>
      </c>
      <c r="V72">
        <v>0</v>
      </c>
      <c r="W72">
        <v>0</v>
      </c>
      <c r="X72">
        <v>0</v>
      </c>
      <c r="Y72">
        <v>0</v>
      </c>
      <c r="Z72">
        <v>0</v>
      </c>
      <c r="AA72">
        <v>0</v>
      </c>
      <c r="AB72">
        <v>0</v>
      </c>
      <c r="AC72">
        <v>0</v>
      </c>
      <c r="AD72">
        <v>0</v>
      </c>
      <c r="AE72">
        <v>0</v>
      </c>
      <c r="AF72">
        <v>0</v>
      </c>
      <c r="AG72">
        <v>0</v>
      </c>
      <c r="AH72">
        <v>0</v>
      </c>
      <c r="AI72">
        <v>0</v>
      </c>
      <c r="AJ72">
        <v>0</v>
      </c>
      <c r="AK72">
        <v>0</v>
      </c>
      <c r="AL72">
        <v>0</v>
      </c>
      <c r="AM72">
        <v>0</v>
      </c>
      <c r="AN72">
        <v>10.129</v>
      </c>
      <c r="AO72">
        <v>0</v>
      </c>
      <c r="AP72">
        <v>0</v>
      </c>
      <c r="AQ72">
        <v>0.84732700000000005</v>
      </c>
      <c r="AR72">
        <v>0</v>
      </c>
      <c r="AT72">
        <v>31.371467000000003</v>
      </c>
      <c r="AU72">
        <v>31.371467000000003</v>
      </c>
      <c r="AV72">
        <v>29.83</v>
      </c>
      <c r="AW72">
        <v>0</v>
      </c>
      <c r="AX72">
        <v>0</v>
      </c>
      <c r="AY72" s="53">
        <v>0.95086404470661179</v>
      </c>
      <c r="BA72" t="s">
        <v>79</v>
      </c>
      <c r="BF72">
        <v>0.84732700000000005</v>
      </c>
      <c r="BG72">
        <v>0</v>
      </c>
      <c r="BH72">
        <v>20.395140000000001</v>
      </c>
      <c r="BI72">
        <v>0</v>
      </c>
      <c r="BK72">
        <v>20.395140000000001</v>
      </c>
      <c r="BN72">
        <v>0</v>
      </c>
      <c r="BO72">
        <v>0</v>
      </c>
      <c r="BP72">
        <v>20.395140000000001</v>
      </c>
      <c r="BQ72">
        <v>10.129</v>
      </c>
      <c r="BR72">
        <v>0.84732700000000005</v>
      </c>
      <c r="BS72">
        <v>0</v>
      </c>
      <c r="BT72">
        <v>0</v>
      </c>
      <c r="BU72">
        <v>0</v>
      </c>
      <c r="BV72" t="s">
        <v>6</v>
      </c>
      <c r="BW72" t="s">
        <v>6</v>
      </c>
      <c r="BX72" t="s">
        <v>6</v>
      </c>
      <c r="BY72">
        <v>0</v>
      </c>
      <c r="BZ72">
        <v>31.371467000000003</v>
      </c>
      <c r="CC72" s="53">
        <v>0</v>
      </c>
      <c r="CD72" s="53">
        <v>0</v>
      </c>
      <c r="CE72" s="53">
        <v>0.67712698931165693</v>
      </c>
      <c r="CF72" s="53">
        <v>0.32287301068834295</v>
      </c>
      <c r="CH72" s="53">
        <v>0.99999999999999989</v>
      </c>
      <c r="CK72">
        <v>0</v>
      </c>
      <c r="CN72" s="53">
        <v>0</v>
      </c>
      <c r="CO72" s="53">
        <v>0</v>
      </c>
    </row>
    <row r="73" spans="1:93" x14ac:dyDescent="0.35">
      <c r="A73" s="3" t="s">
        <v>110</v>
      </c>
      <c r="B73" s="3" t="s">
        <v>111</v>
      </c>
      <c r="C73">
        <v>0</v>
      </c>
      <c r="D73">
        <v>0.11799999999999999</v>
      </c>
      <c r="E73">
        <v>0</v>
      </c>
      <c r="F73">
        <v>0</v>
      </c>
      <c r="G73">
        <v>0</v>
      </c>
      <c r="H73">
        <v>0</v>
      </c>
      <c r="I73">
        <v>0</v>
      </c>
      <c r="J73">
        <v>0</v>
      </c>
      <c r="K73">
        <v>0</v>
      </c>
      <c r="L73" s="3">
        <v>0</v>
      </c>
      <c r="M73" s="3">
        <v>0</v>
      </c>
      <c r="N73" s="3">
        <v>0</v>
      </c>
      <c r="O73" s="3">
        <v>0</v>
      </c>
      <c r="P73" s="3">
        <v>0</v>
      </c>
      <c r="Q73" s="3">
        <v>0</v>
      </c>
      <c r="R73">
        <v>0</v>
      </c>
      <c r="S73">
        <v>0</v>
      </c>
      <c r="T73">
        <v>9.9659999999999993</v>
      </c>
      <c r="U73">
        <v>1.3029999999999999</v>
      </c>
      <c r="V73">
        <v>0</v>
      </c>
      <c r="W73">
        <v>0.85799999999999998</v>
      </c>
      <c r="X73">
        <v>0</v>
      </c>
      <c r="Y73">
        <v>0</v>
      </c>
      <c r="Z73">
        <v>0</v>
      </c>
      <c r="AA73">
        <v>0</v>
      </c>
      <c r="AB73">
        <v>0</v>
      </c>
      <c r="AC73">
        <v>0</v>
      </c>
      <c r="AD73">
        <v>0</v>
      </c>
      <c r="AE73">
        <v>0</v>
      </c>
      <c r="AF73">
        <v>0</v>
      </c>
      <c r="AG73">
        <v>0</v>
      </c>
      <c r="AH73">
        <v>0</v>
      </c>
      <c r="AI73">
        <v>0</v>
      </c>
      <c r="AJ73">
        <v>0</v>
      </c>
      <c r="AK73">
        <v>1.633</v>
      </c>
      <c r="AL73">
        <v>0</v>
      </c>
      <c r="AM73">
        <v>0</v>
      </c>
      <c r="AN73">
        <v>0</v>
      </c>
      <c r="AO73">
        <v>0</v>
      </c>
      <c r="AP73">
        <v>0</v>
      </c>
      <c r="AQ73">
        <v>0.11700000000000001</v>
      </c>
      <c r="AR73">
        <v>0</v>
      </c>
      <c r="AT73">
        <v>13.995000000000001</v>
      </c>
      <c r="AU73">
        <v>13.995000000000001</v>
      </c>
      <c r="AV73">
        <v>10.438000000000001</v>
      </c>
      <c r="AW73">
        <v>0</v>
      </c>
      <c r="AX73">
        <v>0</v>
      </c>
      <c r="AY73" s="53">
        <v>0.74583779921400495</v>
      </c>
      <c r="BA73" t="s">
        <v>79</v>
      </c>
      <c r="BF73">
        <v>1.75</v>
      </c>
      <c r="BG73">
        <v>0</v>
      </c>
      <c r="BH73">
        <v>11.268999999999998</v>
      </c>
      <c r="BI73">
        <v>0.85799999999999998</v>
      </c>
      <c r="BK73">
        <v>12.126999999999999</v>
      </c>
      <c r="BN73">
        <v>0.11799999999999999</v>
      </c>
      <c r="BO73">
        <v>0</v>
      </c>
      <c r="BP73">
        <v>12.126999999999999</v>
      </c>
      <c r="BQ73">
        <v>0</v>
      </c>
      <c r="BR73">
        <v>1.75</v>
      </c>
      <c r="BS73">
        <v>0</v>
      </c>
      <c r="BT73">
        <v>0</v>
      </c>
      <c r="BU73">
        <v>0</v>
      </c>
      <c r="BV73" t="s">
        <v>6</v>
      </c>
      <c r="BW73" t="s">
        <v>6</v>
      </c>
      <c r="BX73" t="s">
        <v>6</v>
      </c>
      <c r="BY73">
        <v>0</v>
      </c>
      <c r="BZ73">
        <v>13.994999999999999</v>
      </c>
      <c r="CC73" s="53">
        <v>8.4315827081100393E-3</v>
      </c>
      <c r="CD73" s="53">
        <v>0</v>
      </c>
      <c r="CE73" s="53">
        <v>0.99156841729188994</v>
      </c>
      <c r="CF73" s="53">
        <v>0</v>
      </c>
      <c r="CH73" s="53">
        <v>1</v>
      </c>
      <c r="CK73">
        <v>8.4315799999999993E-3</v>
      </c>
      <c r="CN73" s="53">
        <v>-2.708110040036682E-9</v>
      </c>
      <c r="CO73" s="53">
        <v>0</v>
      </c>
    </row>
    <row r="74" spans="1:93" x14ac:dyDescent="0.35">
      <c r="A74" s="3" t="s">
        <v>112</v>
      </c>
      <c r="B74" s="3" t="s">
        <v>113</v>
      </c>
      <c r="C74">
        <v>0</v>
      </c>
      <c r="D74">
        <v>0.54700000000000004</v>
      </c>
      <c r="E74">
        <v>0</v>
      </c>
      <c r="F74">
        <v>0</v>
      </c>
      <c r="G74">
        <v>0</v>
      </c>
      <c r="H74">
        <v>0</v>
      </c>
      <c r="I74">
        <v>0</v>
      </c>
      <c r="J74">
        <v>0</v>
      </c>
      <c r="K74">
        <v>0</v>
      </c>
      <c r="L74" s="3">
        <v>0</v>
      </c>
      <c r="M74" s="3">
        <v>0</v>
      </c>
      <c r="N74" s="3">
        <v>0</v>
      </c>
      <c r="O74" s="3">
        <v>0</v>
      </c>
      <c r="P74" s="3">
        <v>0</v>
      </c>
      <c r="Q74" s="3">
        <v>0</v>
      </c>
      <c r="R74">
        <v>0</v>
      </c>
      <c r="S74">
        <v>0</v>
      </c>
      <c r="T74">
        <v>0</v>
      </c>
      <c r="U74">
        <v>5.6369999999999996</v>
      </c>
      <c r="V74">
        <v>0</v>
      </c>
      <c r="W74">
        <v>0</v>
      </c>
      <c r="X74">
        <v>0</v>
      </c>
      <c r="Y74">
        <v>0</v>
      </c>
      <c r="Z74">
        <v>0</v>
      </c>
      <c r="AA74">
        <v>0</v>
      </c>
      <c r="AB74">
        <v>1.0009999999999999</v>
      </c>
      <c r="AC74">
        <v>0</v>
      </c>
      <c r="AD74">
        <v>0</v>
      </c>
      <c r="AE74">
        <v>0</v>
      </c>
      <c r="AF74">
        <v>0</v>
      </c>
      <c r="AG74">
        <v>0</v>
      </c>
      <c r="AH74">
        <v>0</v>
      </c>
      <c r="AI74">
        <v>0</v>
      </c>
      <c r="AJ74">
        <v>0</v>
      </c>
      <c r="AK74">
        <v>0</v>
      </c>
      <c r="AL74">
        <v>0</v>
      </c>
      <c r="AM74">
        <v>0</v>
      </c>
      <c r="AN74">
        <v>0</v>
      </c>
      <c r="AO74">
        <v>0</v>
      </c>
      <c r="AP74">
        <v>0</v>
      </c>
      <c r="AQ74">
        <v>0.122</v>
      </c>
      <c r="AR74">
        <v>0</v>
      </c>
      <c r="AT74">
        <v>7.3069999999999986</v>
      </c>
      <c r="AU74">
        <v>7.3069999999999986</v>
      </c>
      <c r="AV74">
        <v>4.593</v>
      </c>
      <c r="AW74">
        <v>0</v>
      </c>
      <c r="AX74">
        <v>0</v>
      </c>
      <c r="AY74" s="53">
        <v>0.62857533871629956</v>
      </c>
      <c r="BA74" t="s">
        <v>79</v>
      </c>
      <c r="BF74">
        <v>0.122</v>
      </c>
      <c r="BG74">
        <v>0</v>
      </c>
      <c r="BH74">
        <v>5.6369999999999996</v>
      </c>
      <c r="BI74">
        <v>0</v>
      </c>
      <c r="BK74">
        <v>6.6379999999999999</v>
      </c>
      <c r="BN74">
        <v>0.54700000000000004</v>
      </c>
      <c r="BO74">
        <v>0</v>
      </c>
      <c r="BP74">
        <v>6.6379999999999999</v>
      </c>
      <c r="BQ74">
        <v>0</v>
      </c>
      <c r="BR74">
        <v>0.122</v>
      </c>
      <c r="BS74">
        <v>0</v>
      </c>
      <c r="BT74">
        <v>0</v>
      </c>
      <c r="BU74">
        <v>0</v>
      </c>
      <c r="BV74" t="s">
        <v>6</v>
      </c>
      <c r="BW74" t="s">
        <v>6</v>
      </c>
      <c r="BX74" t="s">
        <v>6</v>
      </c>
      <c r="BY74">
        <v>0</v>
      </c>
      <c r="BZ74">
        <v>7.3069999999999995</v>
      </c>
      <c r="CC74" s="53">
        <v>7.4859723552757634E-2</v>
      </c>
      <c r="CD74" s="53">
        <v>0</v>
      </c>
      <c r="CE74" s="53">
        <v>0.92514027644724239</v>
      </c>
      <c r="CF74" s="53">
        <v>0</v>
      </c>
      <c r="CH74" s="53">
        <v>1</v>
      </c>
      <c r="CK74">
        <v>7.4859700000000001E-2</v>
      </c>
      <c r="CN74" s="53">
        <v>-2.3552757633105159E-8</v>
      </c>
      <c r="CO74" s="53">
        <v>0</v>
      </c>
    </row>
    <row r="75" spans="1:93" x14ac:dyDescent="0.35">
      <c r="A75" s="3" t="s">
        <v>112</v>
      </c>
      <c r="B75" s="3" t="s">
        <v>114</v>
      </c>
      <c r="C75">
        <v>0</v>
      </c>
      <c r="D75">
        <v>1.10276</v>
      </c>
      <c r="E75">
        <v>0</v>
      </c>
      <c r="F75">
        <v>0</v>
      </c>
      <c r="G75">
        <v>0</v>
      </c>
      <c r="H75">
        <v>0</v>
      </c>
      <c r="I75">
        <v>0</v>
      </c>
      <c r="J75">
        <v>16.3</v>
      </c>
      <c r="K75">
        <v>0</v>
      </c>
      <c r="L75" s="3">
        <v>0</v>
      </c>
      <c r="M75" s="3">
        <v>0</v>
      </c>
      <c r="N75" s="3">
        <v>0</v>
      </c>
      <c r="O75" s="3">
        <v>0</v>
      </c>
      <c r="P75" s="3">
        <v>0</v>
      </c>
      <c r="Q75" s="3">
        <v>0</v>
      </c>
      <c r="R75">
        <v>38.537700000000001</v>
      </c>
      <c r="S75">
        <v>176.29400000000001</v>
      </c>
      <c r="T75">
        <v>0</v>
      </c>
      <c r="U75">
        <v>48.421700000000001</v>
      </c>
      <c r="V75">
        <v>4.0312000000000001</v>
      </c>
      <c r="W75">
        <v>0</v>
      </c>
      <c r="X75">
        <v>0</v>
      </c>
      <c r="Y75">
        <v>0</v>
      </c>
      <c r="Z75">
        <v>0</v>
      </c>
      <c r="AA75">
        <v>0</v>
      </c>
      <c r="AB75">
        <v>27.161000000000001</v>
      </c>
      <c r="AC75">
        <v>0</v>
      </c>
      <c r="AD75">
        <v>0</v>
      </c>
      <c r="AE75">
        <v>0</v>
      </c>
      <c r="AF75">
        <v>0</v>
      </c>
      <c r="AG75">
        <v>0</v>
      </c>
      <c r="AH75">
        <v>0</v>
      </c>
      <c r="AI75">
        <v>0</v>
      </c>
      <c r="AJ75">
        <v>0</v>
      </c>
      <c r="AK75">
        <v>0</v>
      </c>
      <c r="AL75">
        <v>0</v>
      </c>
      <c r="AM75">
        <v>0</v>
      </c>
      <c r="AN75">
        <v>69.364999999999995</v>
      </c>
      <c r="AO75">
        <v>0.92900000000000005</v>
      </c>
      <c r="AP75">
        <v>0</v>
      </c>
      <c r="AQ75">
        <v>13.938599999999999</v>
      </c>
      <c r="AR75">
        <v>0</v>
      </c>
      <c r="AT75">
        <v>396.08096</v>
      </c>
      <c r="AU75">
        <v>396.08096</v>
      </c>
      <c r="AV75">
        <v>332.94200000000001</v>
      </c>
      <c r="AW75">
        <v>0</v>
      </c>
      <c r="AX75">
        <v>0</v>
      </c>
      <c r="AY75" s="53">
        <v>0.84059077214920908</v>
      </c>
      <c r="BA75" t="s">
        <v>79</v>
      </c>
      <c r="BF75">
        <v>13.938599999999999</v>
      </c>
      <c r="BG75">
        <v>0</v>
      </c>
      <c r="BH75">
        <v>267.28460000000001</v>
      </c>
      <c r="BI75">
        <v>0</v>
      </c>
      <c r="BK75">
        <v>294.44560000000001</v>
      </c>
      <c r="BN75">
        <v>1.10276</v>
      </c>
      <c r="BO75">
        <v>0</v>
      </c>
      <c r="BP75">
        <v>294.44560000000001</v>
      </c>
      <c r="BQ75">
        <v>86.593999999999994</v>
      </c>
      <c r="BR75">
        <v>13.938599999999999</v>
      </c>
      <c r="BS75">
        <v>0</v>
      </c>
      <c r="BT75">
        <v>0</v>
      </c>
      <c r="BU75">
        <v>0</v>
      </c>
      <c r="BV75" t="s">
        <v>6</v>
      </c>
      <c r="BW75" t="s">
        <v>6</v>
      </c>
      <c r="BX75" t="s">
        <v>6</v>
      </c>
      <c r="BY75">
        <v>0</v>
      </c>
      <c r="BZ75">
        <v>396.08096</v>
      </c>
      <c r="CC75" s="53">
        <v>2.7841782649688589E-3</v>
      </c>
      <c r="CD75" s="53">
        <v>0</v>
      </c>
      <c r="CE75" s="53">
        <v>0.77858880164297728</v>
      </c>
      <c r="CF75" s="53">
        <v>0.2186270200920539</v>
      </c>
      <c r="CH75" s="53">
        <v>1</v>
      </c>
      <c r="CK75">
        <v>2.7841799999999998E-3</v>
      </c>
      <c r="CN75" s="53">
        <v>1.735031140894655E-9</v>
      </c>
      <c r="CO75" s="53">
        <v>0</v>
      </c>
    </row>
    <row r="76" spans="1:93" x14ac:dyDescent="0.35">
      <c r="A76" s="3" t="s">
        <v>115</v>
      </c>
      <c r="B76" s="3" t="s">
        <v>116</v>
      </c>
      <c r="C76">
        <v>0</v>
      </c>
      <c r="D76">
        <v>3.5000000000000003E-2</v>
      </c>
      <c r="E76">
        <v>0</v>
      </c>
      <c r="F76">
        <v>0</v>
      </c>
      <c r="G76">
        <v>0</v>
      </c>
      <c r="H76">
        <v>0</v>
      </c>
      <c r="I76">
        <v>0</v>
      </c>
      <c r="J76">
        <v>0</v>
      </c>
      <c r="K76">
        <v>0</v>
      </c>
      <c r="L76" s="3">
        <v>0</v>
      </c>
      <c r="M76" s="3">
        <v>0</v>
      </c>
      <c r="N76" s="3">
        <v>0</v>
      </c>
      <c r="O76" s="3">
        <v>0</v>
      </c>
      <c r="P76" s="3">
        <v>0</v>
      </c>
      <c r="Q76" s="3">
        <v>0</v>
      </c>
      <c r="R76">
        <v>4.62</v>
      </c>
      <c r="S76">
        <v>0</v>
      </c>
      <c r="T76">
        <v>0</v>
      </c>
      <c r="U76">
        <v>27.72</v>
      </c>
      <c r="V76">
        <v>0</v>
      </c>
      <c r="W76">
        <v>1.0620000000000001</v>
      </c>
      <c r="X76">
        <v>7.8570000000000002</v>
      </c>
      <c r="Y76">
        <v>0</v>
      </c>
      <c r="Z76">
        <v>0</v>
      </c>
      <c r="AA76">
        <v>0</v>
      </c>
      <c r="AB76">
        <v>0</v>
      </c>
      <c r="AC76">
        <v>0</v>
      </c>
      <c r="AD76">
        <v>0</v>
      </c>
      <c r="AE76">
        <v>0</v>
      </c>
      <c r="AF76">
        <v>0</v>
      </c>
      <c r="AG76">
        <v>0</v>
      </c>
      <c r="AH76">
        <v>0</v>
      </c>
      <c r="AI76">
        <v>0</v>
      </c>
      <c r="AJ76">
        <v>0</v>
      </c>
      <c r="AK76">
        <v>0</v>
      </c>
      <c r="AL76">
        <v>0</v>
      </c>
      <c r="AM76">
        <v>0</v>
      </c>
      <c r="AN76">
        <v>4.742</v>
      </c>
      <c r="AO76">
        <v>0</v>
      </c>
      <c r="AP76">
        <v>0</v>
      </c>
      <c r="AQ76">
        <v>0.78200000000000003</v>
      </c>
      <c r="AR76">
        <v>10.497</v>
      </c>
      <c r="AT76">
        <v>46.817999999999998</v>
      </c>
      <c r="AU76">
        <v>57.314999999999998</v>
      </c>
      <c r="AV76">
        <v>44.079000000000001</v>
      </c>
      <c r="AW76">
        <v>6.798</v>
      </c>
      <c r="AX76">
        <v>0</v>
      </c>
      <c r="AY76" s="53">
        <v>0.76906568961004973</v>
      </c>
      <c r="BA76" t="s">
        <v>79</v>
      </c>
      <c r="BF76">
        <v>0.78200000000000003</v>
      </c>
      <c r="BG76">
        <v>0</v>
      </c>
      <c r="BH76">
        <v>32.339999999999996</v>
      </c>
      <c r="BI76">
        <v>8.9190000000000005</v>
      </c>
      <c r="BK76">
        <v>41.258999999999993</v>
      </c>
      <c r="BN76">
        <v>3.5000000000000003E-2</v>
      </c>
      <c r="BO76">
        <v>0</v>
      </c>
      <c r="BP76">
        <v>41.258999999999993</v>
      </c>
      <c r="BQ76">
        <v>4.742</v>
      </c>
      <c r="BR76">
        <v>0.78200000000000003</v>
      </c>
      <c r="BS76">
        <v>0</v>
      </c>
      <c r="BT76">
        <v>0</v>
      </c>
      <c r="BU76">
        <v>10.497</v>
      </c>
      <c r="BV76">
        <v>1.17</v>
      </c>
      <c r="BW76" t="s">
        <v>6</v>
      </c>
      <c r="BX76">
        <v>2.0539999999999998</v>
      </c>
      <c r="BY76">
        <v>0</v>
      </c>
      <c r="BZ76">
        <v>57.314999999999984</v>
      </c>
      <c r="CC76" s="53">
        <v>2.753465933874205E-3</v>
      </c>
      <c r="CD76" s="53">
        <v>0.14516592689522817</v>
      </c>
      <c r="CE76" s="53">
        <v>0.73350780772921587</v>
      </c>
      <c r="CF76" s="53">
        <v>0.11857279944168196</v>
      </c>
      <c r="CH76" s="53">
        <v>1.0000000000000002</v>
      </c>
      <c r="CK76">
        <v>2.75347E-3</v>
      </c>
      <c r="CN76" s="53">
        <v>4.0661257950068419E-9</v>
      </c>
      <c r="CO76" s="53">
        <v>0</v>
      </c>
    </row>
    <row r="77" spans="1:93" x14ac:dyDescent="0.35">
      <c r="A77" s="3" t="s">
        <v>115</v>
      </c>
      <c r="B77" s="3" t="s">
        <v>118</v>
      </c>
      <c r="C77">
        <v>0</v>
      </c>
      <c r="D77">
        <v>0.24</v>
      </c>
      <c r="E77">
        <v>0</v>
      </c>
      <c r="F77">
        <v>0</v>
      </c>
      <c r="G77">
        <v>0</v>
      </c>
      <c r="H77">
        <v>0</v>
      </c>
      <c r="I77">
        <v>0</v>
      </c>
      <c r="J77">
        <v>0</v>
      </c>
      <c r="K77">
        <v>0</v>
      </c>
      <c r="L77" s="3">
        <v>0</v>
      </c>
      <c r="M77" s="3">
        <v>0</v>
      </c>
      <c r="N77" s="3">
        <v>0</v>
      </c>
      <c r="O77" s="3">
        <v>0</v>
      </c>
      <c r="P77" s="3">
        <v>0</v>
      </c>
      <c r="Q77" s="3">
        <v>0</v>
      </c>
      <c r="R77">
        <v>0</v>
      </c>
      <c r="S77">
        <v>0</v>
      </c>
      <c r="T77">
        <v>0</v>
      </c>
      <c r="U77">
        <v>0</v>
      </c>
      <c r="V77">
        <v>0</v>
      </c>
      <c r="W77">
        <v>1.738</v>
      </c>
      <c r="X77">
        <v>0</v>
      </c>
      <c r="Y77">
        <v>0</v>
      </c>
      <c r="Z77">
        <v>0</v>
      </c>
      <c r="AA77">
        <v>0</v>
      </c>
      <c r="AB77">
        <v>0</v>
      </c>
      <c r="AC77">
        <v>0</v>
      </c>
      <c r="AD77">
        <v>0</v>
      </c>
      <c r="AE77">
        <v>0</v>
      </c>
      <c r="AF77">
        <v>0</v>
      </c>
      <c r="AG77">
        <v>0</v>
      </c>
      <c r="AH77">
        <v>0</v>
      </c>
      <c r="AI77">
        <v>0</v>
      </c>
      <c r="AJ77">
        <v>0</v>
      </c>
      <c r="AK77">
        <v>0</v>
      </c>
      <c r="AL77">
        <v>0</v>
      </c>
      <c r="AM77">
        <v>0</v>
      </c>
      <c r="AN77">
        <v>0</v>
      </c>
      <c r="AO77">
        <v>0</v>
      </c>
      <c r="AP77">
        <v>0</v>
      </c>
      <c r="AQ77">
        <v>3.4000000000000002E-2</v>
      </c>
      <c r="AR77">
        <v>0</v>
      </c>
      <c r="AT77">
        <v>2.012</v>
      </c>
      <c r="AU77">
        <v>2.012</v>
      </c>
      <c r="AV77">
        <v>1.3</v>
      </c>
      <c r="AW77">
        <v>0</v>
      </c>
      <c r="AX77">
        <v>0</v>
      </c>
      <c r="AY77" s="53">
        <v>0.64612326043737578</v>
      </c>
      <c r="BA77" t="s">
        <v>79</v>
      </c>
      <c r="BF77">
        <v>3.4000000000000002E-2</v>
      </c>
      <c r="BG77">
        <v>0</v>
      </c>
      <c r="BH77">
        <v>0</v>
      </c>
      <c r="BI77">
        <v>1.738</v>
      </c>
      <c r="BK77">
        <v>1.738</v>
      </c>
      <c r="BN77">
        <v>0.24</v>
      </c>
      <c r="BO77">
        <v>0</v>
      </c>
      <c r="BP77">
        <v>1.738</v>
      </c>
      <c r="BQ77">
        <v>0</v>
      </c>
      <c r="BR77">
        <v>3.4000000000000002E-2</v>
      </c>
      <c r="BS77">
        <v>0</v>
      </c>
      <c r="BT77">
        <v>0</v>
      </c>
      <c r="BU77">
        <v>0</v>
      </c>
      <c r="BV77" t="s">
        <v>6</v>
      </c>
      <c r="BW77" t="s">
        <v>6</v>
      </c>
      <c r="BX77" t="s">
        <v>6</v>
      </c>
      <c r="BY77">
        <v>0</v>
      </c>
      <c r="BZ77">
        <v>2.012</v>
      </c>
      <c r="CC77" s="53">
        <v>0.11928429423459244</v>
      </c>
      <c r="CD77" s="53">
        <v>0</v>
      </c>
      <c r="CE77" s="53">
        <v>0.88071570576540759</v>
      </c>
      <c r="CF77" s="53">
        <v>0</v>
      </c>
      <c r="CH77" s="53">
        <v>1</v>
      </c>
      <c r="CK77">
        <v>0.119284</v>
      </c>
      <c r="CN77" s="53">
        <v>-2.9423459244060091E-7</v>
      </c>
      <c r="CO77" s="53">
        <v>0</v>
      </c>
    </row>
    <row r="78" spans="1:93" x14ac:dyDescent="0.35">
      <c r="A78" s="3" t="s">
        <v>119</v>
      </c>
      <c r="B78" s="3" t="s">
        <v>135</v>
      </c>
      <c r="C78">
        <v>0</v>
      </c>
      <c r="D78">
        <v>0.83</v>
      </c>
      <c r="E78">
        <v>0</v>
      </c>
      <c r="F78">
        <v>0</v>
      </c>
      <c r="G78">
        <v>0</v>
      </c>
      <c r="H78">
        <v>0</v>
      </c>
      <c r="I78">
        <v>0</v>
      </c>
      <c r="J78">
        <v>0</v>
      </c>
      <c r="K78">
        <v>0</v>
      </c>
      <c r="L78" s="3">
        <v>0</v>
      </c>
      <c r="M78" s="3">
        <v>0</v>
      </c>
      <c r="N78" s="3">
        <v>0</v>
      </c>
      <c r="O78" s="3">
        <v>0</v>
      </c>
      <c r="P78" s="3">
        <v>0</v>
      </c>
      <c r="Q78" s="3">
        <v>0</v>
      </c>
      <c r="R78">
        <v>0</v>
      </c>
      <c r="S78">
        <v>0</v>
      </c>
      <c r="T78">
        <v>0</v>
      </c>
      <c r="U78">
        <v>23.306000000000001</v>
      </c>
      <c r="V78">
        <v>0</v>
      </c>
      <c r="W78">
        <v>7.4530000000000003</v>
      </c>
      <c r="X78">
        <v>0</v>
      </c>
      <c r="Y78">
        <v>0</v>
      </c>
      <c r="Z78">
        <v>0</v>
      </c>
      <c r="AA78">
        <v>0</v>
      </c>
      <c r="AB78">
        <v>2.2789999999999999</v>
      </c>
      <c r="AC78">
        <v>0</v>
      </c>
      <c r="AD78">
        <v>0</v>
      </c>
      <c r="AE78">
        <v>0</v>
      </c>
      <c r="AF78">
        <v>0</v>
      </c>
      <c r="AG78">
        <v>0</v>
      </c>
      <c r="AH78">
        <v>0</v>
      </c>
      <c r="AI78">
        <v>0</v>
      </c>
      <c r="AJ78">
        <v>0</v>
      </c>
      <c r="AK78">
        <v>0</v>
      </c>
      <c r="AL78">
        <v>0</v>
      </c>
      <c r="AM78">
        <v>0</v>
      </c>
      <c r="AN78">
        <v>0</v>
      </c>
      <c r="AO78">
        <v>9.0250000000000004</v>
      </c>
      <c r="AP78">
        <v>0</v>
      </c>
      <c r="AQ78">
        <v>0.9</v>
      </c>
      <c r="AR78">
        <v>0</v>
      </c>
      <c r="AT78">
        <v>43.792999999999992</v>
      </c>
      <c r="AU78">
        <v>43.792999999999992</v>
      </c>
      <c r="AV78">
        <v>33.5</v>
      </c>
      <c r="AW78">
        <v>0</v>
      </c>
      <c r="AX78">
        <v>0</v>
      </c>
      <c r="AY78" s="53">
        <v>0.76496243691914245</v>
      </c>
      <c r="BA78" t="s">
        <v>79</v>
      </c>
      <c r="BF78">
        <v>0.9</v>
      </c>
      <c r="BG78">
        <v>0</v>
      </c>
      <c r="BH78">
        <v>23.306000000000001</v>
      </c>
      <c r="BI78">
        <v>7.4530000000000003</v>
      </c>
      <c r="BK78">
        <v>33.037999999999997</v>
      </c>
      <c r="BN78">
        <v>0.83</v>
      </c>
      <c r="BO78">
        <v>0</v>
      </c>
      <c r="BP78">
        <v>33.037999999999997</v>
      </c>
      <c r="BQ78">
        <v>9.0250000000000004</v>
      </c>
      <c r="BR78">
        <v>0.9</v>
      </c>
      <c r="BS78">
        <v>0</v>
      </c>
      <c r="BT78">
        <v>0</v>
      </c>
      <c r="BU78">
        <v>0</v>
      </c>
      <c r="BV78" t="s">
        <v>6</v>
      </c>
      <c r="BW78" t="s">
        <v>6</v>
      </c>
      <c r="BX78" t="s">
        <v>6</v>
      </c>
      <c r="BY78">
        <v>0</v>
      </c>
      <c r="BZ78">
        <v>43.792999999999992</v>
      </c>
      <c r="CC78" s="53">
        <v>1.895280067590711E-2</v>
      </c>
      <c r="CD78" s="53">
        <v>0</v>
      </c>
      <c r="CE78" s="53">
        <v>0.77496403534811498</v>
      </c>
      <c r="CF78" s="53">
        <v>0.20608316397597795</v>
      </c>
      <c r="CH78" s="53">
        <v>1</v>
      </c>
      <c r="CK78">
        <v>1.8952799999999999E-2</v>
      </c>
      <c r="CN78" s="53">
        <v>-6.7590711153031613E-10</v>
      </c>
      <c r="CO78" s="53">
        <v>0</v>
      </c>
    </row>
    <row r="79" spans="1:93" x14ac:dyDescent="0.35">
      <c r="A79" s="3" t="s">
        <v>119</v>
      </c>
      <c r="B79" s="3" t="s">
        <v>132</v>
      </c>
      <c r="C79">
        <v>0</v>
      </c>
      <c r="D79">
        <v>0</v>
      </c>
      <c r="E79">
        <v>0</v>
      </c>
      <c r="F79">
        <v>0</v>
      </c>
      <c r="G79">
        <v>0</v>
      </c>
      <c r="H79">
        <v>0</v>
      </c>
      <c r="I79">
        <v>431.286</v>
      </c>
      <c r="J79">
        <v>0</v>
      </c>
      <c r="K79">
        <v>0</v>
      </c>
      <c r="L79" s="3">
        <v>0</v>
      </c>
      <c r="M79" s="3">
        <v>0</v>
      </c>
      <c r="N79" s="3">
        <v>0</v>
      </c>
      <c r="O79" s="3">
        <v>0</v>
      </c>
      <c r="P79" s="3">
        <v>0</v>
      </c>
      <c r="Q79" s="3">
        <v>0</v>
      </c>
      <c r="R79">
        <v>0</v>
      </c>
      <c r="S79">
        <v>0</v>
      </c>
      <c r="T79">
        <v>0</v>
      </c>
      <c r="U79">
        <v>0</v>
      </c>
      <c r="V79">
        <v>0</v>
      </c>
      <c r="W79">
        <v>0.08</v>
      </c>
      <c r="X79">
        <v>0</v>
      </c>
      <c r="Y79">
        <v>0</v>
      </c>
      <c r="Z79">
        <v>0</v>
      </c>
      <c r="AA79">
        <v>0</v>
      </c>
      <c r="AB79">
        <v>19.5</v>
      </c>
      <c r="AC79">
        <v>0</v>
      </c>
      <c r="AD79">
        <v>0</v>
      </c>
      <c r="AE79">
        <v>0</v>
      </c>
      <c r="AF79">
        <v>0</v>
      </c>
      <c r="AG79">
        <v>0</v>
      </c>
      <c r="AH79">
        <v>0</v>
      </c>
      <c r="AI79">
        <v>0</v>
      </c>
      <c r="AJ79">
        <v>0</v>
      </c>
      <c r="AK79">
        <v>0</v>
      </c>
      <c r="AL79">
        <v>56.41</v>
      </c>
      <c r="AM79">
        <v>91.93</v>
      </c>
      <c r="AN79">
        <v>89.45</v>
      </c>
      <c r="AO79">
        <v>0</v>
      </c>
      <c r="AP79">
        <v>0</v>
      </c>
      <c r="AQ79">
        <v>20.760899999999999</v>
      </c>
      <c r="AR79">
        <v>16.600000000000001</v>
      </c>
      <c r="AT79">
        <v>709.41689999999994</v>
      </c>
      <c r="AU79">
        <v>726.01689999999996</v>
      </c>
      <c r="AV79">
        <v>692.03</v>
      </c>
      <c r="AW79">
        <v>16.600000000000001</v>
      </c>
      <c r="AX79">
        <v>0</v>
      </c>
      <c r="AY79" s="53">
        <v>0.95318717787423402</v>
      </c>
      <c r="BA79" t="s">
        <v>79</v>
      </c>
      <c r="BF79">
        <v>77.170899999999989</v>
      </c>
      <c r="BG79">
        <v>0</v>
      </c>
      <c r="BH79">
        <v>0</v>
      </c>
      <c r="BI79">
        <v>0.08</v>
      </c>
      <c r="BK79">
        <v>19.579999999999998</v>
      </c>
      <c r="BN79">
        <v>0</v>
      </c>
      <c r="BO79">
        <v>0</v>
      </c>
      <c r="BP79">
        <v>19.579999999999998</v>
      </c>
      <c r="BQ79">
        <v>612.66600000000005</v>
      </c>
      <c r="BR79">
        <v>77.170899999999989</v>
      </c>
      <c r="BS79">
        <v>0</v>
      </c>
      <c r="BT79">
        <v>0</v>
      </c>
      <c r="BU79">
        <v>16.600000000000001</v>
      </c>
      <c r="BV79">
        <v>1.8</v>
      </c>
      <c r="BW79" t="s">
        <v>6</v>
      </c>
      <c r="BX79" t="s">
        <v>6</v>
      </c>
      <c r="BY79">
        <v>0</v>
      </c>
      <c r="BZ79">
        <v>726.01690000000008</v>
      </c>
      <c r="CC79" s="53">
        <v>4.1156066752716082E-4</v>
      </c>
      <c r="CD79" s="53">
        <v>2.2452920861759554E-2</v>
      </c>
      <c r="CE79" s="53">
        <v>0.13326260036095575</v>
      </c>
      <c r="CF79" s="53">
        <v>0.84387291810975751</v>
      </c>
      <c r="CH79" s="53">
        <v>1</v>
      </c>
      <c r="CK79">
        <v>4.1156100000000001E-4</v>
      </c>
      <c r="CN79" s="53">
        <v>3.3247283919013437E-10</v>
      </c>
      <c r="CO79" s="53">
        <v>0</v>
      </c>
    </row>
    <row r="80" spans="1:93" x14ac:dyDescent="0.35">
      <c r="A80" s="3" t="s">
        <v>119</v>
      </c>
      <c r="B80" s="3" t="s">
        <v>120</v>
      </c>
      <c r="C80">
        <v>0</v>
      </c>
      <c r="D80">
        <v>0</v>
      </c>
      <c r="E80">
        <v>0</v>
      </c>
      <c r="F80">
        <v>0</v>
      </c>
      <c r="G80">
        <v>0</v>
      </c>
      <c r="H80">
        <v>0</v>
      </c>
      <c r="I80">
        <v>431.286</v>
      </c>
      <c r="J80">
        <v>0</v>
      </c>
      <c r="K80">
        <v>0</v>
      </c>
      <c r="L80" s="3">
        <v>0</v>
      </c>
      <c r="M80" s="3">
        <v>0</v>
      </c>
      <c r="N80" s="3">
        <v>0</v>
      </c>
      <c r="O80" s="3">
        <v>0</v>
      </c>
      <c r="P80" s="3">
        <v>0</v>
      </c>
      <c r="Q80" s="3">
        <v>0</v>
      </c>
      <c r="R80">
        <v>0</v>
      </c>
      <c r="S80">
        <v>0</v>
      </c>
      <c r="T80">
        <v>0</v>
      </c>
      <c r="U80">
        <v>0</v>
      </c>
      <c r="V80">
        <v>0</v>
      </c>
      <c r="W80">
        <v>0.08</v>
      </c>
      <c r="X80">
        <v>0</v>
      </c>
      <c r="Y80">
        <v>0</v>
      </c>
      <c r="Z80">
        <v>0</v>
      </c>
      <c r="AA80">
        <v>0</v>
      </c>
      <c r="AB80">
        <v>19.5</v>
      </c>
      <c r="AC80">
        <v>0</v>
      </c>
      <c r="AD80">
        <v>0</v>
      </c>
      <c r="AE80">
        <v>0</v>
      </c>
      <c r="AF80">
        <v>0</v>
      </c>
      <c r="AG80">
        <v>0</v>
      </c>
      <c r="AH80">
        <v>0</v>
      </c>
      <c r="AI80">
        <v>0</v>
      </c>
      <c r="AJ80">
        <v>0</v>
      </c>
      <c r="AK80">
        <v>0</v>
      </c>
      <c r="AL80">
        <v>55.1</v>
      </c>
      <c r="AM80">
        <v>89.3</v>
      </c>
      <c r="AN80">
        <v>89.45</v>
      </c>
      <c r="AO80">
        <v>0</v>
      </c>
      <c r="AP80">
        <v>0</v>
      </c>
      <c r="AQ80">
        <v>20.652899999999999</v>
      </c>
      <c r="AR80">
        <v>16.600000000000001</v>
      </c>
      <c r="AT80">
        <v>705.36890000000005</v>
      </c>
      <c r="AU80">
        <v>721.96890000000008</v>
      </c>
      <c r="AV80">
        <v>688.43</v>
      </c>
      <c r="AW80">
        <v>310</v>
      </c>
      <c r="AX80">
        <v>0</v>
      </c>
      <c r="AY80" s="53">
        <v>0.95354522888728288</v>
      </c>
      <c r="BA80" t="s">
        <v>79</v>
      </c>
      <c r="BF80">
        <v>75.752899999999997</v>
      </c>
      <c r="BG80">
        <v>0</v>
      </c>
      <c r="BH80">
        <v>0</v>
      </c>
      <c r="BI80">
        <v>0.08</v>
      </c>
      <c r="BK80">
        <v>19.579999999999998</v>
      </c>
      <c r="BN80">
        <v>0</v>
      </c>
      <c r="BO80">
        <v>0</v>
      </c>
      <c r="BP80">
        <v>19.579999999999998</v>
      </c>
      <c r="BQ80">
        <v>610.03600000000006</v>
      </c>
      <c r="BR80">
        <v>75.752899999999997</v>
      </c>
      <c r="BS80">
        <v>0</v>
      </c>
      <c r="BT80">
        <v>0</v>
      </c>
      <c r="BU80">
        <v>16.600000000000001</v>
      </c>
      <c r="BV80">
        <v>1.8</v>
      </c>
      <c r="BW80" t="s">
        <v>6</v>
      </c>
      <c r="BX80" t="s">
        <v>6</v>
      </c>
      <c r="BY80">
        <v>0</v>
      </c>
      <c r="BZ80">
        <v>721.96890000000008</v>
      </c>
      <c r="CC80" s="53">
        <v>4.138682428010403E-4</v>
      </c>
      <c r="CD80" s="53">
        <v>2.2578811912812309E-2</v>
      </c>
      <c r="CE80" s="53">
        <v>0.13204571554259467</v>
      </c>
      <c r="CF80" s="53">
        <v>0.8449616043017919</v>
      </c>
      <c r="CH80" s="53">
        <v>0.99999999999999989</v>
      </c>
      <c r="CK80">
        <v>4.1386800000000002E-4</v>
      </c>
      <c r="CN80" s="53">
        <v>-2.4280104028674351E-10</v>
      </c>
      <c r="CO80" s="53">
        <v>0</v>
      </c>
    </row>
    <row r="81" spans="1:93" x14ac:dyDescent="0.35">
      <c r="A81" s="3" t="s">
        <v>119</v>
      </c>
      <c r="B81" s="3" t="s">
        <v>124</v>
      </c>
      <c r="C81">
        <v>0</v>
      </c>
      <c r="D81">
        <v>0</v>
      </c>
      <c r="E81">
        <v>0</v>
      </c>
      <c r="F81">
        <v>0</v>
      </c>
      <c r="G81">
        <v>0</v>
      </c>
      <c r="H81">
        <v>0</v>
      </c>
      <c r="I81">
        <v>0</v>
      </c>
      <c r="J81">
        <v>0</v>
      </c>
      <c r="K81">
        <v>0</v>
      </c>
      <c r="L81" s="3">
        <v>0</v>
      </c>
      <c r="M81" s="3">
        <v>0</v>
      </c>
      <c r="N81" s="3">
        <v>0</v>
      </c>
      <c r="O81" s="3">
        <v>0</v>
      </c>
      <c r="P81" s="3">
        <v>0</v>
      </c>
      <c r="Q81" s="3">
        <v>0</v>
      </c>
      <c r="R81">
        <v>0</v>
      </c>
      <c r="S81">
        <v>0</v>
      </c>
      <c r="T81">
        <v>0</v>
      </c>
      <c r="U81">
        <v>0</v>
      </c>
      <c r="V81">
        <v>0</v>
      </c>
      <c r="W81">
        <v>0</v>
      </c>
      <c r="X81">
        <v>0</v>
      </c>
      <c r="Y81">
        <v>0</v>
      </c>
      <c r="Z81">
        <v>0</v>
      </c>
      <c r="AA81">
        <v>0</v>
      </c>
      <c r="AB81">
        <v>0</v>
      </c>
      <c r="AC81">
        <v>0</v>
      </c>
      <c r="AD81">
        <v>0</v>
      </c>
      <c r="AE81">
        <v>0</v>
      </c>
      <c r="AF81">
        <v>0</v>
      </c>
      <c r="AG81">
        <v>0</v>
      </c>
      <c r="AH81">
        <v>0</v>
      </c>
      <c r="AI81">
        <v>0</v>
      </c>
      <c r="AJ81">
        <v>0</v>
      </c>
      <c r="AK81">
        <v>0</v>
      </c>
      <c r="AL81">
        <v>1.31</v>
      </c>
      <c r="AM81">
        <v>2.63</v>
      </c>
      <c r="AN81">
        <v>0</v>
      </c>
      <c r="AO81">
        <v>0</v>
      </c>
      <c r="AP81">
        <v>0</v>
      </c>
      <c r="AQ81">
        <v>0.108</v>
      </c>
      <c r="AR81">
        <v>0</v>
      </c>
      <c r="AT81">
        <v>4.048</v>
      </c>
      <c r="AU81">
        <v>4.048</v>
      </c>
      <c r="AV81">
        <v>3.6</v>
      </c>
      <c r="AW81">
        <v>0</v>
      </c>
      <c r="AX81">
        <v>0</v>
      </c>
      <c r="AY81" s="53">
        <v>0.88932806324110669</v>
      </c>
      <c r="BA81" t="s">
        <v>79</v>
      </c>
      <c r="BF81">
        <v>1.4180000000000001</v>
      </c>
      <c r="BG81">
        <v>0</v>
      </c>
      <c r="BH81">
        <v>0</v>
      </c>
      <c r="BI81">
        <v>0</v>
      </c>
      <c r="BK81">
        <v>0</v>
      </c>
      <c r="BN81">
        <v>0</v>
      </c>
      <c r="BO81">
        <v>0</v>
      </c>
      <c r="BP81">
        <v>0</v>
      </c>
      <c r="BQ81">
        <v>2.63</v>
      </c>
      <c r="BR81">
        <v>1.4180000000000001</v>
      </c>
      <c r="BS81">
        <v>0</v>
      </c>
      <c r="BT81">
        <v>0</v>
      </c>
      <c r="BU81">
        <v>0</v>
      </c>
      <c r="BV81" t="s">
        <v>6</v>
      </c>
      <c r="BW81" t="s">
        <v>6</v>
      </c>
      <c r="BX81" t="s">
        <v>6</v>
      </c>
      <c r="BY81">
        <v>0</v>
      </c>
      <c r="BZ81">
        <v>4.048</v>
      </c>
      <c r="CC81" s="53">
        <v>0</v>
      </c>
      <c r="CD81" s="53">
        <v>0</v>
      </c>
      <c r="CE81" s="53">
        <v>0.35029644268774707</v>
      </c>
      <c r="CF81" s="53">
        <v>0.64970355731225293</v>
      </c>
      <c r="CH81" s="53">
        <v>1</v>
      </c>
      <c r="CK81">
        <v>0</v>
      </c>
      <c r="CN81" s="53">
        <v>0</v>
      </c>
      <c r="CO81" s="53">
        <v>0</v>
      </c>
    </row>
    <row r="82" spans="1:93" x14ac:dyDescent="0.35">
      <c r="A82" s="3" t="s">
        <v>119</v>
      </c>
      <c r="B82" s="3" t="s">
        <v>131</v>
      </c>
      <c r="C82">
        <v>0</v>
      </c>
      <c r="D82">
        <v>0</v>
      </c>
      <c r="E82">
        <v>0</v>
      </c>
      <c r="F82">
        <v>0</v>
      </c>
      <c r="G82">
        <v>0</v>
      </c>
      <c r="H82">
        <v>0</v>
      </c>
      <c r="I82">
        <v>0</v>
      </c>
      <c r="J82">
        <v>0</v>
      </c>
      <c r="K82">
        <v>0</v>
      </c>
      <c r="L82" s="3">
        <v>0</v>
      </c>
      <c r="M82" s="3">
        <v>0</v>
      </c>
      <c r="N82" s="3">
        <v>0</v>
      </c>
      <c r="O82" s="3">
        <v>0</v>
      </c>
      <c r="P82" s="3">
        <v>0</v>
      </c>
      <c r="Q82" s="3">
        <v>0</v>
      </c>
      <c r="R82">
        <v>0</v>
      </c>
      <c r="S82">
        <v>0</v>
      </c>
      <c r="T82">
        <v>0</v>
      </c>
      <c r="U82">
        <v>0</v>
      </c>
      <c r="V82">
        <v>0</v>
      </c>
      <c r="W82">
        <v>0</v>
      </c>
      <c r="X82">
        <v>0</v>
      </c>
      <c r="Y82">
        <v>0</v>
      </c>
      <c r="Z82">
        <v>0</v>
      </c>
      <c r="AA82">
        <v>0</v>
      </c>
      <c r="AB82">
        <v>0</v>
      </c>
      <c r="AC82">
        <v>0</v>
      </c>
      <c r="AD82">
        <v>0</v>
      </c>
      <c r="AE82">
        <v>0</v>
      </c>
      <c r="AF82">
        <v>0</v>
      </c>
      <c r="AG82">
        <v>0</v>
      </c>
      <c r="AH82">
        <v>0</v>
      </c>
      <c r="AI82">
        <v>0</v>
      </c>
      <c r="AJ82">
        <v>0</v>
      </c>
      <c r="AK82">
        <v>0</v>
      </c>
      <c r="AL82">
        <v>0</v>
      </c>
      <c r="AM82">
        <v>0</v>
      </c>
      <c r="AN82">
        <v>0</v>
      </c>
      <c r="AO82">
        <v>45.1</v>
      </c>
      <c r="AP82">
        <v>0</v>
      </c>
      <c r="AQ82">
        <v>1.353</v>
      </c>
      <c r="AR82">
        <v>0</v>
      </c>
      <c r="AT82">
        <v>46.453000000000003</v>
      </c>
      <c r="AU82">
        <v>46.453000000000003</v>
      </c>
      <c r="AV82">
        <v>45.1</v>
      </c>
      <c r="AW82">
        <v>0</v>
      </c>
      <c r="AX82">
        <v>0</v>
      </c>
      <c r="AY82" s="53">
        <v>0.970873786407767</v>
      </c>
      <c r="BA82" t="s">
        <v>79</v>
      </c>
      <c r="BF82">
        <v>1.353</v>
      </c>
      <c r="BG82">
        <v>0</v>
      </c>
      <c r="BH82">
        <v>0</v>
      </c>
      <c r="BI82">
        <v>0</v>
      </c>
      <c r="BK82">
        <v>0</v>
      </c>
      <c r="BN82">
        <v>0</v>
      </c>
      <c r="BO82">
        <v>0</v>
      </c>
      <c r="BP82">
        <v>0</v>
      </c>
      <c r="BQ82">
        <v>45.1</v>
      </c>
      <c r="BR82">
        <v>1.353</v>
      </c>
      <c r="BS82">
        <v>0</v>
      </c>
      <c r="BT82">
        <v>0</v>
      </c>
      <c r="BU82">
        <v>0</v>
      </c>
      <c r="BV82" t="s">
        <v>6</v>
      </c>
      <c r="BW82" t="s">
        <v>6</v>
      </c>
      <c r="BX82" t="s">
        <v>6</v>
      </c>
      <c r="BY82">
        <v>0</v>
      </c>
      <c r="BZ82">
        <v>46.453000000000003</v>
      </c>
      <c r="CC82" s="53">
        <v>0</v>
      </c>
      <c r="CD82" s="53">
        <v>0</v>
      </c>
      <c r="CE82" s="53">
        <v>2.9126213592233007E-2</v>
      </c>
      <c r="CF82" s="53">
        <v>0.970873786407767</v>
      </c>
      <c r="CH82" s="53">
        <v>1</v>
      </c>
      <c r="CK82">
        <v>0</v>
      </c>
      <c r="CN82" s="53">
        <v>0</v>
      </c>
      <c r="CO82" s="53">
        <v>0</v>
      </c>
    </row>
    <row r="83" spans="1:93" x14ac:dyDescent="0.35">
      <c r="A83" s="3" t="s">
        <v>119</v>
      </c>
      <c r="B83" s="3" t="s">
        <v>133</v>
      </c>
      <c r="C83">
        <v>0</v>
      </c>
      <c r="D83">
        <v>0</v>
      </c>
      <c r="E83">
        <v>0</v>
      </c>
      <c r="F83">
        <v>19.5</v>
      </c>
      <c r="G83">
        <v>0</v>
      </c>
      <c r="H83">
        <v>0</v>
      </c>
      <c r="I83">
        <v>0</v>
      </c>
      <c r="J83">
        <v>0</v>
      </c>
      <c r="K83">
        <v>0</v>
      </c>
      <c r="L83" s="3">
        <v>0</v>
      </c>
      <c r="M83" s="3">
        <v>0</v>
      </c>
      <c r="N83" s="3">
        <v>0</v>
      </c>
      <c r="O83" s="3">
        <v>0</v>
      </c>
      <c r="P83" s="3">
        <v>0</v>
      </c>
      <c r="Q83" s="3">
        <v>0</v>
      </c>
      <c r="R83">
        <v>0</v>
      </c>
      <c r="S83">
        <v>0</v>
      </c>
      <c r="T83">
        <v>0</v>
      </c>
      <c r="U83">
        <v>135.69999999999999</v>
      </c>
      <c r="V83">
        <v>0</v>
      </c>
      <c r="W83">
        <v>0</v>
      </c>
      <c r="X83">
        <v>0</v>
      </c>
      <c r="Y83">
        <v>0</v>
      </c>
      <c r="Z83">
        <v>0</v>
      </c>
      <c r="AA83">
        <v>0</v>
      </c>
      <c r="AB83">
        <v>0</v>
      </c>
      <c r="AC83">
        <v>284.92200000000003</v>
      </c>
      <c r="AD83">
        <v>0</v>
      </c>
      <c r="AE83">
        <v>0</v>
      </c>
      <c r="AF83">
        <v>0</v>
      </c>
      <c r="AG83">
        <v>0</v>
      </c>
      <c r="AH83">
        <v>0</v>
      </c>
      <c r="AI83">
        <v>0</v>
      </c>
      <c r="AJ83">
        <v>0</v>
      </c>
      <c r="AK83">
        <v>0</v>
      </c>
      <c r="AL83">
        <v>33.6</v>
      </c>
      <c r="AM83">
        <v>76.7</v>
      </c>
      <c r="AN83">
        <v>55.1</v>
      </c>
      <c r="AO83">
        <v>153.4</v>
      </c>
      <c r="AP83">
        <v>0</v>
      </c>
      <c r="AQ83">
        <v>17.8</v>
      </c>
      <c r="AR83">
        <v>1415.3</v>
      </c>
      <c r="AT83">
        <v>776.72199999999998</v>
      </c>
      <c r="AU83">
        <v>2192.0219999999999</v>
      </c>
      <c r="AV83">
        <v>1929.6</v>
      </c>
      <c r="AW83">
        <v>0</v>
      </c>
      <c r="AX83">
        <v>0</v>
      </c>
      <c r="AY83" s="53">
        <v>0.88028313584443951</v>
      </c>
      <c r="BA83" t="s">
        <v>79</v>
      </c>
      <c r="BF83">
        <v>51.400000000000006</v>
      </c>
      <c r="BG83">
        <v>0</v>
      </c>
      <c r="BH83">
        <v>135.69999999999999</v>
      </c>
      <c r="BI83">
        <v>0</v>
      </c>
      <c r="BK83">
        <v>420.62200000000001</v>
      </c>
      <c r="BN83">
        <v>19.5</v>
      </c>
      <c r="BO83">
        <v>0</v>
      </c>
      <c r="BP83">
        <v>135.69999999999999</v>
      </c>
      <c r="BQ83">
        <v>570.12200000000007</v>
      </c>
      <c r="BR83">
        <v>51.400000000000006</v>
      </c>
      <c r="BS83">
        <v>0</v>
      </c>
      <c r="BT83">
        <v>0</v>
      </c>
      <c r="BU83">
        <v>1415.3</v>
      </c>
      <c r="BV83">
        <v>0.01</v>
      </c>
      <c r="BW83" t="s">
        <v>6</v>
      </c>
      <c r="BX83">
        <v>960.6</v>
      </c>
      <c r="BY83">
        <v>0</v>
      </c>
      <c r="BZ83">
        <v>2192.0219999999999</v>
      </c>
      <c r="CC83" s="53">
        <v>8.9604620756543497E-3</v>
      </c>
      <c r="CD83" s="53">
        <v>0.20736948351795742</v>
      </c>
      <c r="CE83" s="53">
        <v>8.5354982751085523E-2</v>
      </c>
      <c r="CF83" s="53">
        <v>0.69831507165530282</v>
      </c>
      <c r="CH83" s="53">
        <v>1</v>
      </c>
      <c r="CK83">
        <v>8.96046E-3</v>
      </c>
      <c r="CN83" s="53">
        <v>-2.0756543497868485E-9</v>
      </c>
      <c r="CO83" s="53">
        <v>0</v>
      </c>
    </row>
    <row r="84" spans="1:93" x14ac:dyDescent="0.35">
      <c r="A84" s="3" t="s">
        <v>119</v>
      </c>
      <c r="B84" s="3" t="s">
        <v>137</v>
      </c>
      <c r="C84">
        <v>0</v>
      </c>
      <c r="D84">
        <v>0</v>
      </c>
      <c r="E84">
        <v>0</v>
      </c>
      <c r="F84">
        <v>19.5</v>
      </c>
      <c r="G84">
        <v>0</v>
      </c>
      <c r="H84">
        <v>0</v>
      </c>
      <c r="I84">
        <v>0</v>
      </c>
      <c r="J84">
        <v>0</v>
      </c>
      <c r="K84">
        <v>0</v>
      </c>
      <c r="L84" s="3">
        <v>0</v>
      </c>
      <c r="M84" s="3">
        <v>0</v>
      </c>
      <c r="N84" s="3">
        <v>0</v>
      </c>
      <c r="O84" s="3">
        <v>0</v>
      </c>
      <c r="P84" s="3">
        <v>0</v>
      </c>
      <c r="Q84" s="3">
        <v>0</v>
      </c>
      <c r="R84">
        <v>0</v>
      </c>
      <c r="S84">
        <v>0</v>
      </c>
      <c r="T84">
        <v>0</v>
      </c>
      <c r="U84">
        <v>0</v>
      </c>
      <c r="V84">
        <v>0</v>
      </c>
      <c r="W84">
        <v>0</v>
      </c>
      <c r="X84">
        <v>0</v>
      </c>
      <c r="Y84">
        <v>0</v>
      </c>
      <c r="Z84">
        <v>0</v>
      </c>
      <c r="AA84">
        <v>0</v>
      </c>
      <c r="AB84">
        <v>0</v>
      </c>
      <c r="AC84">
        <v>49.4148</v>
      </c>
      <c r="AD84">
        <v>0</v>
      </c>
      <c r="AE84">
        <v>0</v>
      </c>
      <c r="AF84">
        <v>0</v>
      </c>
      <c r="AG84">
        <v>0</v>
      </c>
      <c r="AH84">
        <v>0</v>
      </c>
      <c r="AI84">
        <v>0</v>
      </c>
      <c r="AJ84">
        <v>0</v>
      </c>
      <c r="AK84">
        <v>0</v>
      </c>
      <c r="AL84">
        <v>33.6</v>
      </c>
      <c r="AM84">
        <v>76.7</v>
      </c>
      <c r="AN84">
        <v>5.3</v>
      </c>
      <c r="AO84">
        <v>108.4</v>
      </c>
      <c r="AP84">
        <v>0</v>
      </c>
      <c r="AQ84">
        <v>2.8</v>
      </c>
      <c r="AR84">
        <v>1415.3</v>
      </c>
      <c r="AT84">
        <v>295.71480000000003</v>
      </c>
      <c r="AU84">
        <v>1711.0147999999999</v>
      </c>
      <c r="AV84">
        <v>1332.1</v>
      </c>
      <c r="AW84">
        <v>0</v>
      </c>
      <c r="AX84">
        <v>0</v>
      </c>
      <c r="AY84" s="53">
        <v>0.7785438208950618</v>
      </c>
      <c r="BA84" t="s">
        <v>79</v>
      </c>
      <c r="BF84">
        <v>36.4</v>
      </c>
      <c r="BG84">
        <v>0</v>
      </c>
      <c r="BH84">
        <v>0</v>
      </c>
      <c r="BI84">
        <v>0</v>
      </c>
      <c r="BK84">
        <v>49.4148</v>
      </c>
      <c r="BN84">
        <v>19.5</v>
      </c>
      <c r="BO84">
        <v>0</v>
      </c>
      <c r="BP84">
        <v>0</v>
      </c>
      <c r="BQ84">
        <v>239.81479999999999</v>
      </c>
      <c r="BR84">
        <v>36.4</v>
      </c>
      <c r="BS84">
        <v>0</v>
      </c>
      <c r="BT84">
        <v>0</v>
      </c>
      <c r="BU84">
        <v>1415.3</v>
      </c>
      <c r="BV84">
        <v>0.01</v>
      </c>
      <c r="BW84" t="s">
        <v>6</v>
      </c>
      <c r="BX84">
        <v>960.6</v>
      </c>
      <c r="BY84">
        <v>0</v>
      </c>
      <c r="BZ84">
        <v>1711.0147999999999</v>
      </c>
      <c r="CC84" s="53">
        <v>1.1479462363504981E-2</v>
      </c>
      <c r="CD84" s="53">
        <v>0.26566600709707483</v>
      </c>
      <c r="CE84" s="53">
        <v>2.1273924690774153E-2</v>
      </c>
      <c r="CF84" s="53">
        <v>0.70158060584864612</v>
      </c>
      <c r="CH84" s="53">
        <v>1</v>
      </c>
      <c r="CK84">
        <v>1.14795E-2</v>
      </c>
      <c r="CN84" s="53">
        <v>3.763649501949129E-8</v>
      </c>
      <c r="CO84" s="53">
        <v>0</v>
      </c>
    </row>
    <row r="85" spans="1:93" x14ac:dyDescent="0.35">
      <c r="A85" s="3" t="s">
        <v>119</v>
      </c>
      <c r="B85" s="3" t="s">
        <v>122</v>
      </c>
      <c r="C85">
        <v>0</v>
      </c>
      <c r="D85">
        <v>0</v>
      </c>
      <c r="E85">
        <v>0</v>
      </c>
      <c r="F85">
        <v>0</v>
      </c>
      <c r="G85">
        <v>0</v>
      </c>
      <c r="H85">
        <v>0</v>
      </c>
      <c r="I85">
        <v>0</v>
      </c>
      <c r="J85">
        <v>0</v>
      </c>
      <c r="K85">
        <v>0</v>
      </c>
      <c r="L85" s="3">
        <v>0</v>
      </c>
      <c r="M85" s="3">
        <v>0</v>
      </c>
      <c r="N85" s="3">
        <v>0</v>
      </c>
      <c r="O85" s="3">
        <v>0</v>
      </c>
      <c r="P85" s="3">
        <v>0</v>
      </c>
      <c r="Q85" s="3">
        <v>0</v>
      </c>
      <c r="R85">
        <v>0</v>
      </c>
      <c r="S85">
        <v>0</v>
      </c>
      <c r="T85">
        <v>0</v>
      </c>
      <c r="U85">
        <v>135.69999999999999</v>
      </c>
      <c r="V85">
        <v>0</v>
      </c>
      <c r="W85">
        <v>0</v>
      </c>
      <c r="X85">
        <v>0</v>
      </c>
      <c r="Y85">
        <v>0</v>
      </c>
      <c r="Z85">
        <v>0</v>
      </c>
      <c r="AA85">
        <v>0</v>
      </c>
      <c r="AB85">
        <v>0</v>
      </c>
      <c r="AC85">
        <v>235.53</v>
      </c>
      <c r="AD85">
        <v>0</v>
      </c>
      <c r="AE85">
        <v>0</v>
      </c>
      <c r="AF85">
        <v>0</v>
      </c>
      <c r="AG85">
        <v>0</v>
      </c>
      <c r="AH85">
        <v>0</v>
      </c>
      <c r="AI85">
        <v>0</v>
      </c>
      <c r="AJ85">
        <v>0</v>
      </c>
      <c r="AK85">
        <v>0</v>
      </c>
      <c r="AL85">
        <v>0</v>
      </c>
      <c r="AM85">
        <v>0</v>
      </c>
      <c r="AN85">
        <v>49.8</v>
      </c>
      <c r="AO85">
        <v>0</v>
      </c>
      <c r="AP85">
        <v>0</v>
      </c>
      <c r="AQ85">
        <v>14.9</v>
      </c>
      <c r="AR85">
        <v>0</v>
      </c>
      <c r="AT85">
        <v>435.93</v>
      </c>
      <c r="AU85">
        <v>435.93</v>
      </c>
      <c r="AV85">
        <v>552.4</v>
      </c>
      <c r="AW85">
        <v>0</v>
      </c>
      <c r="AX85">
        <v>0</v>
      </c>
      <c r="AY85" s="53">
        <v>1.2671759227398893</v>
      </c>
      <c r="BA85" t="s">
        <v>79</v>
      </c>
      <c r="BF85">
        <v>14.9</v>
      </c>
      <c r="BG85">
        <v>0</v>
      </c>
      <c r="BH85">
        <v>135.69999999999999</v>
      </c>
      <c r="BI85">
        <v>0</v>
      </c>
      <c r="BK85">
        <v>371.23</v>
      </c>
      <c r="BN85">
        <v>0</v>
      </c>
      <c r="BO85">
        <v>0</v>
      </c>
      <c r="BP85">
        <v>135.69999999999999</v>
      </c>
      <c r="BQ85">
        <v>285.33</v>
      </c>
      <c r="BR85">
        <v>14.9</v>
      </c>
      <c r="BS85">
        <v>0</v>
      </c>
      <c r="BT85">
        <v>0</v>
      </c>
      <c r="BU85">
        <v>0</v>
      </c>
      <c r="BV85" t="s">
        <v>6</v>
      </c>
      <c r="BW85" t="s">
        <v>6</v>
      </c>
      <c r="BX85" t="s">
        <v>6</v>
      </c>
      <c r="BY85">
        <v>0</v>
      </c>
      <c r="BZ85">
        <v>435.92999999999995</v>
      </c>
      <c r="CC85" s="53">
        <v>0</v>
      </c>
      <c r="CD85" s="53">
        <v>0</v>
      </c>
      <c r="CE85" s="53">
        <v>0.34546830913220017</v>
      </c>
      <c r="CF85" s="53">
        <v>0.65453169086779994</v>
      </c>
      <c r="CH85" s="53">
        <v>1</v>
      </c>
      <c r="CK85">
        <v>0</v>
      </c>
      <c r="CN85" s="53">
        <v>0</v>
      </c>
      <c r="CO85" s="53">
        <v>0</v>
      </c>
    </row>
    <row r="86" spans="1:93" x14ac:dyDescent="0.35">
      <c r="A86" s="3" t="s">
        <v>119</v>
      </c>
      <c r="B86" s="3" t="s">
        <v>127</v>
      </c>
      <c r="C86">
        <v>0</v>
      </c>
      <c r="D86">
        <v>0</v>
      </c>
      <c r="E86">
        <v>0</v>
      </c>
      <c r="F86">
        <v>0</v>
      </c>
      <c r="G86">
        <v>0</v>
      </c>
      <c r="H86">
        <v>0</v>
      </c>
      <c r="I86">
        <v>0</v>
      </c>
      <c r="J86">
        <v>0</v>
      </c>
      <c r="K86">
        <v>0</v>
      </c>
      <c r="L86" s="3">
        <v>0</v>
      </c>
      <c r="M86" s="3">
        <v>0</v>
      </c>
      <c r="N86" s="3">
        <v>0</v>
      </c>
      <c r="O86" s="3">
        <v>0</v>
      </c>
      <c r="P86" s="3">
        <v>0</v>
      </c>
      <c r="Q86" s="3">
        <v>0</v>
      </c>
      <c r="R86">
        <v>0</v>
      </c>
      <c r="S86">
        <v>0</v>
      </c>
      <c r="T86">
        <v>0</v>
      </c>
      <c r="U86">
        <v>0</v>
      </c>
      <c r="V86">
        <v>0</v>
      </c>
      <c r="W86">
        <v>0</v>
      </c>
      <c r="X86">
        <v>0</v>
      </c>
      <c r="Y86">
        <v>0</v>
      </c>
      <c r="Z86">
        <v>0</v>
      </c>
      <c r="AA86">
        <v>0</v>
      </c>
      <c r="AB86">
        <v>0</v>
      </c>
      <c r="AC86">
        <v>0</v>
      </c>
      <c r="AD86">
        <v>0</v>
      </c>
      <c r="AE86">
        <v>0</v>
      </c>
      <c r="AF86">
        <v>0</v>
      </c>
      <c r="AG86">
        <v>0</v>
      </c>
      <c r="AH86">
        <v>0.11</v>
      </c>
      <c r="AI86">
        <v>0</v>
      </c>
      <c r="AJ86">
        <v>0</v>
      </c>
      <c r="AK86">
        <v>0</v>
      </c>
      <c r="AL86">
        <v>2.57</v>
      </c>
      <c r="AM86">
        <v>1.48</v>
      </c>
      <c r="AN86">
        <v>0</v>
      </c>
      <c r="AO86">
        <v>0</v>
      </c>
      <c r="AP86">
        <v>0</v>
      </c>
      <c r="AQ86">
        <v>0.129</v>
      </c>
      <c r="AR86">
        <v>0</v>
      </c>
      <c r="AT86">
        <v>4.2889999999999997</v>
      </c>
      <c r="AU86">
        <v>4.2889999999999997</v>
      </c>
      <c r="AV86">
        <v>4.3</v>
      </c>
      <c r="AW86">
        <v>0</v>
      </c>
      <c r="AX86">
        <v>0</v>
      </c>
      <c r="AY86" s="53">
        <v>1.0025647003963629</v>
      </c>
      <c r="BA86" t="s">
        <v>79</v>
      </c>
      <c r="BF86">
        <v>2.6989999999999998</v>
      </c>
      <c r="BG86">
        <v>0</v>
      </c>
      <c r="BH86">
        <v>0</v>
      </c>
      <c r="BI86">
        <v>0</v>
      </c>
      <c r="BK86">
        <v>0.11</v>
      </c>
      <c r="BN86">
        <v>0</v>
      </c>
      <c r="BO86">
        <v>0</v>
      </c>
      <c r="BP86">
        <v>0.11</v>
      </c>
      <c r="BQ86">
        <v>1.48</v>
      </c>
      <c r="BR86">
        <v>2.6989999999999998</v>
      </c>
      <c r="BS86">
        <v>0</v>
      </c>
      <c r="BT86">
        <v>0</v>
      </c>
      <c r="BU86">
        <v>0</v>
      </c>
      <c r="BV86" t="s">
        <v>6</v>
      </c>
      <c r="BW86" t="s">
        <v>6</v>
      </c>
      <c r="BX86" t="s">
        <v>6</v>
      </c>
      <c r="BY86">
        <v>0</v>
      </c>
      <c r="BZ86">
        <v>4.2889999999999997</v>
      </c>
      <c r="CC86" s="53">
        <v>0</v>
      </c>
      <c r="CD86" s="53">
        <v>0</v>
      </c>
      <c r="CE86" s="53">
        <v>0.65493121939846111</v>
      </c>
      <c r="CF86" s="53">
        <v>0.34506878060153884</v>
      </c>
      <c r="CH86" s="53">
        <v>1</v>
      </c>
      <c r="CK86">
        <v>0</v>
      </c>
      <c r="CN86" s="53">
        <v>0</v>
      </c>
      <c r="CO86" s="53">
        <v>0</v>
      </c>
    </row>
    <row r="87" spans="1:93" x14ac:dyDescent="0.35">
      <c r="A87" s="3" t="s">
        <v>119</v>
      </c>
      <c r="B87" s="3" t="s">
        <v>134</v>
      </c>
      <c r="C87">
        <v>0</v>
      </c>
      <c r="D87">
        <v>0.14000000000000001</v>
      </c>
      <c r="E87">
        <v>0</v>
      </c>
      <c r="F87">
        <v>0</v>
      </c>
      <c r="G87">
        <v>0</v>
      </c>
      <c r="H87">
        <v>0</v>
      </c>
      <c r="I87">
        <v>0</v>
      </c>
      <c r="J87">
        <v>0</v>
      </c>
      <c r="K87">
        <v>0</v>
      </c>
      <c r="L87" s="3">
        <v>0</v>
      </c>
      <c r="M87" s="3">
        <v>0</v>
      </c>
      <c r="N87" s="3">
        <v>0</v>
      </c>
      <c r="O87" s="3">
        <v>0</v>
      </c>
      <c r="P87" s="3">
        <v>0</v>
      </c>
      <c r="Q87" s="3">
        <v>0</v>
      </c>
      <c r="R87">
        <v>0</v>
      </c>
      <c r="S87">
        <v>0</v>
      </c>
      <c r="T87">
        <v>0</v>
      </c>
      <c r="U87">
        <v>38.4</v>
      </c>
      <c r="V87">
        <v>0</v>
      </c>
      <c r="W87">
        <v>0</v>
      </c>
      <c r="X87">
        <v>0</v>
      </c>
      <c r="Y87">
        <v>0</v>
      </c>
      <c r="Z87">
        <v>0</v>
      </c>
      <c r="AA87">
        <v>0</v>
      </c>
      <c r="AB87">
        <v>14.1</v>
      </c>
      <c r="AC87">
        <v>0</v>
      </c>
      <c r="AD87">
        <v>0</v>
      </c>
      <c r="AE87">
        <v>0</v>
      </c>
      <c r="AF87">
        <v>0</v>
      </c>
      <c r="AG87">
        <v>0</v>
      </c>
      <c r="AH87">
        <v>0</v>
      </c>
      <c r="AI87">
        <v>0</v>
      </c>
      <c r="AJ87">
        <v>0</v>
      </c>
      <c r="AK87">
        <v>0</v>
      </c>
      <c r="AL87">
        <v>4.91</v>
      </c>
      <c r="AM87">
        <v>13.99</v>
      </c>
      <c r="AN87">
        <v>0</v>
      </c>
      <c r="AO87">
        <v>0</v>
      </c>
      <c r="AP87">
        <v>0</v>
      </c>
      <c r="AQ87">
        <v>1.96</v>
      </c>
      <c r="AR87">
        <v>0</v>
      </c>
      <c r="AT87">
        <v>73.499999999999986</v>
      </c>
      <c r="AU87">
        <v>73.499999999999986</v>
      </c>
      <c r="AV87">
        <v>65.09</v>
      </c>
      <c r="AW87">
        <v>0</v>
      </c>
      <c r="AX87">
        <v>0</v>
      </c>
      <c r="AY87" s="53">
        <v>0.88557823129251723</v>
      </c>
      <c r="BA87" t="s">
        <v>79</v>
      </c>
      <c r="BF87">
        <v>6.87</v>
      </c>
      <c r="BG87">
        <v>0</v>
      </c>
      <c r="BH87">
        <v>38.4</v>
      </c>
      <c r="BI87">
        <v>0</v>
      </c>
      <c r="BK87">
        <v>52.5</v>
      </c>
      <c r="BN87">
        <v>0.14000000000000001</v>
      </c>
      <c r="BO87">
        <v>0</v>
      </c>
      <c r="BP87">
        <v>52.5</v>
      </c>
      <c r="BQ87">
        <v>13.99</v>
      </c>
      <c r="BR87">
        <v>6.87</v>
      </c>
      <c r="BS87">
        <v>0</v>
      </c>
      <c r="BT87">
        <v>0</v>
      </c>
      <c r="BU87">
        <v>0</v>
      </c>
      <c r="BV87" t="s">
        <v>6</v>
      </c>
      <c r="BW87" t="s">
        <v>6</v>
      </c>
      <c r="BX87" t="s">
        <v>6</v>
      </c>
      <c r="BY87">
        <v>0</v>
      </c>
      <c r="BZ87">
        <v>73.5</v>
      </c>
      <c r="CC87" s="53">
        <v>1.904761904761905E-3</v>
      </c>
      <c r="CD87" s="53">
        <v>0</v>
      </c>
      <c r="CE87" s="53">
        <v>0.80775510204081624</v>
      </c>
      <c r="CF87" s="53">
        <v>0.19034013605442177</v>
      </c>
      <c r="CH87" s="53">
        <v>0.99999999999999989</v>
      </c>
      <c r="CK87">
        <v>1.9047599999999999E-3</v>
      </c>
      <c r="CN87" s="53">
        <v>-1.9047619050603648E-9</v>
      </c>
      <c r="CO87" s="53">
        <v>0</v>
      </c>
    </row>
    <row r="88" spans="1:93" x14ac:dyDescent="0.35">
      <c r="A88" s="3" t="s">
        <v>119</v>
      </c>
      <c r="B88" s="3" t="s">
        <v>138</v>
      </c>
      <c r="C88">
        <v>0</v>
      </c>
      <c r="D88">
        <v>0.14000000000000001</v>
      </c>
      <c r="E88">
        <v>0</v>
      </c>
      <c r="F88">
        <v>0</v>
      </c>
      <c r="G88">
        <v>0</v>
      </c>
      <c r="H88">
        <v>0</v>
      </c>
      <c r="I88">
        <v>0</v>
      </c>
      <c r="J88">
        <v>0</v>
      </c>
      <c r="K88">
        <v>0</v>
      </c>
      <c r="L88" s="3">
        <v>0</v>
      </c>
      <c r="M88" s="3">
        <v>0</v>
      </c>
      <c r="N88" s="3">
        <v>0</v>
      </c>
      <c r="O88" s="3">
        <v>0</v>
      </c>
      <c r="P88" s="3">
        <v>0</v>
      </c>
      <c r="Q88" s="3">
        <v>0</v>
      </c>
      <c r="R88">
        <v>0</v>
      </c>
      <c r="S88">
        <v>0</v>
      </c>
      <c r="T88">
        <v>0</v>
      </c>
      <c r="U88">
        <v>38.4</v>
      </c>
      <c r="V88">
        <v>0</v>
      </c>
      <c r="W88">
        <v>0</v>
      </c>
      <c r="X88">
        <v>0</v>
      </c>
      <c r="Y88">
        <v>0</v>
      </c>
      <c r="Z88">
        <v>0</v>
      </c>
      <c r="AA88">
        <v>0</v>
      </c>
      <c r="AB88">
        <v>14.1</v>
      </c>
      <c r="AC88">
        <v>0</v>
      </c>
      <c r="AD88">
        <v>0</v>
      </c>
      <c r="AE88">
        <v>0</v>
      </c>
      <c r="AF88">
        <v>0</v>
      </c>
      <c r="AG88">
        <v>0</v>
      </c>
      <c r="AH88">
        <v>0</v>
      </c>
      <c r="AI88">
        <v>0</v>
      </c>
      <c r="AJ88">
        <v>0</v>
      </c>
      <c r="AK88">
        <v>0</v>
      </c>
      <c r="AL88">
        <v>4.2</v>
      </c>
      <c r="AM88">
        <v>12.6</v>
      </c>
      <c r="AN88">
        <v>0</v>
      </c>
      <c r="AO88">
        <v>0</v>
      </c>
      <c r="AP88">
        <v>0</v>
      </c>
      <c r="AQ88">
        <v>1.9</v>
      </c>
      <c r="AR88">
        <v>0</v>
      </c>
      <c r="AT88">
        <v>71.34</v>
      </c>
      <c r="AU88">
        <v>71.34</v>
      </c>
      <c r="AV88">
        <v>63.14</v>
      </c>
      <c r="AW88">
        <v>0</v>
      </c>
      <c r="AX88">
        <v>0</v>
      </c>
      <c r="AY88" s="53">
        <v>0.88505747126436773</v>
      </c>
      <c r="BA88" t="s">
        <v>79</v>
      </c>
      <c r="BF88">
        <v>6.1</v>
      </c>
      <c r="BG88">
        <v>0</v>
      </c>
      <c r="BH88">
        <v>38.4</v>
      </c>
      <c r="BI88">
        <v>0</v>
      </c>
      <c r="BK88">
        <v>52.5</v>
      </c>
      <c r="BN88">
        <v>0.14000000000000001</v>
      </c>
      <c r="BO88">
        <v>0</v>
      </c>
      <c r="BP88">
        <v>52.5</v>
      </c>
      <c r="BQ88">
        <v>12.6</v>
      </c>
      <c r="BR88">
        <v>6.1</v>
      </c>
      <c r="BS88">
        <v>0</v>
      </c>
      <c r="BT88">
        <v>0</v>
      </c>
      <c r="BU88">
        <v>0</v>
      </c>
      <c r="BV88" t="s">
        <v>6</v>
      </c>
      <c r="BW88" t="s">
        <v>6</v>
      </c>
      <c r="BX88" t="s">
        <v>6</v>
      </c>
      <c r="BY88">
        <v>0</v>
      </c>
      <c r="BZ88">
        <v>71.339999999999989</v>
      </c>
      <c r="CC88" s="53">
        <v>1.9624334174376231E-3</v>
      </c>
      <c r="CD88" s="53">
        <v>0</v>
      </c>
      <c r="CE88" s="53">
        <v>0.82141855901317651</v>
      </c>
      <c r="CF88" s="53">
        <v>0.17661900756938606</v>
      </c>
      <c r="CH88" s="53">
        <v>1.0000000000000002</v>
      </c>
      <c r="CK88">
        <v>1.9624299999999998E-3</v>
      </c>
      <c r="CN88" s="53">
        <v>-3.417437623252223E-9</v>
      </c>
      <c r="CO88" s="53">
        <v>0</v>
      </c>
    </row>
    <row r="89" spans="1:93" x14ac:dyDescent="0.35">
      <c r="A89" s="3" t="s">
        <v>119</v>
      </c>
      <c r="B89" s="3" t="s">
        <v>125</v>
      </c>
      <c r="C89">
        <v>0</v>
      </c>
      <c r="D89">
        <v>0</v>
      </c>
      <c r="E89">
        <v>0</v>
      </c>
      <c r="F89">
        <v>0</v>
      </c>
      <c r="G89">
        <v>0</v>
      </c>
      <c r="H89">
        <v>0</v>
      </c>
      <c r="I89">
        <v>0</v>
      </c>
      <c r="J89">
        <v>0</v>
      </c>
      <c r="K89">
        <v>0</v>
      </c>
      <c r="L89" s="3">
        <v>0</v>
      </c>
      <c r="M89" s="3">
        <v>0</v>
      </c>
      <c r="N89" s="3">
        <v>0</v>
      </c>
      <c r="O89" s="3">
        <v>0</v>
      </c>
      <c r="P89" s="3">
        <v>0</v>
      </c>
      <c r="Q89" s="3">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0.71</v>
      </c>
      <c r="AM89">
        <v>1.43</v>
      </c>
      <c r="AN89">
        <v>0</v>
      </c>
      <c r="AO89">
        <v>0</v>
      </c>
      <c r="AP89">
        <v>0</v>
      </c>
      <c r="AQ89">
        <v>0.06</v>
      </c>
      <c r="AR89">
        <v>0</v>
      </c>
      <c r="AT89">
        <v>2.1999999999999997</v>
      </c>
      <c r="AU89">
        <v>2.1999999999999997</v>
      </c>
      <c r="AV89">
        <v>1.9490000000000001</v>
      </c>
      <c r="AW89">
        <v>0</v>
      </c>
      <c r="AX89">
        <v>0</v>
      </c>
      <c r="AY89" s="53">
        <v>0.88590909090909109</v>
      </c>
      <c r="BA89" t="s">
        <v>79</v>
      </c>
      <c r="BF89">
        <v>0.77</v>
      </c>
      <c r="BG89">
        <v>0</v>
      </c>
      <c r="BH89">
        <v>0</v>
      </c>
      <c r="BI89">
        <v>0</v>
      </c>
      <c r="BK89">
        <v>0</v>
      </c>
      <c r="BN89">
        <v>0</v>
      </c>
      <c r="BO89">
        <v>0</v>
      </c>
      <c r="BP89">
        <v>0</v>
      </c>
      <c r="BQ89">
        <v>1.43</v>
      </c>
      <c r="BR89">
        <v>0.77</v>
      </c>
      <c r="BS89">
        <v>0</v>
      </c>
      <c r="BT89">
        <v>0</v>
      </c>
      <c r="BU89">
        <v>0</v>
      </c>
      <c r="BV89" t="s">
        <v>6</v>
      </c>
      <c r="BW89" t="s">
        <v>6</v>
      </c>
      <c r="BX89" t="s">
        <v>6</v>
      </c>
      <c r="BY89">
        <v>0</v>
      </c>
      <c r="BZ89">
        <v>2.2000000000000002</v>
      </c>
      <c r="CC89" s="53">
        <v>0</v>
      </c>
      <c r="CD89" s="53">
        <v>0</v>
      </c>
      <c r="CE89" s="53">
        <v>0.35</v>
      </c>
      <c r="CF89" s="53">
        <v>0.64999999999999991</v>
      </c>
      <c r="CH89" s="53">
        <v>0.99999999999999989</v>
      </c>
      <c r="CK89">
        <v>0</v>
      </c>
      <c r="CN89" s="53">
        <v>0</v>
      </c>
      <c r="CO89" s="53">
        <v>0</v>
      </c>
    </row>
    <row r="90" spans="1:93" x14ac:dyDescent="0.35">
      <c r="A90" s="3" t="s">
        <v>119</v>
      </c>
      <c r="B90" s="3" t="s">
        <v>139</v>
      </c>
      <c r="C90">
        <v>0</v>
      </c>
      <c r="D90">
        <v>0.3</v>
      </c>
      <c r="E90">
        <v>0</v>
      </c>
      <c r="F90">
        <v>0</v>
      </c>
      <c r="G90">
        <v>0</v>
      </c>
      <c r="H90">
        <v>0</v>
      </c>
      <c r="I90">
        <v>0</v>
      </c>
      <c r="J90">
        <v>0</v>
      </c>
      <c r="K90">
        <v>0</v>
      </c>
      <c r="L90" s="3">
        <v>0</v>
      </c>
      <c r="M90" s="3">
        <v>0</v>
      </c>
      <c r="N90" s="3">
        <v>0</v>
      </c>
      <c r="O90" s="3">
        <v>0</v>
      </c>
      <c r="P90" s="3">
        <v>0</v>
      </c>
      <c r="Q90" s="3">
        <v>0</v>
      </c>
      <c r="R90">
        <v>0</v>
      </c>
      <c r="S90">
        <v>0</v>
      </c>
      <c r="T90">
        <v>0</v>
      </c>
      <c r="U90">
        <v>59.9</v>
      </c>
      <c r="V90">
        <v>0</v>
      </c>
      <c r="W90">
        <v>6.6</v>
      </c>
      <c r="X90">
        <v>0</v>
      </c>
      <c r="Y90">
        <v>0</v>
      </c>
      <c r="Z90">
        <v>0</v>
      </c>
      <c r="AA90">
        <v>0</v>
      </c>
      <c r="AB90">
        <v>3.3</v>
      </c>
      <c r="AC90">
        <v>0</v>
      </c>
      <c r="AD90">
        <v>0</v>
      </c>
      <c r="AE90">
        <v>0</v>
      </c>
      <c r="AF90">
        <v>0</v>
      </c>
      <c r="AG90">
        <v>0</v>
      </c>
      <c r="AH90">
        <v>0</v>
      </c>
      <c r="AI90">
        <v>0</v>
      </c>
      <c r="AJ90">
        <v>0</v>
      </c>
      <c r="AK90">
        <v>0</v>
      </c>
      <c r="AL90">
        <v>0</v>
      </c>
      <c r="AM90">
        <v>0</v>
      </c>
      <c r="AN90">
        <v>15.2</v>
      </c>
      <c r="AO90">
        <v>0</v>
      </c>
      <c r="AP90">
        <v>0</v>
      </c>
      <c r="AQ90">
        <v>1.5</v>
      </c>
      <c r="AR90">
        <v>0</v>
      </c>
      <c r="AT90">
        <v>86.8</v>
      </c>
      <c r="AU90">
        <v>86.8</v>
      </c>
      <c r="AV90">
        <v>65.099999999999994</v>
      </c>
      <c r="AW90">
        <v>0</v>
      </c>
      <c r="AX90">
        <v>0</v>
      </c>
      <c r="AY90" s="53">
        <v>0.75</v>
      </c>
      <c r="BA90" t="s">
        <v>79</v>
      </c>
      <c r="BF90">
        <v>1.5</v>
      </c>
      <c r="BG90">
        <v>0</v>
      </c>
      <c r="BH90">
        <v>59.9</v>
      </c>
      <c r="BI90">
        <v>6.6</v>
      </c>
      <c r="BK90">
        <v>69.8</v>
      </c>
      <c r="BN90">
        <v>0.3</v>
      </c>
      <c r="BO90">
        <v>0</v>
      </c>
      <c r="BP90">
        <v>69.8</v>
      </c>
      <c r="BQ90">
        <v>15.2</v>
      </c>
      <c r="BR90">
        <v>1.5</v>
      </c>
      <c r="BS90">
        <v>0</v>
      </c>
      <c r="BT90">
        <v>0</v>
      </c>
      <c r="BU90">
        <v>0</v>
      </c>
      <c r="BV90" t="s">
        <v>6</v>
      </c>
      <c r="BW90" t="s">
        <v>6</v>
      </c>
      <c r="BX90" t="s">
        <v>6</v>
      </c>
      <c r="BY90">
        <v>0</v>
      </c>
      <c r="BZ90">
        <v>86.8</v>
      </c>
      <c r="CC90" s="53">
        <v>3.4562211981566818E-3</v>
      </c>
      <c r="CD90" s="53">
        <v>0</v>
      </c>
      <c r="CE90" s="53">
        <v>0.8214285714285714</v>
      </c>
      <c r="CF90" s="53">
        <v>0.17511520737327188</v>
      </c>
      <c r="CH90" s="53">
        <v>1</v>
      </c>
      <c r="CK90">
        <v>3.4562199999999999E-3</v>
      </c>
      <c r="CN90" s="53">
        <v>-1.1981566819425915E-9</v>
      </c>
      <c r="CO90" s="53">
        <v>0</v>
      </c>
    </row>
    <row r="91" spans="1:93" x14ac:dyDescent="0.35">
      <c r="A91" s="3" t="s">
        <v>140</v>
      </c>
      <c r="B91" s="3" t="s">
        <v>140</v>
      </c>
      <c r="C91">
        <v>0</v>
      </c>
      <c r="D91">
        <v>1.4175</v>
      </c>
      <c r="E91">
        <v>0</v>
      </c>
      <c r="F91">
        <v>0</v>
      </c>
      <c r="G91">
        <v>0</v>
      </c>
      <c r="H91">
        <v>0</v>
      </c>
      <c r="I91">
        <v>11.4063</v>
      </c>
      <c r="J91">
        <v>0</v>
      </c>
      <c r="K91">
        <v>0</v>
      </c>
      <c r="L91" s="3">
        <v>0</v>
      </c>
      <c r="M91" s="3">
        <v>0</v>
      </c>
      <c r="N91" s="3">
        <v>0</v>
      </c>
      <c r="O91" s="3">
        <v>0</v>
      </c>
      <c r="P91" s="3">
        <v>0</v>
      </c>
      <c r="Q91" s="3">
        <v>0</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0.24879000000000001</v>
      </c>
      <c r="AR91">
        <v>0</v>
      </c>
      <c r="AT91">
        <v>13.07259</v>
      </c>
      <c r="AU91">
        <v>13.07259</v>
      </c>
      <c r="AV91">
        <v>8.2929999999999993</v>
      </c>
      <c r="AW91">
        <v>0</v>
      </c>
      <c r="AX91">
        <v>0</v>
      </c>
      <c r="AY91" s="53">
        <v>0.63438079217660759</v>
      </c>
      <c r="BA91" t="s">
        <v>79</v>
      </c>
      <c r="BF91">
        <v>0.24879000000000001</v>
      </c>
      <c r="BG91">
        <v>0</v>
      </c>
      <c r="BH91">
        <v>0</v>
      </c>
      <c r="BI91">
        <v>0</v>
      </c>
      <c r="BK91">
        <v>0</v>
      </c>
      <c r="BN91">
        <v>1.4175</v>
      </c>
      <c r="BO91">
        <v>0</v>
      </c>
      <c r="BP91">
        <v>0</v>
      </c>
      <c r="BQ91">
        <v>11.4063</v>
      </c>
      <c r="BR91">
        <v>0.24879000000000001</v>
      </c>
      <c r="BS91">
        <v>0.78820000000000001</v>
      </c>
      <c r="BT91">
        <v>0.14680000000000001</v>
      </c>
      <c r="BU91">
        <v>0</v>
      </c>
      <c r="BV91" t="s">
        <v>6</v>
      </c>
      <c r="BW91" t="s">
        <v>6</v>
      </c>
      <c r="BX91" t="s">
        <v>6</v>
      </c>
      <c r="BY91">
        <v>0</v>
      </c>
      <c r="BZ91">
        <v>13.07259</v>
      </c>
      <c r="CC91" s="53">
        <v>0.12343355662496873</v>
      </c>
      <c r="CD91" s="53">
        <v>2.7938130087457806E-3</v>
      </c>
      <c r="CE91" s="53">
        <v>1.2370425447443846E-3</v>
      </c>
      <c r="CF91" s="53">
        <v>0.87253558782154106</v>
      </c>
      <c r="CH91" s="53">
        <v>1</v>
      </c>
      <c r="CK91">
        <v>0.123434</v>
      </c>
      <c r="CN91" s="53">
        <v>4.4337503127267475E-7</v>
      </c>
      <c r="CO91" s="53">
        <v>0</v>
      </c>
    </row>
    <row r="92" spans="1:93" x14ac:dyDescent="0.35">
      <c r="A92" s="3" t="s">
        <v>142</v>
      </c>
      <c r="B92" s="3" t="s">
        <v>143</v>
      </c>
      <c r="C92">
        <v>0</v>
      </c>
      <c r="D92">
        <v>0</v>
      </c>
      <c r="E92">
        <v>0</v>
      </c>
      <c r="F92">
        <v>0</v>
      </c>
      <c r="G92">
        <v>0</v>
      </c>
      <c r="H92">
        <v>0</v>
      </c>
      <c r="I92">
        <v>102.77</v>
      </c>
      <c r="J92">
        <v>0</v>
      </c>
      <c r="K92">
        <v>0</v>
      </c>
      <c r="L92" s="3">
        <v>0</v>
      </c>
      <c r="M92" s="3">
        <v>0</v>
      </c>
      <c r="N92" s="3">
        <v>0</v>
      </c>
      <c r="O92" s="3">
        <v>0</v>
      </c>
      <c r="P92" s="3">
        <v>0</v>
      </c>
      <c r="Q92" s="3">
        <v>0</v>
      </c>
      <c r="R92">
        <v>4.34</v>
      </c>
      <c r="S92">
        <v>0</v>
      </c>
      <c r="T92">
        <v>4.34</v>
      </c>
      <c r="U92">
        <v>22.13</v>
      </c>
      <c r="V92">
        <v>0</v>
      </c>
      <c r="W92">
        <v>0</v>
      </c>
      <c r="X92">
        <v>0</v>
      </c>
      <c r="Y92">
        <v>0</v>
      </c>
      <c r="Z92">
        <v>0</v>
      </c>
      <c r="AA92">
        <v>0</v>
      </c>
      <c r="AB92">
        <v>0</v>
      </c>
      <c r="AC92">
        <v>0</v>
      </c>
      <c r="AD92">
        <v>0</v>
      </c>
      <c r="AE92">
        <v>7.0000000000000001E-3</v>
      </c>
      <c r="AF92">
        <v>0</v>
      </c>
      <c r="AG92">
        <v>7.0000000000000001E-3</v>
      </c>
      <c r="AH92">
        <v>0.28881099999999998</v>
      </c>
      <c r="AI92">
        <v>0</v>
      </c>
      <c r="AJ92">
        <v>0</v>
      </c>
      <c r="AK92">
        <v>0</v>
      </c>
      <c r="AL92">
        <v>0</v>
      </c>
      <c r="AM92">
        <v>0</v>
      </c>
      <c r="AN92">
        <v>13.3</v>
      </c>
      <c r="AO92">
        <v>0</v>
      </c>
      <c r="AP92">
        <v>0</v>
      </c>
      <c r="AQ92">
        <v>5.4581</v>
      </c>
      <c r="AR92">
        <v>0</v>
      </c>
      <c r="AT92">
        <v>152.64091100000005</v>
      </c>
      <c r="AU92">
        <v>152.64091100000005</v>
      </c>
      <c r="AV92">
        <v>112.922</v>
      </c>
      <c r="AW92">
        <v>0</v>
      </c>
      <c r="AX92">
        <v>0</v>
      </c>
      <c r="AY92" s="53">
        <v>0.73978856166548934</v>
      </c>
      <c r="BA92" t="s">
        <v>79</v>
      </c>
      <c r="BF92">
        <v>5.4581</v>
      </c>
      <c r="BG92">
        <v>0</v>
      </c>
      <c r="BH92">
        <v>30.81</v>
      </c>
      <c r="BI92">
        <v>0</v>
      </c>
      <c r="BK92">
        <v>31.112811000000001</v>
      </c>
      <c r="BN92">
        <v>0</v>
      </c>
      <c r="BO92">
        <v>0</v>
      </c>
      <c r="BP92">
        <v>31.112811000000001</v>
      </c>
      <c r="BQ92">
        <v>116.07</v>
      </c>
      <c r="BR92">
        <v>5.4581</v>
      </c>
      <c r="BS92">
        <v>0</v>
      </c>
      <c r="BT92">
        <v>0</v>
      </c>
      <c r="BU92">
        <v>0</v>
      </c>
      <c r="BV92" t="s">
        <v>6</v>
      </c>
      <c r="BW92" t="s">
        <v>6</v>
      </c>
      <c r="BX92" t="s">
        <v>6</v>
      </c>
      <c r="BY92">
        <v>0</v>
      </c>
      <c r="BZ92">
        <v>152.64091099999999</v>
      </c>
      <c r="CC92" s="53">
        <v>0</v>
      </c>
      <c r="CD92" s="53">
        <v>0</v>
      </c>
      <c r="CE92" s="53">
        <v>0.23958787169450269</v>
      </c>
      <c r="CF92" s="53">
        <v>0.76041212830549731</v>
      </c>
      <c r="CH92" s="53">
        <v>1</v>
      </c>
      <c r="CK92">
        <v>0</v>
      </c>
      <c r="CN92" s="53">
        <v>0</v>
      </c>
      <c r="CO92" s="53">
        <v>0</v>
      </c>
    </row>
    <row r="93" spans="1:93" x14ac:dyDescent="0.35">
      <c r="A93" s="3" t="s">
        <v>142</v>
      </c>
      <c r="B93" s="3" t="s">
        <v>144</v>
      </c>
      <c r="C93">
        <v>0</v>
      </c>
      <c r="D93">
        <v>0</v>
      </c>
      <c r="E93">
        <v>0</v>
      </c>
      <c r="F93">
        <v>0</v>
      </c>
      <c r="G93">
        <v>0</v>
      </c>
      <c r="H93">
        <v>0</v>
      </c>
      <c r="I93">
        <v>0</v>
      </c>
      <c r="J93">
        <v>0</v>
      </c>
      <c r="K93">
        <v>0</v>
      </c>
      <c r="L93" s="3">
        <v>0</v>
      </c>
      <c r="M93" s="3">
        <v>0</v>
      </c>
      <c r="N93" s="3">
        <v>0</v>
      </c>
      <c r="O93" s="3">
        <v>0</v>
      </c>
      <c r="P93" s="3">
        <v>0</v>
      </c>
      <c r="Q93" s="3">
        <v>0</v>
      </c>
      <c r="R93">
        <v>1.39</v>
      </c>
      <c r="S93">
        <v>0</v>
      </c>
      <c r="T93">
        <v>1.39</v>
      </c>
      <c r="U93">
        <v>1.39</v>
      </c>
      <c r="V93">
        <v>0</v>
      </c>
      <c r="W93">
        <v>0</v>
      </c>
      <c r="X93">
        <v>0</v>
      </c>
      <c r="Y93">
        <v>0</v>
      </c>
      <c r="Z93">
        <v>0</v>
      </c>
      <c r="AA93">
        <v>0</v>
      </c>
      <c r="AB93">
        <v>0</v>
      </c>
      <c r="AC93">
        <v>0</v>
      </c>
      <c r="AD93">
        <v>0</v>
      </c>
      <c r="AE93">
        <v>0.11</v>
      </c>
      <c r="AF93">
        <v>0</v>
      </c>
      <c r="AG93">
        <v>0.11</v>
      </c>
      <c r="AH93">
        <v>0</v>
      </c>
      <c r="AI93">
        <v>0</v>
      </c>
      <c r="AJ93">
        <v>0</v>
      </c>
      <c r="AK93">
        <v>0</v>
      </c>
      <c r="AL93">
        <v>0</v>
      </c>
      <c r="AM93">
        <v>0</v>
      </c>
      <c r="AN93">
        <v>0</v>
      </c>
      <c r="AO93">
        <v>0</v>
      </c>
      <c r="AP93">
        <v>0</v>
      </c>
      <c r="AQ93">
        <v>0.11</v>
      </c>
      <c r="AR93">
        <v>0</v>
      </c>
      <c r="AT93">
        <v>4.5000000000000009</v>
      </c>
      <c r="AU93">
        <v>4.5000000000000009</v>
      </c>
      <c r="AV93">
        <v>2.91</v>
      </c>
      <c r="AW93">
        <v>0</v>
      </c>
      <c r="AX93">
        <v>0</v>
      </c>
      <c r="AY93" s="53">
        <v>0.64666666666666661</v>
      </c>
      <c r="BA93" t="s">
        <v>79</v>
      </c>
      <c r="BF93">
        <v>0.11</v>
      </c>
      <c r="BG93">
        <v>0</v>
      </c>
      <c r="BH93">
        <v>4.17</v>
      </c>
      <c r="BI93">
        <v>0</v>
      </c>
      <c r="BK93">
        <v>4.3900000000000006</v>
      </c>
      <c r="BN93">
        <v>0</v>
      </c>
      <c r="BO93">
        <v>0</v>
      </c>
      <c r="BP93">
        <v>4.3900000000000006</v>
      </c>
      <c r="BQ93">
        <v>0</v>
      </c>
      <c r="BR93">
        <v>0.11</v>
      </c>
      <c r="BS93">
        <v>0</v>
      </c>
      <c r="BT93">
        <v>0</v>
      </c>
      <c r="BU93">
        <v>0</v>
      </c>
      <c r="BV93" t="s">
        <v>6</v>
      </c>
      <c r="BW93" t="s">
        <v>6</v>
      </c>
      <c r="BX93" t="s">
        <v>6</v>
      </c>
      <c r="BY93">
        <v>0</v>
      </c>
      <c r="BZ93">
        <v>4.5000000000000009</v>
      </c>
      <c r="CC93" s="53">
        <v>0</v>
      </c>
      <c r="CD93" s="53">
        <v>0</v>
      </c>
      <c r="CE93" s="53">
        <v>1</v>
      </c>
      <c r="CF93" s="53">
        <v>0</v>
      </c>
      <c r="CH93" s="53">
        <v>1</v>
      </c>
      <c r="CK93">
        <v>0</v>
      </c>
      <c r="CN93" s="53">
        <v>0</v>
      </c>
      <c r="CO93" s="53">
        <v>0</v>
      </c>
    </row>
    <row r="94" spans="1:93" x14ac:dyDescent="0.35">
      <c r="A94" s="3" t="s">
        <v>142</v>
      </c>
      <c r="B94" s="3" t="s">
        <v>145</v>
      </c>
      <c r="C94">
        <v>0</v>
      </c>
      <c r="D94">
        <v>0</v>
      </c>
      <c r="E94">
        <v>0</v>
      </c>
      <c r="F94">
        <v>0</v>
      </c>
      <c r="G94">
        <v>0</v>
      </c>
      <c r="H94">
        <v>0</v>
      </c>
      <c r="I94">
        <v>0</v>
      </c>
      <c r="J94">
        <v>0</v>
      </c>
      <c r="K94">
        <v>0</v>
      </c>
      <c r="L94" s="3">
        <v>0</v>
      </c>
      <c r="M94" s="3">
        <v>0</v>
      </c>
      <c r="N94" s="3">
        <v>0</v>
      </c>
      <c r="O94" s="3">
        <v>0</v>
      </c>
      <c r="P94" s="3">
        <v>0</v>
      </c>
      <c r="Q94" s="3">
        <v>0</v>
      </c>
      <c r="R94">
        <v>6.26</v>
      </c>
      <c r="S94">
        <v>0</v>
      </c>
      <c r="T94">
        <v>6.26</v>
      </c>
      <c r="U94">
        <v>6.26</v>
      </c>
      <c r="V94">
        <v>0</v>
      </c>
      <c r="W94">
        <v>0</v>
      </c>
      <c r="X94">
        <v>0</v>
      </c>
      <c r="Y94">
        <v>0</v>
      </c>
      <c r="Z94">
        <v>0</v>
      </c>
      <c r="AA94">
        <v>0</v>
      </c>
      <c r="AB94">
        <v>0</v>
      </c>
      <c r="AC94">
        <v>0</v>
      </c>
      <c r="AD94">
        <v>0</v>
      </c>
      <c r="AE94">
        <v>0.09</v>
      </c>
      <c r="AF94">
        <v>0</v>
      </c>
      <c r="AG94">
        <v>0.09</v>
      </c>
      <c r="AH94">
        <v>0</v>
      </c>
      <c r="AI94">
        <v>0</v>
      </c>
      <c r="AJ94">
        <v>0</v>
      </c>
      <c r="AK94">
        <v>0</v>
      </c>
      <c r="AL94">
        <v>0</v>
      </c>
      <c r="AM94">
        <v>0</v>
      </c>
      <c r="AN94">
        <v>0</v>
      </c>
      <c r="AO94">
        <v>0</v>
      </c>
      <c r="AP94">
        <v>0</v>
      </c>
      <c r="AQ94">
        <v>0.34</v>
      </c>
      <c r="AR94">
        <v>0</v>
      </c>
      <c r="AT94">
        <v>19.3</v>
      </c>
      <c r="AU94">
        <v>19.3</v>
      </c>
      <c r="AV94">
        <v>12.000999999999999</v>
      </c>
      <c r="AW94">
        <v>0</v>
      </c>
      <c r="AX94">
        <v>0</v>
      </c>
      <c r="AY94" s="53">
        <v>0.62181347150259059</v>
      </c>
      <c r="BA94" t="s">
        <v>79</v>
      </c>
      <c r="BF94">
        <v>0.34</v>
      </c>
      <c r="BG94">
        <v>0</v>
      </c>
      <c r="BH94">
        <v>18.78</v>
      </c>
      <c r="BI94">
        <v>0</v>
      </c>
      <c r="BK94">
        <v>18.96</v>
      </c>
      <c r="BN94">
        <v>0</v>
      </c>
      <c r="BO94">
        <v>0</v>
      </c>
      <c r="BP94">
        <v>18.96</v>
      </c>
      <c r="BQ94">
        <v>0</v>
      </c>
      <c r="BR94">
        <v>0.34</v>
      </c>
      <c r="BS94">
        <v>0</v>
      </c>
      <c r="BT94">
        <v>0</v>
      </c>
      <c r="BU94">
        <v>0</v>
      </c>
      <c r="BV94" t="s">
        <v>6</v>
      </c>
      <c r="BW94" t="s">
        <v>6</v>
      </c>
      <c r="BX94" t="s">
        <v>6</v>
      </c>
      <c r="BY94">
        <v>0</v>
      </c>
      <c r="BZ94">
        <v>19.3</v>
      </c>
      <c r="CC94" s="53">
        <v>0</v>
      </c>
      <c r="CD94" s="53">
        <v>0</v>
      </c>
      <c r="CE94" s="53">
        <v>1</v>
      </c>
      <c r="CF94" s="53">
        <v>0</v>
      </c>
      <c r="CH94" s="53">
        <v>1</v>
      </c>
      <c r="CK94">
        <v>0</v>
      </c>
      <c r="CN94" s="53">
        <v>0</v>
      </c>
      <c r="CO94" s="53">
        <v>0</v>
      </c>
    </row>
    <row r="95" spans="1:93" x14ac:dyDescent="0.35">
      <c r="A95" s="3" t="s">
        <v>146</v>
      </c>
      <c r="B95" s="3" t="s">
        <v>147</v>
      </c>
      <c r="C95">
        <v>0</v>
      </c>
      <c r="D95">
        <v>0.98423799999999995</v>
      </c>
      <c r="E95">
        <v>0</v>
      </c>
      <c r="F95">
        <v>0</v>
      </c>
      <c r="G95">
        <v>0</v>
      </c>
      <c r="H95">
        <v>0</v>
      </c>
      <c r="I95">
        <v>0</v>
      </c>
      <c r="J95">
        <v>0</v>
      </c>
      <c r="K95">
        <v>0</v>
      </c>
      <c r="L95" s="3">
        <v>0</v>
      </c>
      <c r="M95" s="3">
        <v>0</v>
      </c>
      <c r="N95" s="3">
        <v>0</v>
      </c>
      <c r="O95" s="3">
        <v>0</v>
      </c>
      <c r="P95" s="3">
        <v>0</v>
      </c>
      <c r="Q95" s="3">
        <v>0</v>
      </c>
      <c r="R95">
        <v>0</v>
      </c>
      <c r="S95">
        <v>0</v>
      </c>
      <c r="T95">
        <v>0</v>
      </c>
      <c r="U95">
        <v>0</v>
      </c>
      <c r="V95">
        <v>55.451099999999997</v>
      </c>
      <c r="W95">
        <v>2.8</v>
      </c>
      <c r="X95">
        <v>0</v>
      </c>
      <c r="Y95">
        <v>0</v>
      </c>
      <c r="Z95">
        <v>0</v>
      </c>
      <c r="AA95">
        <v>0</v>
      </c>
      <c r="AB95">
        <v>0</v>
      </c>
      <c r="AC95">
        <v>0</v>
      </c>
      <c r="AD95">
        <v>0</v>
      </c>
      <c r="AE95">
        <v>0</v>
      </c>
      <c r="AF95">
        <v>0</v>
      </c>
      <c r="AG95">
        <v>0</v>
      </c>
      <c r="AH95">
        <v>0</v>
      </c>
      <c r="AI95">
        <v>0</v>
      </c>
      <c r="AJ95">
        <v>0</v>
      </c>
      <c r="AK95">
        <v>0</v>
      </c>
      <c r="AL95">
        <v>0</v>
      </c>
      <c r="AM95">
        <v>0</v>
      </c>
      <c r="AN95">
        <v>8.6999999999999993</v>
      </c>
      <c r="AO95">
        <v>0</v>
      </c>
      <c r="AP95">
        <v>0</v>
      </c>
      <c r="AQ95">
        <v>1.08734</v>
      </c>
      <c r="AR95">
        <v>0</v>
      </c>
      <c r="AT95">
        <v>69.022677999999985</v>
      </c>
      <c r="AU95">
        <v>69.022677999999985</v>
      </c>
      <c r="AV95">
        <v>51.7</v>
      </c>
      <c r="AW95">
        <v>0</v>
      </c>
      <c r="AX95">
        <v>0</v>
      </c>
      <c r="AY95" s="53">
        <v>0.74902918139455577</v>
      </c>
      <c r="BA95" t="s">
        <v>79</v>
      </c>
      <c r="BF95">
        <v>1.08734</v>
      </c>
      <c r="BG95">
        <v>0</v>
      </c>
      <c r="BH95">
        <v>55.451099999999997</v>
      </c>
      <c r="BI95">
        <v>2.8</v>
      </c>
      <c r="BK95">
        <v>58.251099999999994</v>
      </c>
      <c r="BN95">
        <v>0.98423799999999995</v>
      </c>
      <c r="BO95">
        <v>0</v>
      </c>
      <c r="BP95">
        <v>58.251099999999994</v>
      </c>
      <c r="BQ95">
        <v>8.6999999999999993</v>
      </c>
      <c r="BR95">
        <v>1.08734</v>
      </c>
      <c r="BS95">
        <v>0</v>
      </c>
      <c r="BT95">
        <v>0</v>
      </c>
      <c r="BU95">
        <v>0</v>
      </c>
      <c r="BV95" t="s">
        <v>6</v>
      </c>
      <c r="BW95" t="s">
        <v>6</v>
      </c>
      <c r="BX95" t="s">
        <v>6</v>
      </c>
      <c r="BY95">
        <v>0</v>
      </c>
      <c r="BZ95">
        <v>69.022677999999985</v>
      </c>
      <c r="CC95" s="53">
        <v>1.4259632174804927E-2</v>
      </c>
      <c r="CD95" s="53">
        <v>0</v>
      </c>
      <c r="CE95" s="53">
        <v>0.85969483826750392</v>
      </c>
      <c r="CF95" s="53">
        <v>0.12604552955769119</v>
      </c>
      <c r="CH95" s="53">
        <v>1</v>
      </c>
      <c r="CK95">
        <v>1.4259600000000001E-2</v>
      </c>
      <c r="CN95" s="53">
        <v>-3.2174804926246581E-8</v>
      </c>
      <c r="CO95" s="53">
        <v>0</v>
      </c>
    </row>
    <row r="96" spans="1:93" x14ac:dyDescent="0.35">
      <c r="A96" s="3" t="s">
        <v>148</v>
      </c>
      <c r="B96" s="3" t="s">
        <v>149</v>
      </c>
      <c r="C96">
        <v>0</v>
      </c>
      <c r="D96">
        <v>4.7243899999999996</v>
      </c>
      <c r="E96">
        <v>0</v>
      </c>
      <c r="F96">
        <v>0</v>
      </c>
      <c r="G96">
        <v>0</v>
      </c>
      <c r="H96">
        <v>0</v>
      </c>
      <c r="I96">
        <v>0</v>
      </c>
      <c r="J96">
        <v>0</v>
      </c>
      <c r="K96">
        <v>0</v>
      </c>
      <c r="L96" s="3">
        <v>0</v>
      </c>
      <c r="M96" s="3">
        <v>0</v>
      </c>
      <c r="N96" s="3">
        <v>0</v>
      </c>
      <c r="O96" s="3">
        <v>146.768</v>
      </c>
      <c r="P96" s="3">
        <v>11.1007</v>
      </c>
      <c r="Q96" s="3">
        <v>0</v>
      </c>
      <c r="R96">
        <v>4.78592</v>
      </c>
      <c r="S96">
        <v>23.597300000000001</v>
      </c>
      <c r="T96">
        <v>0</v>
      </c>
      <c r="U96">
        <v>18.944299999999998</v>
      </c>
      <c r="V96">
        <v>0</v>
      </c>
      <c r="W96">
        <v>25.7</v>
      </c>
      <c r="X96">
        <v>0</v>
      </c>
      <c r="Y96">
        <v>0</v>
      </c>
      <c r="Z96">
        <v>0</v>
      </c>
      <c r="AA96">
        <v>0</v>
      </c>
      <c r="AB96">
        <v>0</v>
      </c>
      <c r="AC96">
        <v>0</v>
      </c>
      <c r="AD96">
        <v>0</v>
      </c>
      <c r="AE96">
        <v>0</v>
      </c>
      <c r="AF96">
        <v>0</v>
      </c>
      <c r="AG96">
        <v>0</v>
      </c>
      <c r="AH96">
        <v>0</v>
      </c>
      <c r="AI96">
        <v>0</v>
      </c>
      <c r="AJ96">
        <v>0</v>
      </c>
      <c r="AK96">
        <v>6.7</v>
      </c>
      <c r="AL96">
        <v>0</v>
      </c>
      <c r="AM96">
        <v>0</v>
      </c>
      <c r="AN96">
        <v>0</v>
      </c>
      <c r="AO96">
        <v>0</v>
      </c>
      <c r="AP96">
        <v>0</v>
      </c>
      <c r="AQ96">
        <v>9.0227500000000003</v>
      </c>
      <c r="AR96">
        <v>0</v>
      </c>
      <c r="AT96">
        <v>251.34335999999996</v>
      </c>
      <c r="AU96">
        <v>251.34335999999996</v>
      </c>
      <c r="AV96">
        <v>206.48</v>
      </c>
      <c r="AW96">
        <v>0</v>
      </c>
      <c r="AX96">
        <v>0</v>
      </c>
      <c r="AY96" s="53">
        <v>0.82150568847332994</v>
      </c>
      <c r="BA96" t="s">
        <v>79</v>
      </c>
      <c r="BF96">
        <v>15.722750000000001</v>
      </c>
      <c r="BG96">
        <v>0</v>
      </c>
      <c r="BH96">
        <v>47.32752</v>
      </c>
      <c r="BI96">
        <v>25.7</v>
      </c>
      <c r="BK96">
        <v>230.89621999999997</v>
      </c>
      <c r="BN96">
        <v>4.7243899999999996</v>
      </c>
      <c r="BO96">
        <v>0</v>
      </c>
      <c r="BP96">
        <v>73.027519999999996</v>
      </c>
      <c r="BQ96">
        <v>157.86869999999999</v>
      </c>
      <c r="BR96">
        <v>15.722750000000001</v>
      </c>
      <c r="BS96">
        <v>2.5000000000000001E-3</v>
      </c>
      <c r="BT96">
        <v>0</v>
      </c>
      <c r="BU96">
        <v>0</v>
      </c>
      <c r="BV96" t="s">
        <v>6</v>
      </c>
      <c r="BW96" t="s">
        <v>6</v>
      </c>
      <c r="BX96" t="s">
        <v>6</v>
      </c>
      <c r="BY96">
        <v>3.1573740000000003</v>
      </c>
      <c r="BZ96">
        <v>251.34335999999999</v>
      </c>
      <c r="CC96" s="53">
        <v>3.1514939861550351E-2</v>
      </c>
      <c r="CD96" s="53">
        <v>0</v>
      </c>
      <c r="CE96" s="53">
        <v>0.35294731129957041</v>
      </c>
      <c r="CF96" s="53">
        <v>0.61553774883887913</v>
      </c>
      <c r="CH96" s="53">
        <v>0.99999999999999989</v>
      </c>
      <c r="CK96">
        <v>3.1515000000000001E-2</v>
      </c>
      <c r="CN96" s="53">
        <v>6.0138449650692927E-8</v>
      </c>
      <c r="CO96" s="53">
        <v>0</v>
      </c>
    </row>
    <row r="97" spans="1:93" x14ac:dyDescent="0.35">
      <c r="A97" s="3" t="s">
        <v>151</v>
      </c>
      <c r="B97" s="3" t="s">
        <v>153</v>
      </c>
      <c r="C97">
        <v>0</v>
      </c>
      <c r="D97">
        <v>1.32</v>
      </c>
      <c r="E97">
        <v>0</v>
      </c>
      <c r="F97">
        <v>6.992</v>
      </c>
      <c r="G97">
        <v>0</v>
      </c>
      <c r="H97">
        <v>0</v>
      </c>
      <c r="I97">
        <v>0</v>
      </c>
      <c r="J97">
        <v>0</v>
      </c>
      <c r="K97">
        <v>0</v>
      </c>
      <c r="L97" s="3">
        <v>0</v>
      </c>
      <c r="M97" s="3">
        <v>0</v>
      </c>
      <c r="N97" s="3">
        <v>0</v>
      </c>
      <c r="O97" s="3">
        <v>0</v>
      </c>
      <c r="P97" s="3">
        <v>0</v>
      </c>
      <c r="Q97" s="3">
        <v>0</v>
      </c>
      <c r="R97">
        <v>155.68700000000001</v>
      </c>
      <c r="S97">
        <v>402.94499999999999</v>
      </c>
      <c r="T97">
        <v>0</v>
      </c>
      <c r="U97">
        <v>0</v>
      </c>
      <c r="V97">
        <v>0</v>
      </c>
      <c r="W97">
        <v>0</v>
      </c>
      <c r="X97">
        <v>0</v>
      </c>
      <c r="Y97">
        <v>0</v>
      </c>
      <c r="Z97">
        <v>0</v>
      </c>
      <c r="AA97">
        <v>0</v>
      </c>
      <c r="AB97">
        <v>8.1289999999999996</v>
      </c>
      <c r="AC97">
        <v>0</v>
      </c>
      <c r="AD97">
        <v>0</v>
      </c>
      <c r="AE97">
        <v>0</v>
      </c>
      <c r="AF97">
        <v>0</v>
      </c>
      <c r="AG97">
        <v>0</v>
      </c>
      <c r="AH97">
        <v>0</v>
      </c>
      <c r="AI97">
        <v>0</v>
      </c>
      <c r="AJ97">
        <v>0</v>
      </c>
      <c r="AK97">
        <v>0</v>
      </c>
      <c r="AL97">
        <v>0</v>
      </c>
      <c r="AM97">
        <v>0</v>
      </c>
      <c r="AN97">
        <v>122.48699999999999</v>
      </c>
      <c r="AO97">
        <v>0</v>
      </c>
      <c r="AP97">
        <v>0</v>
      </c>
      <c r="AQ97">
        <v>24.634799999999998</v>
      </c>
      <c r="AR97">
        <v>0</v>
      </c>
      <c r="AT97">
        <v>722.19479999999999</v>
      </c>
      <c r="AU97">
        <v>722.19479999999999</v>
      </c>
      <c r="AV97">
        <v>658</v>
      </c>
      <c r="AW97">
        <v>0</v>
      </c>
      <c r="AX97">
        <v>0</v>
      </c>
      <c r="AY97" s="53">
        <v>0.9111115172803792</v>
      </c>
      <c r="BA97" t="s">
        <v>79</v>
      </c>
      <c r="BF97">
        <v>24.634799999999998</v>
      </c>
      <c r="BG97">
        <v>0</v>
      </c>
      <c r="BH97">
        <v>558.63200000000006</v>
      </c>
      <c r="BI97">
        <v>0</v>
      </c>
      <c r="BK97">
        <v>566.76100000000008</v>
      </c>
      <c r="BN97">
        <v>8.3119999999999994</v>
      </c>
      <c r="BO97">
        <v>0</v>
      </c>
      <c r="BP97">
        <v>566.76100000000008</v>
      </c>
      <c r="BQ97">
        <v>122.48699999999999</v>
      </c>
      <c r="BR97">
        <v>24.634799999999998</v>
      </c>
      <c r="BS97">
        <v>0</v>
      </c>
      <c r="BT97">
        <v>0</v>
      </c>
      <c r="BU97">
        <v>0</v>
      </c>
      <c r="BV97" t="s">
        <v>6</v>
      </c>
      <c r="BW97" t="s">
        <v>6</v>
      </c>
      <c r="BX97" t="s">
        <v>6</v>
      </c>
      <c r="BY97">
        <v>0</v>
      </c>
      <c r="BZ97">
        <v>722.1948000000001</v>
      </c>
      <c r="CC97" s="53">
        <v>1.1509360078471901E-2</v>
      </c>
      <c r="CD97" s="53">
        <v>0</v>
      </c>
      <c r="CE97" s="53">
        <v>0.8188868155793978</v>
      </c>
      <c r="CF97" s="53">
        <v>0.16960382434213037</v>
      </c>
      <c r="CH97" s="53">
        <v>1</v>
      </c>
      <c r="CK97">
        <v>1.1509399999999999E-2</v>
      </c>
      <c r="CN97" s="53">
        <v>3.9921528098910142E-8</v>
      </c>
      <c r="CO97" s="53">
        <v>0</v>
      </c>
    </row>
    <row r="98" spans="1:93" x14ac:dyDescent="0.35">
      <c r="A98" s="3" t="s">
        <v>151</v>
      </c>
      <c r="B98" s="3" t="s">
        <v>155</v>
      </c>
      <c r="C98">
        <v>0</v>
      </c>
      <c r="D98">
        <v>5.8999999999999997E-2</v>
      </c>
      <c r="E98">
        <v>0</v>
      </c>
      <c r="F98">
        <v>0</v>
      </c>
      <c r="G98">
        <v>0</v>
      </c>
      <c r="H98">
        <v>0</v>
      </c>
      <c r="I98">
        <v>0</v>
      </c>
      <c r="J98">
        <v>0</v>
      </c>
      <c r="K98">
        <v>0</v>
      </c>
      <c r="L98" s="3">
        <v>0</v>
      </c>
      <c r="M98" s="3">
        <v>0</v>
      </c>
      <c r="N98" s="3">
        <v>0</v>
      </c>
      <c r="O98" s="3">
        <v>0</v>
      </c>
      <c r="P98" s="3">
        <v>0</v>
      </c>
      <c r="Q98" s="3">
        <v>0</v>
      </c>
      <c r="R98">
        <v>0</v>
      </c>
      <c r="S98">
        <v>0</v>
      </c>
      <c r="T98">
        <v>0</v>
      </c>
      <c r="U98">
        <v>0</v>
      </c>
      <c r="V98">
        <v>0</v>
      </c>
      <c r="W98">
        <v>0.92300000000000004</v>
      </c>
      <c r="X98">
        <v>0</v>
      </c>
      <c r="Y98">
        <v>0</v>
      </c>
      <c r="Z98">
        <v>0</v>
      </c>
      <c r="AA98">
        <v>0</v>
      </c>
      <c r="AB98">
        <v>0</v>
      </c>
      <c r="AC98">
        <v>0</v>
      </c>
      <c r="AD98">
        <v>0</v>
      </c>
      <c r="AE98">
        <v>0</v>
      </c>
      <c r="AF98">
        <v>0</v>
      </c>
      <c r="AG98">
        <v>0</v>
      </c>
      <c r="AH98">
        <v>0</v>
      </c>
      <c r="AI98">
        <v>0</v>
      </c>
      <c r="AJ98">
        <v>0</v>
      </c>
      <c r="AK98">
        <v>0</v>
      </c>
      <c r="AL98">
        <v>0</v>
      </c>
      <c r="AM98">
        <v>0</v>
      </c>
      <c r="AN98">
        <v>0</v>
      </c>
      <c r="AO98">
        <v>0</v>
      </c>
      <c r="AP98">
        <v>0</v>
      </c>
      <c r="AQ98">
        <v>0.03</v>
      </c>
      <c r="AR98">
        <v>0</v>
      </c>
      <c r="AT98">
        <v>1.012</v>
      </c>
      <c r="AU98">
        <v>1.012</v>
      </c>
      <c r="AV98">
        <v>0.73899999999999999</v>
      </c>
      <c r="AW98">
        <v>0</v>
      </c>
      <c r="AX98">
        <v>0</v>
      </c>
      <c r="AY98" s="53">
        <v>0.73023715415019763</v>
      </c>
      <c r="BA98" t="s">
        <v>79</v>
      </c>
      <c r="BF98">
        <v>0.03</v>
      </c>
      <c r="BG98">
        <v>0</v>
      </c>
      <c r="BH98">
        <v>0</v>
      </c>
      <c r="BI98">
        <v>0.92300000000000004</v>
      </c>
      <c r="BK98">
        <v>0.92300000000000004</v>
      </c>
      <c r="BN98">
        <v>5.8999999999999997E-2</v>
      </c>
      <c r="BO98">
        <v>0</v>
      </c>
      <c r="BP98">
        <v>0.92300000000000004</v>
      </c>
      <c r="BQ98">
        <v>0</v>
      </c>
      <c r="BR98">
        <v>0.03</v>
      </c>
      <c r="BS98">
        <v>0</v>
      </c>
      <c r="BT98">
        <v>0.61</v>
      </c>
      <c r="BU98">
        <v>0</v>
      </c>
      <c r="BV98" t="s">
        <v>6</v>
      </c>
      <c r="BW98" t="s">
        <v>6</v>
      </c>
      <c r="BX98" t="s">
        <v>6</v>
      </c>
      <c r="BY98">
        <v>0</v>
      </c>
      <c r="BZ98">
        <v>1.012</v>
      </c>
      <c r="CC98" s="53">
        <v>5.8300395256916993E-2</v>
      </c>
      <c r="CD98" s="53">
        <v>1.808300395256917E-2</v>
      </c>
      <c r="CE98" s="53">
        <v>0.92361660079051389</v>
      </c>
      <c r="CF98" s="53">
        <v>0</v>
      </c>
      <c r="CH98" s="53">
        <v>1</v>
      </c>
      <c r="CK98">
        <v>5.8300400000000002E-2</v>
      </c>
      <c r="CN98" s="53">
        <v>4.7430830096839571E-9</v>
      </c>
      <c r="CO98" s="53">
        <v>0</v>
      </c>
    </row>
    <row r="99" spans="1:93" x14ac:dyDescent="0.35">
      <c r="A99" s="3" t="s">
        <v>151</v>
      </c>
      <c r="B99" s="3" t="s">
        <v>156</v>
      </c>
      <c r="C99">
        <v>0</v>
      </c>
      <c r="D99">
        <v>2.2250000000000001</v>
      </c>
      <c r="E99">
        <v>0</v>
      </c>
      <c r="F99">
        <v>0</v>
      </c>
      <c r="G99">
        <v>0</v>
      </c>
      <c r="H99">
        <v>0</v>
      </c>
      <c r="I99">
        <v>0</v>
      </c>
      <c r="J99">
        <v>0</v>
      </c>
      <c r="K99">
        <v>0</v>
      </c>
      <c r="L99" s="3">
        <v>0</v>
      </c>
      <c r="M99" s="3">
        <v>0</v>
      </c>
      <c r="N99" s="3">
        <v>0</v>
      </c>
      <c r="O99" s="3">
        <v>0</v>
      </c>
      <c r="P99" s="3">
        <v>0</v>
      </c>
      <c r="Q99" s="3">
        <v>0</v>
      </c>
      <c r="R99">
        <v>0</v>
      </c>
      <c r="S99">
        <v>0</v>
      </c>
      <c r="T99">
        <v>0</v>
      </c>
      <c r="U99">
        <v>0</v>
      </c>
      <c r="V99">
        <v>0</v>
      </c>
      <c r="W99">
        <v>4.7409999999999997</v>
      </c>
      <c r="X99">
        <v>0</v>
      </c>
      <c r="Y99">
        <v>0</v>
      </c>
      <c r="Z99">
        <v>0</v>
      </c>
      <c r="AA99">
        <v>0</v>
      </c>
      <c r="AB99">
        <v>0.92500000000000004</v>
      </c>
      <c r="AC99">
        <v>0</v>
      </c>
      <c r="AD99">
        <v>0</v>
      </c>
      <c r="AE99">
        <v>0</v>
      </c>
      <c r="AF99">
        <v>0</v>
      </c>
      <c r="AG99">
        <v>0</v>
      </c>
      <c r="AH99">
        <v>0</v>
      </c>
      <c r="AI99">
        <v>0</v>
      </c>
      <c r="AJ99">
        <v>0</v>
      </c>
      <c r="AK99">
        <v>0</v>
      </c>
      <c r="AL99">
        <v>0</v>
      </c>
      <c r="AM99">
        <v>0</v>
      </c>
      <c r="AN99">
        <v>0</v>
      </c>
      <c r="AO99">
        <v>0</v>
      </c>
      <c r="AP99">
        <v>0</v>
      </c>
      <c r="AQ99">
        <v>0.122</v>
      </c>
      <c r="AR99">
        <v>0</v>
      </c>
      <c r="AT99">
        <v>8.0129999999999999</v>
      </c>
      <c r="AU99">
        <v>8.0129999999999999</v>
      </c>
      <c r="AV99">
        <v>5.5860000000000003</v>
      </c>
      <c r="AW99">
        <v>0</v>
      </c>
      <c r="AX99">
        <v>0</v>
      </c>
      <c r="AY99" s="53">
        <v>0.69711718457506555</v>
      </c>
      <c r="BA99" t="s">
        <v>79</v>
      </c>
      <c r="BF99">
        <v>0.122</v>
      </c>
      <c r="BG99">
        <v>0</v>
      </c>
      <c r="BH99">
        <v>0</v>
      </c>
      <c r="BI99">
        <v>4.7409999999999997</v>
      </c>
      <c r="BK99">
        <v>5.6659999999999995</v>
      </c>
      <c r="BN99">
        <v>2.2250000000000001</v>
      </c>
      <c r="BO99">
        <v>0</v>
      </c>
      <c r="BP99">
        <v>5.6659999999999995</v>
      </c>
      <c r="BQ99">
        <v>0</v>
      </c>
      <c r="BR99">
        <v>0.122</v>
      </c>
      <c r="BS99">
        <v>0</v>
      </c>
      <c r="BT99">
        <v>0.61</v>
      </c>
      <c r="BU99">
        <v>0</v>
      </c>
      <c r="BV99" t="s">
        <v>6</v>
      </c>
      <c r="BW99" t="s">
        <v>6</v>
      </c>
      <c r="BX99" t="s">
        <v>6</v>
      </c>
      <c r="BY99">
        <v>0</v>
      </c>
      <c r="BZ99">
        <v>8.0129999999999999</v>
      </c>
      <c r="CC99" s="53">
        <v>0.27767378010732563</v>
      </c>
      <c r="CD99" s="53">
        <v>9.2874079620616501E-3</v>
      </c>
      <c r="CE99" s="53">
        <v>0.71303881193061269</v>
      </c>
      <c r="CF99" s="53">
        <v>0</v>
      </c>
      <c r="CH99" s="53">
        <v>1</v>
      </c>
      <c r="CK99">
        <v>0.27767399999999998</v>
      </c>
      <c r="CN99" s="53">
        <v>2.1989267434685544E-7</v>
      </c>
      <c r="CO99" s="53">
        <v>0</v>
      </c>
    </row>
    <row r="100" spans="1:93" x14ac:dyDescent="0.35">
      <c r="A100" s="3" t="s">
        <v>157</v>
      </c>
      <c r="B100" s="3" t="s">
        <v>158</v>
      </c>
      <c r="C100">
        <v>0</v>
      </c>
      <c r="D100">
        <v>4.7E-2</v>
      </c>
      <c r="E100">
        <v>0</v>
      </c>
      <c r="F100">
        <v>0</v>
      </c>
      <c r="G100">
        <v>0</v>
      </c>
      <c r="H100">
        <v>0</v>
      </c>
      <c r="I100">
        <v>0</v>
      </c>
      <c r="J100">
        <v>2.173</v>
      </c>
      <c r="K100">
        <v>0</v>
      </c>
      <c r="L100" s="3">
        <v>0</v>
      </c>
      <c r="M100" s="3">
        <v>0</v>
      </c>
      <c r="N100" s="3">
        <v>0</v>
      </c>
      <c r="O100" s="3">
        <v>0</v>
      </c>
      <c r="P100" s="3">
        <v>0</v>
      </c>
      <c r="Q100" s="3">
        <v>0</v>
      </c>
      <c r="R100">
        <v>0</v>
      </c>
      <c r="S100">
        <v>64.557000000000002</v>
      </c>
      <c r="T100">
        <v>0</v>
      </c>
      <c r="U100">
        <v>14.627000000000001</v>
      </c>
      <c r="V100">
        <v>0</v>
      </c>
      <c r="W100">
        <v>4.2320000000000002</v>
      </c>
      <c r="X100">
        <v>0</v>
      </c>
      <c r="Y100">
        <v>0</v>
      </c>
      <c r="Z100">
        <v>0</v>
      </c>
      <c r="AA100">
        <v>0</v>
      </c>
      <c r="AB100">
        <v>3.5539999999999998</v>
      </c>
      <c r="AC100">
        <v>0.751</v>
      </c>
      <c r="AD100">
        <v>0</v>
      </c>
      <c r="AE100">
        <v>0</v>
      </c>
      <c r="AF100">
        <v>0</v>
      </c>
      <c r="AG100">
        <v>0</v>
      </c>
      <c r="AH100">
        <v>0</v>
      </c>
      <c r="AI100">
        <v>0</v>
      </c>
      <c r="AJ100">
        <v>0</v>
      </c>
      <c r="AK100">
        <v>0</v>
      </c>
      <c r="AL100">
        <v>0.372</v>
      </c>
      <c r="AM100">
        <v>1.026</v>
      </c>
      <c r="AN100">
        <v>7.7779999999999996</v>
      </c>
      <c r="AO100">
        <v>5.4539999999999997</v>
      </c>
      <c r="AP100">
        <v>0</v>
      </c>
      <c r="AQ100">
        <v>1.853</v>
      </c>
      <c r="AR100">
        <v>0</v>
      </c>
      <c r="AT100">
        <v>106.42399999999999</v>
      </c>
      <c r="AU100">
        <v>106.42399999999999</v>
      </c>
      <c r="AV100">
        <v>77.337000000000003</v>
      </c>
      <c r="AW100">
        <v>0</v>
      </c>
      <c r="AX100">
        <v>0</v>
      </c>
      <c r="AY100" s="53">
        <v>0.7266875892655793</v>
      </c>
      <c r="BA100" t="s">
        <v>79</v>
      </c>
      <c r="BF100">
        <v>2.2250000000000001</v>
      </c>
      <c r="BG100">
        <v>0</v>
      </c>
      <c r="BH100">
        <v>79.183999999999997</v>
      </c>
      <c r="BI100">
        <v>4.2320000000000002</v>
      </c>
      <c r="BK100">
        <v>87.721000000000004</v>
      </c>
      <c r="BN100">
        <v>4.7E-2</v>
      </c>
      <c r="BO100">
        <v>0</v>
      </c>
      <c r="BP100">
        <v>86.97</v>
      </c>
      <c r="BQ100">
        <v>17.182000000000002</v>
      </c>
      <c r="BR100">
        <v>2.2250000000000001</v>
      </c>
      <c r="BS100">
        <v>0</v>
      </c>
      <c r="BT100">
        <v>0.63500000000000001</v>
      </c>
      <c r="BU100">
        <v>0</v>
      </c>
      <c r="BV100" t="s">
        <v>6</v>
      </c>
      <c r="BW100" t="s">
        <v>6</v>
      </c>
      <c r="BX100" t="s">
        <v>6</v>
      </c>
      <c r="BY100">
        <v>0</v>
      </c>
      <c r="BZ100">
        <v>106.42399999999999</v>
      </c>
      <c r="CC100" s="53">
        <v>4.4162970758475535E-4</v>
      </c>
      <c r="CD100" s="53">
        <v>1.3275905810719388E-2</v>
      </c>
      <c r="CE100" s="53">
        <v>0.82483391904081782</v>
      </c>
      <c r="CF100" s="53">
        <v>0.16144854544087803</v>
      </c>
      <c r="CH100" s="53">
        <v>1</v>
      </c>
      <c r="CK100">
        <v>4.4162999999999998E-4</v>
      </c>
      <c r="CN100" s="53">
        <v>2.9241524463321025E-10</v>
      </c>
      <c r="CO100" s="53">
        <v>0</v>
      </c>
    </row>
    <row r="101" spans="1:93" x14ac:dyDescent="0.35">
      <c r="A101" s="3" t="s">
        <v>157</v>
      </c>
      <c r="B101" s="3" t="s">
        <v>159</v>
      </c>
      <c r="C101">
        <v>0</v>
      </c>
      <c r="D101">
        <v>7.1999999999999995E-2</v>
      </c>
      <c r="E101">
        <v>0</v>
      </c>
      <c r="F101">
        <v>0</v>
      </c>
      <c r="G101">
        <v>0</v>
      </c>
      <c r="H101">
        <v>0</v>
      </c>
      <c r="I101">
        <v>0</v>
      </c>
      <c r="J101">
        <v>0</v>
      </c>
      <c r="K101">
        <v>0</v>
      </c>
      <c r="L101" s="3">
        <v>0</v>
      </c>
      <c r="M101" s="3">
        <v>0</v>
      </c>
      <c r="N101" s="3">
        <v>0</v>
      </c>
      <c r="O101" s="3">
        <v>0</v>
      </c>
      <c r="P101" s="3">
        <v>0</v>
      </c>
      <c r="Q101" s="3">
        <v>0</v>
      </c>
      <c r="R101">
        <v>0</v>
      </c>
      <c r="S101">
        <v>0</v>
      </c>
      <c r="T101">
        <v>0</v>
      </c>
      <c r="U101">
        <v>0</v>
      </c>
      <c r="V101">
        <v>0</v>
      </c>
      <c r="W101">
        <v>2.9590000000000001</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4.7E-2</v>
      </c>
      <c r="AR101">
        <v>0</v>
      </c>
      <c r="AT101">
        <v>3.0780000000000003</v>
      </c>
      <c r="AU101">
        <v>3.0780000000000003</v>
      </c>
      <c r="AV101">
        <v>2.38</v>
      </c>
      <c r="AW101">
        <v>0</v>
      </c>
      <c r="AX101">
        <v>0</v>
      </c>
      <c r="AY101" s="53">
        <v>0.77322936972059764</v>
      </c>
      <c r="BA101" t="s">
        <v>79</v>
      </c>
      <c r="BF101">
        <v>4.7E-2</v>
      </c>
      <c r="BG101">
        <v>0</v>
      </c>
      <c r="BH101">
        <v>0</v>
      </c>
      <c r="BI101">
        <v>2.9590000000000001</v>
      </c>
      <c r="BK101">
        <v>2.9590000000000001</v>
      </c>
      <c r="BN101">
        <v>7.1999999999999995E-2</v>
      </c>
      <c r="BO101">
        <v>0</v>
      </c>
      <c r="BP101">
        <v>2.9590000000000001</v>
      </c>
      <c r="BQ101">
        <v>0</v>
      </c>
      <c r="BR101">
        <v>4.7E-2</v>
      </c>
      <c r="BS101">
        <v>0</v>
      </c>
      <c r="BT101">
        <v>0.63500000000000001</v>
      </c>
      <c r="BU101">
        <v>0</v>
      </c>
      <c r="BV101" t="s">
        <v>6</v>
      </c>
      <c r="BW101" t="s">
        <v>6</v>
      </c>
      <c r="BX101" t="s">
        <v>6</v>
      </c>
      <c r="BY101">
        <v>0</v>
      </c>
      <c r="BZ101">
        <v>3.0780000000000003</v>
      </c>
      <c r="CC101" s="53">
        <v>2.3391812865497071E-2</v>
      </c>
      <c r="CD101" s="53">
        <v>9.6962313190383353E-3</v>
      </c>
      <c r="CE101" s="53">
        <v>0.96691195581546441</v>
      </c>
      <c r="CF101" s="53">
        <v>0</v>
      </c>
      <c r="CH101" s="53">
        <v>0.99999999999999978</v>
      </c>
      <c r="CK101">
        <v>2.3391800000000001E-2</v>
      </c>
      <c r="CN101" s="53">
        <v>-1.2865497070468912E-8</v>
      </c>
      <c r="CO101" s="53">
        <v>0</v>
      </c>
    </row>
    <row r="102" spans="1:93" x14ac:dyDescent="0.35">
      <c r="A102" s="3" t="s">
        <v>157</v>
      </c>
      <c r="B102" s="3" t="s">
        <v>160</v>
      </c>
      <c r="C102">
        <v>0</v>
      </c>
      <c r="D102">
        <v>6.9000000000000006E-2</v>
      </c>
      <c r="E102">
        <v>0</v>
      </c>
      <c r="F102">
        <v>0</v>
      </c>
      <c r="G102">
        <v>0</v>
      </c>
      <c r="H102">
        <v>0</v>
      </c>
      <c r="I102">
        <v>0</v>
      </c>
      <c r="J102">
        <v>0</v>
      </c>
      <c r="K102">
        <v>0</v>
      </c>
      <c r="L102" s="3">
        <v>0</v>
      </c>
      <c r="M102" s="3">
        <v>0</v>
      </c>
      <c r="N102" s="3">
        <v>0</v>
      </c>
      <c r="O102" s="3">
        <v>0</v>
      </c>
      <c r="P102" s="3">
        <v>0</v>
      </c>
      <c r="Q102" s="3">
        <v>0</v>
      </c>
      <c r="R102">
        <v>0</v>
      </c>
      <c r="S102">
        <v>0</v>
      </c>
      <c r="T102">
        <v>0</v>
      </c>
      <c r="U102">
        <v>0</v>
      </c>
      <c r="V102">
        <v>0</v>
      </c>
      <c r="W102">
        <v>3.4780000000000002</v>
      </c>
      <c r="X102">
        <v>0</v>
      </c>
      <c r="Y102">
        <v>0</v>
      </c>
      <c r="Z102">
        <v>0</v>
      </c>
      <c r="AA102">
        <v>0</v>
      </c>
      <c r="AB102">
        <v>0</v>
      </c>
      <c r="AC102">
        <v>0</v>
      </c>
      <c r="AD102">
        <v>0</v>
      </c>
      <c r="AE102">
        <v>0</v>
      </c>
      <c r="AF102">
        <v>0</v>
      </c>
      <c r="AG102">
        <v>0</v>
      </c>
      <c r="AH102">
        <v>0</v>
      </c>
      <c r="AI102">
        <v>0</v>
      </c>
      <c r="AJ102">
        <v>0</v>
      </c>
      <c r="AK102">
        <v>0</v>
      </c>
      <c r="AL102">
        <v>0</v>
      </c>
      <c r="AM102">
        <v>0</v>
      </c>
      <c r="AN102">
        <v>0</v>
      </c>
      <c r="AO102">
        <v>0</v>
      </c>
      <c r="AP102">
        <v>0</v>
      </c>
      <c r="AQ102">
        <v>0.05</v>
      </c>
      <c r="AR102">
        <v>0</v>
      </c>
      <c r="AT102">
        <v>3.597</v>
      </c>
      <c r="AU102">
        <v>3.597</v>
      </c>
      <c r="AV102">
        <v>2.6579999999999999</v>
      </c>
      <c r="AW102">
        <v>0</v>
      </c>
      <c r="AX102">
        <v>0</v>
      </c>
      <c r="AY102" s="53">
        <v>0.73894912427022519</v>
      </c>
      <c r="BA102" t="s">
        <v>79</v>
      </c>
      <c r="BF102">
        <v>0.05</v>
      </c>
      <c r="BG102">
        <v>0</v>
      </c>
      <c r="BH102">
        <v>0</v>
      </c>
      <c r="BI102">
        <v>3.4780000000000002</v>
      </c>
      <c r="BK102">
        <v>3.4780000000000002</v>
      </c>
      <c r="BN102">
        <v>6.9000000000000006E-2</v>
      </c>
      <c r="BO102">
        <v>0</v>
      </c>
      <c r="BP102">
        <v>3.4780000000000002</v>
      </c>
      <c r="BQ102">
        <v>0</v>
      </c>
      <c r="BR102">
        <v>0.05</v>
      </c>
      <c r="BS102">
        <v>0</v>
      </c>
      <c r="BT102">
        <v>0</v>
      </c>
      <c r="BU102">
        <v>0</v>
      </c>
      <c r="BV102" t="s">
        <v>6</v>
      </c>
      <c r="BW102" t="s">
        <v>6</v>
      </c>
      <c r="BX102" t="s">
        <v>6</v>
      </c>
      <c r="BY102">
        <v>0</v>
      </c>
      <c r="BZ102">
        <v>3.597</v>
      </c>
      <c r="CC102" s="53">
        <v>1.9182652210175146E-2</v>
      </c>
      <c r="CD102" s="53">
        <v>0</v>
      </c>
      <c r="CE102" s="53">
        <v>0.98081734778982488</v>
      </c>
      <c r="CF102" s="53">
        <v>0</v>
      </c>
      <c r="CH102" s="53">
        <v>1</v>
      </c>
      <c r="CK102">
        <v>1.91827E-2</v>
      </c>
      <c r="CN102" s="53">
        <v>4.7789824854371776E-8</v>
      </c>
      <c r="CO102" s="53">
        <v>0</v>
      </c>
    </row>
    <row r="103" spans="1:93" x14ac:dyDescent="0.35">
      <c r="A103" s="3" t="s">
        <v>161</v>
      </c>
      <c r="B103" s="3" t="s">
        <v>164</v>
      </c>
      <c r="C103">
        <v>0</v>
      </c>
      <c r="D103">
        <v>0</v>
      </c>
      <c r="E103">
        <v>0</v>
      </c>
      <c r="F103">
        <v>0</v>
      </c>
      <c r="G103">
        <v>0</v>
      </c>
      <c r="H103">
        <v>0</v>
      </c>
      <c r="I103">
        <v>0</v>
      </c>
      <c r="J103">
        <v>0</v>
      </c>
      <c r="K103">
        <v>0</v>
      </c>
      <c r="L103" s="3">
        <v>0</v>
      </c>
      <c r="M103" s="3">
        <v>0</v>
      </c>
      <c r="N103" s="3">
        <v>0</v>
      </c>
      <c r="O103" s="3">
        <v>0</v>
      </c>
      <c r="P103" s="3">
        <v>0</v>
      </c>
      <c r="Q103" s="3">
        <v>0</v>
      </c>
      <c r="R103">
        <v>0</v>
      </c>
      <c r="S103">
        <v>0</v>
      </c>
      <c r="T103">
        <v>0</v>
      </c>
      <c r="U103">
        <v>0</v>
      </c>
      <c r="V103">
        <v>0</v>
      </c>
      <c r="W103">
        <v>4.7</v>
      </c>
      <c r="X103">
        <v>0</v>
      </c>
      <c r="Y103">
        <v>0</v>
      </c>
      <c r="Z103">
        <v>0</v>
      </c>
      <c r="AA103">
        <v>0</v>
      </c>
      <c r="AB103">
        <v>0</v>
      </c>
      <c r="AC103">
        <v>0</v>
      </c>
      <c r="AD103">
        <v>0</v>
      </c>
      <c r="AE103">
        <v>0</v>
      </c>
      <c r="AF103">
        <v>0</v>
      </c>
      <c r="AG103">
        <v>0</v>
      </c>
      <c r="AH103">
        <v>0</v>
      </c>
      <c r="AI103">
        <v>0</v>
      </c>
      <c r="AJ103">
        <v>0</v>
      </c>
      <c r="AK103">
        <v>0</v>
      </c>
      <c r="AL103">
        <v>0</v>
      </c>
      <c r="AM103">
        <v>0</v>
      </c>
      <c r="AN103">
        <v>0</v>
      </c>
      <c r="AO103">
        <v>0</v>
      </c>
      <c r="AP103">
        <v>0</v>
      </c>
      <c r="AQ103">
        <v>0.06</v>
      </c>
      <c r="AR103">
        <v>0</v>
      </c>
      <c r="AT103">
        <v>4.76</v>
      </c>
      <c r="AU103">
        <v>4.76</v>
      </c>
      <c r="AV103">
        <v>3.77</v>
      </c>
      <c r="AW103">
        <v>0</v>
      </c>
      <c r="AX103">
        <v>0</v>
      </c>
      <c r="AY103" s="53">
        <v>0.79201680672268915</v>
      </c>
      <c r="BA103" t="s">
        <v>79</v>
      </c>
      <c r="BF103">
        <v>0.06</v>
      </c>
      <c r="BG103">
        <v>0</v>
      </c>
      <c r="BH103">
        <v>0</v>
      </c>
      <c r="BI103">
        <v>4.7</v>
      </c>
      <c r="BK103">
        <v>4.7</v>
      </c>
      <c r="BN103">
        <v>0</v>
      </c>
      <c r="BO103">
        <v>0</v>
      </c>
      <c r="BP103">
        <v>4.7</v>
      </c>
      <c r="BQ103">
        <v>0</v>
      </c>
      <c r="BR103">
        <v>0.06</v>
      </c>
      <c r="BS103">
        <v>0</v>
      </c>
      <c r="BT103">
        <v>0</v>
      </c>
      <c r="BU103">
        <v>0</v>
      </c>
      <c r="BV103" t="s">
        <v>6</v>
      </c>
      <c r="BW103" t="s">
        <v>6</v>
      </c>
      <c r="BX103" t="s">
        <v>6</v>
      </c>
      <c r="BY103">
        <v>0</v>
      </c>
      <c r="BZ103">
        <v>4.76</v>
      </c>
      <c r="CC103" s="53">
        <v>0</v>
      </c>
      <c r="CD103" s="53">
        <v>0</v>
      </c>
      <c r="CE103" s="53">
        <v>1</v>
      </c>
      <c r="CF103" s="53">
        <v>0</v>
      </c>
      <c r="CH103" s="53">
        <v>1</v>
      </c>
      <c r="CK103">
        <v>0</v>
      </c>
      <c r="CN103" s="53">
        <v>0</v>
      </c>
      <c r="CO103" s="53">
        <v>0</v>
      </c>
    </row>
    <row r="104" spans="1:93" x14ac:dyDescent="0.35">
      <c r="A104" s="3" t="s">
        <v>161</v>
      </c>
      <c r="B104" s="3" t="s">
        <v>163</v>
      </c>
      <c r="C104">
        <v>0</v>
      </c>
      <c r="D104">
        <v>4.4800000000000004</v>
      </c>
      <c r="E104">
        <v>0</v>
      </c>
      <c r="F104">
        <v>0</v>
      </c>
      <c r="G104">
        <v>0</v>
      </c>
      <c r="H104">
        <v>4.74</v>
      </c>
      <c r="I104">
        <v>0</v>
      </c>
      <c r="J104">
        <v>9.6</v>
      </c>
      <c r="K104">
        <v>0</v>
      </c>
      <c r="L104" s="3">
        <v>0</v>
      </c>
      <c r="M104" s="3">
        <v>0</v>
      </c>
      <c r="N104" s="3">
        <v>0</v>
      </c>
      <c r="O104" s="3">
        <v>53.1404</v>
      </c>
      <c r="P104" s="3">
        <v>0</v>
      </c>
      <c r="Q104" s="3">
        <v>0</v>
      </c>
      <c r="R104">
        <v>42.163400000000003</v>
      </c>
      <c r="S104">
        <v>59.4649</v>
      </c>
      <c r="T104">
        <v>24.4984</v>
      </c>
      <c r="U104">
        <v>116.197</v>
      </c>
      <c r="V104">
        <v>16.283799999999999</v>
      </c>
      <c r="W104">
        <v>0</v>
      </c>
      <c r="X104">
        <v>0</v>
      </c>
      <c r="Y104">
        <v>0</v>
      </c>
      <c r="Z104">
        <v>0</v>
      </c>
      <c r="AA104">
        <v>0</v>
      </c>
      <c r="AB104">
        <v>0</v>
      </c>
      <c r="AC104">
        <v>0</v>
      </c>
      <c r="AD104">
        <v>0</v>
      </c>
      <c r="AE104">
        <v>0</v>
      </c>
      <c r="AF104">
        <v>0</v>
      </c>
      <c r="AG104">
        <v>0</v>
      </c>
      <c r="AH104">
        <v>0</v>
      </c>
      <c r="AI104">
        <v>0</v>
      </c>
      <c r="AJ104">
        <v>0</v>
      </c>
      <c r="AK104">
        <v>0</v>
      </c>
      <c r="AL104">
        <v>0</v>
      </c>
      <c r="AM104">
        <v>0</v>
      </c>
      <c r="AN104">
        <v>80.11</v>
      </c>
      <c r="AO104">
        <v>0.39</v>
      </c>
      <c r="AP104">
        <v>0</v>
      </c>
      <c r="AQ104">
        <v>11.501799999999999</v>
      </c>
      <c r="AR104">
        <v>44.156999999999996</v>
      </c>
      <c r="AT104">
        <v>422.56969999999995</v>
      </c>
      <c r="AU104">
        <v>466.72669999999994</v>
      </c>
      <c r="AV104">
        <v>378.41</v>
      </c>
      <c r="AW104">
        <v>6.09</v>
      </c>
      <c r="AX104">
        <v>8.09</v>
      </c>
      <c r="AY104" s="53">
        <v>0.81077427110983813</v>
      </c>
      <c r="BA104" t="s">
        <v>79</v>
      </c>
      <c r="BF104">
        <v>11.501799999999999</v>
      </c>
      <c r="BG104">
        <v>0</v>
      </c>
      <c r="BH104">
        <v>258.60750000000002</v>
      </c>
      <c r="BI104">
        <v>0</v>
      </c>
      <c r="BK104">
        <v>311.74790000000002</v>
      </c>
      <c r="BN104">
        <v>9.2200000000000006</v>
      </c>
      <c r="BO104">
        <v>0</v>
      </c>
      <c r="BP104">
        <v>258.60750000000002</v>
      </c>
      <c r="BQ104">
        <v>143.24039999999999</v>
      </c>
      <c r="BR104">
        <v>11.501799999999999</v>
      </c>
      <c r="BS104">
        <v>0</v>
      </c>
      <c r="BT104">
        <v>0</v>
      </c>
      <c r="BU104">
        <v>44.156999999999996</v>
      </c>
      <c r="BV104">
        <v>0.8</v>
      </c>
      <c r="BW104">
        <v>0.98</v>
      </c>
      <c r="BX104">
        <v>8.74</v>
      </c>
      <c r="BY104">
        <v>1.062808</v>
      </c>
      <c r="BZ104">
        <v>466.72669999999999</v>
      </c>
      <c r="CC104" s="53">
        <v>2.2788634119282229E-2</v>
      </c>
      <c r="CD104" s="53">
        <v>7.3027199858075389E-2</v>
      </c>
      <c r="CE104" s="53">
        <v>0.57873119322292899</v>
      </c>
      <c r="CF104" s="53">
        <v>0.32545297279971341</v>
      </c>
      <c r="CH104" s="53">
        <v>1</v>
      </c>
      <c r="CK104">
        <v>2.3190599999999999E-2</v>
      </c>
      <c r="CN104" s="53">
        <v>4.019658807177702E-4</v>
      </c>
      <c r="CO104" s="53">
        <v>0</v>
      </c>
    </row>
    <row r="105" spans="1:93" x14ac:dyDescent="0.35">
      <c r="A105" s="3" t="s">
        <v>161</v>
      </c>
      <c r="B105" s="3" t="s">
        <v>165</v>
      </c>
      <c r="C105">
        <v>0</v>
      </c>
      <c r="D105">
        <v>0</v>
      </c>
      <c r="E105">
        <v>0</v>
      </c>
      <c r="F105">
        <v>0</v>
      </c>
      <c r="G105">
        <v>0</v>
      </c>
      <c r="H105">
        <v>0</v>
      </c>
      <c r="I105">
        <v>0</v>
      </c>
      <c r="J105">
        <v>0</v>
      </c>
      <c r="K105">
        <v>0</v>
      </c>
      <c r="L105" s="3">
        <v>0</v>
      </c>
      <c r="M105" s="3">
        <v>0</v>
      </c>
      <c r="N105" s="3">
        <v>0</v>
      </c>
      <c r="O105" s="3">
        <v>0</v>
      </c>
      <c r="P105" s="3">
        <v>0</v>
      </c>
      <c r="Q105" s="3">
        <v>0</v>
      </c>
      <c r="R105">
        <v>0</v>
      </c>
      <c r="S105">
        <v>0</v>
      </c>
      <c r="T105">
        <v>0</v>
      </c>
      <c r="U105">
        <v>0</v>
      </c>
      <c r="V105">
        <v>0</v>
      </c>
      <c r="W105">
        <v>4.8</v>
      </c>
      <c r="X105">
        <v>0</v>
      </c>
      <c r="Y105">
        <v>0</v>
      </c>
      <c r="Z105">
        <v>0</v>
      </c>
      <c r="AA105">
        <v>0</v>
      </c>
      <c r="AB105">
        <v>0</v>
      </c>
      <c r="AC105">
        <v>0</v>
      </c>
      <c r="AD105">
        <v>0</v>
      </c>
      <c r="AE105">
        <v>0</v>
      </c>
      <c r="AF105">
        <v>0</v>
      </c>
      <c r="AG105">
        <v>0</v>
      </c>
      <c r="AH105">
        <v>0</v>
      </c>
      <c r="AI105">
        <v>0</v>
      </c>
      <c r="AJ105">
        <v>0</v>
      </c>
      <c r="AK105">
        <v>0</v>
      </c>
      <c r="AL105">
        <v>0</v>
      </c>
      <c r="AM105">
        <v>0</v>
      </c>
      <c r="AN105">
        <v>0</v>
      </c>
      <c r="AO105">
        <v>0</v>
      </c>
      <c r="AP105">
        <v>0</v>
      </c>
      <c r="AQ105">
        <v>5.1999999999999998E-2</v>
      </c>
      <c r="AR105">
        <v>0</v>
      </c>
      <c r="AT105">
        <v>4.8519999999999994</v>
      </c>
      <c r="AU105">
        <v>4.8519999999999994</v>
      </c>
      <c r="AV105">
        <v>4.0599999999999996</v>
      </c>
      <c r="AW105">
        <v>0</v>
      </c>
      <c r="AX105">
        <v>0</v>
      </c>
      <c r="AY105" s="53">
        <v>0.83676834295136027</v>
      </c>
      <c r="BA105" t="s">
        <v>79</v>
      </c>
      <c r="BF105">
        <v>5.1999999999999998E-2</v>
      </c>
      <c r="BG105">
        <v>0</v>
      </c>
      <c r="BH105">
        <v>0</v>
      </c>
      <c r="BI105">
        <v>4.8</v>
      </c>
      <c r="BK105">
        <v>4.8</v>
      </c>
      <c r="BN105">
        <v>0</v>
      </c>
      <c r="BO105">
        <v>0</v>
      </c>
      <c r="BP105">
        <v>4.8</v>
      </c>
      <c r="BQ105">
        <v>0</v>
      </c>
      <c r="BR105">
        <v>5.1999999999999998E-2</v>
      </c>
      <c r="BS105">
        <v>0</v>
      </c>
      <c r="BT105">
        <v>0</v>
      </c>
      <c r="BU105">
        <v>0</v>
      </c>
      <c r="BV105" t="s">
        <v>6</v>
      </c>
      <c r="BW105" t="s">
        <v>6</v>
      </c>
      <c r="BX105" t="s">
        <v>6</v>
      </c>
      <c r="BY105">
        <v>0</v>
      </c>
      <c r="BZ105">
        <v>4.8519999999999994</v>
      </c>
      <c r="CC105" s="53">
        <v>0</v>
      </c>
      <c r="CD105" s="53">
        <v>0</v>
      </c>
      <c r="CE105" s="53">
        <v>1</v>
      </c>
      <c r="CF105" s="53">
        <v>0</v>
      </c>
      <c r="CH105" s="53">
        <v>1</v>
      </c>
      <c r="CK105">
        <v>0</v>
      </c>
      <c r="CN105" s="53">
        <v>0</v>
      </c>
      <c r="CO105" s="53">
        <v>0</v>
      </c>
    </row>
    <row r="106" spans="1:93" x14ac:dyDescent="0.35">
      <c r="A106" s="3" t="s">
        <v>161</v>
      </c>
      <c r="B106" s="3" t="s">
        <v>162</v>
      </c>
      <c r="C106">
        <v>0</v>
      </c>
      <c r="D106">
        <v>0</v>
      </c>
      <c r="E106">
        <v>0</v>
      </c>
      <c r="F106">
        <v>0</v>
      </c>
      <c r="G106">
        <v>0</v>
      </c>
      <c r="H106">
        <v>0</v>
      </c>
      <c r="I106">
        <v>0</v>
      </c>
      <c r="J106">
        <v>0</v>
      </c>
      <c r="K106">
        <v>0</v>
      </c>
      <c r="L106" s="3">
        <v>0</v>
      </c>
      <c r="M106" s="3">
        <v>0</v>
      </c>
      <c r="N106" s="3">
        <v>0</v>
      </c>
      <c r="O106" s="3">
        <v>0</v>
      </c>
      <c r="P106" s="3">
        <v>0</v>
      </c>
      <c r="Q106" s="3">
        <v>0</v>
      </c>
      <c r="R106">
        <v>0</v>
      </c>
      <c r="S106">
        <v>0</v>
      </c>
      <c r="T106">
        <v>0</v>
      </c>
      <c r="U106">
        <v>0</v>
      </c>
      <c r="V106">
        <v>0</v>
      </c>
      <c r="W106">
        <v>0.81</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1.7000000000000001E-2</v>
      </c>
      <c r="AR106">
        <v>0</v>
      </c>
      <c r="AT106">
        <v>0.82700000000000007</v>
      </c>
      <c r="AU106">
        <v>0.82700000000000007</v>
      </c>
      <c r="AV106">
        <v>0.436</v>
      </c>
      <c r="AW106">
        <v>0</v>
      </c>
      <c r="AX106">
        <v>0</v>
      </c>
      <c r="AY106" s="53">
        <v>0.52720677146311967</v>
      </c>
      <c r="BA106" t="s">
        <v>79</v>
      </c>
      <c r="BF106">
        <v>1.7000000000000001E-2</v>
      </c>
      <c r="BG106">
        <v>0</v>
      </c>
      <c r="BH106">
        <v>0</v>
      </c>
      <c r="BI106">
        <v>0.81</v>
      </c>
      <c r="BK106">
        <v>0.81</v>
      </c>
      <c r="BN106">
        <v>0</v>
      </c>
      <c r="BO106">
        <v>0</v>
      </c>
      <c r="BP106">
        <v>0.81</v>
      </c>
      <c r="BQ106">
        <v>0</v>
      </c>
      <c r="BR106">
        <v>1.7000000000000001E-2</v>
      </c>
      <c r="BS106">
        <v>0</v>
      </c>
      <c r="BT106">
        <v>0</v>
      </c>
      <c r="BU106">
        <v>0</v>
      </c>
      <c r="BV106" t="s">
        <v>6</v>
      </c>
      <c r="BW106" t="s">
        <v>6</v>
      </c>
      <c r="BX106" t="s">
        <v>6</v>
      </c>
      <c r="BY106">
        <v>0</v>
      </c>
      <c r="BZ106">
        <v>0.82700000000000007</v>
      </c>
      <c r="CC106" s="53">
        <v>0</v>
      </c>
      <c r="CD106" s="53">
        <v>0</v>
      </c>
      <c r="CE106" s="53">
        <v>1</v>
      </c>
      <c r="CF106" s="53">
        <v>0</v>
      </c>
      <c r="CH106" s="53">
        <v>1</v>
      </c>
      <c r="CK106">
        <v>0</v>
      </c>
      <c r="CN106" s="53">
        <v>0</v>
      </c>
      <c r="CO106" s="53">
        <v>0</v>
      </c>
    </row>
    <row r="107" spans="1:93" x14ac:dyDescent="0.35">
      <c r="A107" s="3" t="s">
        <v>161</v>
      </c>
      <c r="B107" s="3" t="s">
        <v>166</v>
      </c>
      <c r="C107">
        <v>0</v>
      </c>
      <c r="D107">
        <v>0</v>
      </c>
      <c r="E107">
        <v>0</v>
      </c>
      <c r="F107">
        <v>0</v>
      </c>
      <c r="G107">
        <v>0</v>
      </c>
      <c r="H107">
        <v>0</v>
      </c>
      <c r="I107">
        <v>0</v>
      </c>
      <c r="J107">
        <v>0</v>
      </c>
      <c r="K107">
        <v>0</v>
      </c>
      <c r="L107" s="3">
        <v>0</v>
      </c>
      <c r="M107" s="3">
        <v>0</v>
      </c>
      <c r="N107" s="3">
        <v>0</v>
      </c>
      <c r="O107" s="3">
        <v>0</v>
      </c>
      <c r="P107" s="3">
        <v>0</v>
      </c>
      <c r="Q107" s="3">
        <v>0</v>
      </c>
      <c r="R107">
        <v>0</v>
      </c>
      <c r="S107">
        <v>0</v>
      </c>
      <c r="T107">
        <v>0</v>
      </c>
      <c r="U107">
        <v>0</v>
      </c>
      <c r="V107">
        <v>0</v>
      </c>
      <c r="W107">
        <v>5.3</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0</v>
      </c>
      <c r="AQ107">
        <v>9.4E-2</v>
      </c>
      <c r="AR107">
        <v>0</v>
      </c>
      <c r="AT107">
        <v>5.3940000000000001</v>
      </c>
      <c r="AU107">
        <v>5.3940000000000001</v>
      </c>
      <c r="AV107">
        <v>4.34</v>
      </c>
      <c r="AW107">
        <v>0</v>
      </c>
      <c r="AX107">
        <v>0</v>
      </c>
      <c r="AY107" s="53">
        <v>0.80459770114942519</v>
      </c>
      <c r="BA107" t="s">
        <v>79</v>
      </c>
      <c r="BF107">
        <v>9.4E-2</v>
      </c>
      <c r="BG107">
        <v>0</v>
      </c>
      <c r="BH107">
        <v>0</v>
      </c>
      <c r="BI107">
        <v>5.3</v>
      </c>
      <c r="BK107">
        <v>5.3</v>
      </c>
      <c r="BN107">
        <v>0</v>
      </c>
      <c r="BO107">
        <v>0</v>
      </c>
      <c r="BP107">
        <v>5.3</v>
      </c>
      <c r="BQ107">
        <v>0</v>
      </c>
      <c r="BR107">
        <v>9.4E-2</v>
      </c>
      <c r="BS107">
        <v>0</v>
      </c>
      <c r="BT107">
        <v>0</v>
      </c>
      <c r="BU107">
        <v>0</v>
      </c>
      <c r="BV107" t="s">
        <v>6</v>
      </c>
      <c r="BW107" t="s">
        <v>6</v>
      </c>
      <c r="BX107" t="s">
        <v>6</v>
      </c>
      <c r="BY107">
        <v>0</v>
      </c>
      <c r="BZ107">
        <v>5.3940000000000001</v>
      </c>
      <c r="CC107" s="53">
        <v>0</v>
      </c>
      <c r="CD107" s="53">
        <v>0</v>
      </c>
      <c r="CE107" s="53">
        <v>1</v>
      </c>
      <c r="CF107" s="53">
        <v>0</v>
      </c>
      <c r="CH107" s="53">
        <v>1</v>
      </c>
      <c r="CK107">
        <v>0</v>
      </c>
      <c r="CN107" s="53">
        <v>0</v>
      </c>
      <c r="CO107" s="53">
        <v>0</v>
      </c>
    </row>
    <row r="108" spans="1:93" x14ac:dyDescent="0.35">
      <c r="A108" s="3" t="s">
        <v>167</v>
      </c>
      <c r="B108" s="3" t="s">
        <v>168</v>
      </c>
      <c r="C108">
        <v>0</v>
      </c>
      <c r="D108">
        <v>0.2</v>
      </c>
      <c r="E108">
        <v>0</v>
      </c>
      <c r="F108">
        <v>0</v>
      </c>
      <c r="G108">
        <v>0</v>
      </c>
      <c r="H108">
        <v>0</v>
      </c>
      <c r="I108">
        <v>70.957999999999998</v>
      </c>
      <c r="J108">
        <v>0</v>
      </c>
      <c r="K108">
        <v>0</v>
      </c>
      <c r="L108" s="3">
        <v>0</v>
      </c>
      <c r="M108" s="3">
        <v>0</v>
      </c>
      <c r="N108" s="3">
        <v>0</v>
      </c>
      <c r="O108" s="3">
        <v>0</v>
      </c>
      <c r="P108" s="3">
        <v>3.2</v>
      </c>
      <c r="Q108" s="3">
        <v>0</v>
      </c>
      <c r="R108">
        <v>0</v>
      </c>
      <c r="S108">
        <v>41.155999999999999</v>
      </c>
      <c r="T108">
        <v>0</v>
      </c>
      <c r="U108">
        <v>0</v>
      </c>
      <c r="V108">
        <v>0</v>
      </c>
      <c r="W108">
        <v>0</v>
      </c>
      <c r="X108">
        <v>0</v>
      </c>
      <c r="Y108">
        <v>0</v>
      </c>
      <c r="Z108">
        <v>0</v>
      </c>
      <c r="AA108">
        <v>0</v>
      </c>
      <c r="AB108">
        <v>11.6</v>
      </c>
      <c r="AC108">
        <v>0</v>
      </c>
      <c r="AD108">
        <v>0</v>
      </c>
      <c r="AE108">
        <v>0</v>
      </c>
      <c r="AF108">
        <v>0</v>
      </c>
      <c r="AG108">
        <v>0</v>
      </c>
      <c r="AH108">
        <v>7.6840000000000002</v>
      </c>
      <c r="AI108">
        <v>0</v>
      </c>
      <c r="AJ108">
        <v>0</v>
      </c>
      <c r="AK108">
        <v>0</v>
      </c>
      <c r="AL108">
        <v>0</v>
      </c>
      <c r="AM108">
        <v>0</v>
      </c>
      <c r="AN108">
        <v>7.6929999999999996</v>
      </c>
      <c r="AO108">
        <v>12.516999999999999</v>
      </c>
      <c r="AP108">
        <v>0</v>
      </c>
      <c r="AQ108">
        <v>2.1850000000000001</v>
      </c>
      <c r="AR108">
        <v>0</v>
      </c>
      <c r="AT108">
        <v>157.19300000000001</v>
      </c>
      <c r="AU108">
        <v>157.19300000000001</v>
      </c>
      <c r="AV108">
        <v>113.5</v>
      </c>
      <c r="AW108">
        <v>0</v>
      </c>
      <c r="AX108">
        <v>0</v>
      </c>
      <c r="AY108" s="53">
        <v>0.72204233012920416</v>
      </c>
      <c r="BA108" t="s">
        <v>79</v>
      </c>
      <c r="BF108">
        <v>2.1850000000000001</v>
      </c>
      <c r="BG108">
        <v>0</v>
      </c>
      <c r="BH108">
        <v>41.155999999999999</v>
      </c>
      <c r="BI108">
        <v>0</v>
      </c>
      <c r="BK108">
        <v>63.64</v>
      </c>
      <c r="BN108">
        <v>0.2</v>
      </c>
      <c r="BO108">
        <v>0</v>
      </c>
      <c r="BP108">
        <v>60.44</v>
      </c>
      <c r="BQ108">
        <v>94.367999999999995</v>
      </c>
      <c r="BR108">
        <v>2.1850000000000001</v>
      </c>
      <c r="BS108">
        <v>0</v>
      </c>
      <c r="BT108">
        <v>0</v>
      </c>
      <c r="BU108">
        <v>0</v>
      </c>
      <c r="BV108" t="s">
        <v>6</v>
      </c>
      <c r="BW108" t="s">
        <v>6</v>
      </c>
      <c r="BX108" t="s">
        <v>6</v>
      </c>
      <c r="BY108">
        <v>6.4000000000000001E-2</v>
      </c>
      <c r="BZ108">
        <v>157.19299999999998</v>
      </c>
      <c r="CC108" s="53">
        <v>1.6794640982740964E-3</v>
      </c>
      <c r="CD108" s="53">
        <v>0</v>
      </c>
      <c r="CE108" s="53">
        <v>0.39839560285763365</v>
      </c>
      <c r="CF108" s="53">
        <v>0.59992493304409233</v>
      </c>
      <c r="CH108" s="53">
        <v>1</v>
      </c>
      <c r="CK108">
        <v>1.67946E-3</v>
      </c>
      <c r="CN108" s="53">
        <v>-4.0982740963889375E-9</v>
      </c>
      <c r="CO108" s="53">
        <v>0</v>
      </c>
    </row>
    <row r="109" spans="1:93" x14ac:dyDescent="0.35">
      <c r="A109" s="3" t="s">
        <v>169</v>
      </c>
      <c r="B109" s="3" t="s">
        <v>170</v>
      </c>
      <c r="C109">
        <v>0</v>
      </c>
      <c r="D109">
        <v>0.08</v>
      </c>
      <c r="E109">
        <v>0</v>
      </c>
      <c r="F109">
        <v>0</v>
      </c>
      <c r="G109">
        <v>0</v>
      </c>
      <c r="H109">
        <v>0</v>
      </c>
      <c r="I109">
        <v>0</v>
      </c>
      <c r="J109">
        <v>0</v>
      </c>
      <c r="K109">
        <v>0</v>
      </c>
      <c r="L109" s="3">
        <v>0</v>
      </c>
      <c r="M109" s="3">
        <v>0</v>
      </c>
      <c r="N109" s="3">
        <v>0</v>
      </c>
      <c r="O109" s="3">
        <v>0</v>
      </c>
      <c r="P109" s="3">
        <v>0</v>
      </c>
      <c r="Q109" s="3">
        <v>0</v>
      </c>
      <c r="R109">
        <v>15.0861</v>
      </c>
      <c r="S109">
        <v>18.840800000000002</v>
      </c>
      <c r="T109">
        <v>0</v>
      </c>
      <c r="U109">
        <v>12.929600000000001</v>
      </c>
      <c r="V109">
        <v>0</v>
      </c>
      <c r="W109">
        <v>0.81</v>
      </c>
      <c r="X109">
        <v>0</v>
      </c>
      <c r="Y109">
        <v>0</v>
      </c>
      <c r="Z109">
        <v>0</v>
      </c>
      <c r="AA109">
        <v>0</v>
      </c>
      <c r="AB109">
        <v>0</v>
      </c>
      <c r="AC109">
        <v>0</v>
      </c>
      <c r="AD109">
        <v>0</v>
      </c>
      <c r="AE109">
        <v>0</v>
      </c>
      <c r="AF109">
        <v>0</v>
      </c>
      <c r="AG109">
        <v>0.191743</v>
      </c>
      <c r="AH109">
        <v>0</v>
      </c>
      <c r="AI109">
        <v>0</v>
      </c>
      <c r="AJ109">
        <v>0</v>
      </c>
      <c r="AK109">
        <v>0</v>
      </c>
      <c r="AL109">
        <v>0</v>
      </c>
      <c r="AM109">
        <v>0</v>
      </c>
      <c r="AN109">
        <v>9.5500000000000007</v>
      </c>
      <c r="AO109">
        <v>0</v>
      </c>
      <c r="AP109">
        <v>0</v>
      </c>
      <c r="AQ109">
        <v>0.58761200000000002</v>
      </c>
      <c r="AR109">
        <v>0</v>
      </c>
      <c r="AT109">
        <v>58.075855000000011</v>
      </c>
      <c r="AU109">
        <v>58.075855000000011</v>
      </c>
      <c r="AV109">
        <v>46.774000000000001</v>
      </c>
      <c r="AW109">
        <v>0</v>
      </c>
      <c r="AX109">
        <v>0</v>
      </c>
      <c r="AY109" s="53">
        <v>0.8053949442500673</v>
      </c>
      <c r="BA109" t="s">
        <v>79</v>
      </c>
      <c r="BF109">
        <v>0.58761200000000002</v>
      </c>
      <c r="BG109">
        <v>0</v>
      </c>
      <c r="BH109">
        <v>46.856500000000004</v>
      </c>
      <c r="BI109">
        <v>0.81</v>
      </c>
      <c r="BK109">
        <v>47.858243000000009</v>
      </c>
      <c r="BN109">
        <v>0.08</v>
      </c>
      <c r="BO109">
        <v>0</v>
      </c>
      <c r="BP109">
        <v>47.858243000000009</v>
      </c>
      <c r="BQ109">
        <v>9.5500000000000007</v>
      </c>
      <c r="BR109">
        <v>0.58761200000000002</v>
      </c>
      <c r="BS109">
        <v>0</v>
      </c>
      <c r="BT109">
        <v>0</v>
      </c>
      <c r="BU109">
        <v>0</v>
      </c>
      <c r="BV109" t="s">
        <v>6</v>
      </c>
      <c r="BW109" t="s">
        <v>6</v>
      </c>
      <c r="BX109" t="s">
        <v>6</v>
      </c>
      <c r="BY109">
        <v>0</v>
      </c>
      <c r="BZ109">
        <v>58.075855000000011</v>
      </c>
      <c r="CC109" s="53">
        <v>1.3775087770985031E-3</v>
      </c>
      <c r="CD109" s="53">
        <v>0</v>
      </c>
      <c r="CE109" s="53">
        <v>0.83418238095676767</v>
      </c>
      <c r="CF109" s="53">
        <v>0.16444011026613381</v>
      </c>
      <c r="CH109" s="53">
        <v>1</v>
      </c>
      <c r="CK109">
        <v>1.37751E-3</v>
      </c>
      <c r="CN109" s="53">
        <v>1.2229014968636459E-9</v>
      </c>
      <c r="CO109" s="53">
        <v>0</v>
      </c>
    </row>
    <row r="110" spans="1:93" x14ac:dyDescent="0.35">
      <c r="A110" s="3" t="s">
        <v>169</v>
      </c>
      <c r="B110" s="3" t="s">
        <v>171</v>
      </c>
      <c r="C110">
        <v>0</v>
      </c>
      <c r="D110">
        <v>7.5294100000000003E-2</v>
      </c>
      <c r="E110">
        <v>0</v>
      </c>
      <c r="F110">
        <v>0</v>
      </c>
      <c r="G110">
        <v>0</v>
      </c>
      <c r="H110">
        <v>0</v>
      </c>
      <c r="I110">
        <v>0</v>
      </c>
      <c r="J110">
        <v>0</v>
      </c>
      <c r="K110">
        <v>0</v>
      </c>
      <c r="L110" s="3">
        <v>0</v>
      </c>
      <c r="M110" s="3">
        <v>0</v>
      </c>
      <c r="N110" s="3">
        <v>0</v>
      </c>
      <c r="O110" s="3">
        <v>0</v>
      </c>
      <c r="P110" s="3">
        <v>0</v>
      </c>
      <c r="Q110" s="3">
        <v>0</v>
      </c>
      <c r="R110">
        <v>0</v>
      </c>
      <c r="S110">
        <v>0</v>
      </c>
      <c r="T110">
        <v>0</v>
      </c>
      <c r="U110">
        <v>0</v>
      </c>
      <c r="V110">
        <v>6.0552900000000003</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1.0000000000000001E-5</v>
      </c>
      <c r="AR110">
        <v>0</v>
      </c>
      <c r="AT110">
        <v>6.1305940999999997</v>
      </c>
      <c r="AU110">
        <v>6.1305940999999997</v>
      </c>
      <c r="AV110">
        <v>4.5670000000000002</v>
      </c>
      <c r="AW110">
        <v>0</v>
      </c>
      <c r="AX110">
        <v>0</v>
      </c>
      <c r="AY110" s="53">
        <v>0.74495227142831077</v>
      </c>
      <c r="BA110" t="s">
        <v>79</v>
      </c>
      <c r="BF110">
        <v>1.0000000000000001E-5</v>
      </c>
      <c r="BG110">
        <v>0</v>
      </c>
      <c r="BH110">
        <v>6.0552900000000003</v>
      </c>
      <c r="BI110">
        <v>0</v>
      </c>
      <c r="BK110">
        <v>6.0552900000000003</v>
      </c>
      <c r="BN110">
        <v>7.5294100000000003E-2</v>
      </c>
      <c r="BO110">
        <v>0</v>
      </c>
      <c r="BP110">
        <v>6.0552900000000003</v>
      </c>
      <c r="BQ110">
        <v>0</v>
      </c>
      <c r="BR110">
        <v>1.0000000000000001E-5</v>
      </c>
      <c r="BS110">
        <v>0.78820000000000001</v>
      </c>
      <c r="BT110">
        <v>0.14680000000000001</v>
      </c>
      <c r="BU110">
        <v>0</v>
      </c>
      <c r="BV110" t="s">
        <v>6</v>
      </c>
      <c r="BW110" t="s">
        <v>6</v>
      </c>
      <c r="BX110" t="s">
        <v>6</v>
      </c>
      <c r="BY110">
        <v>0</v>
      </c>
      <c r="BZ110">
        <v>6.1305940999999997</v>
      </c>
      <c r="CC110" s="53">
        <v>1.2282982818908205E-2</v>
      </c>
      <c r="CD110" s="53">
        <v>2.3945476997082552E-7</v>
      </c>
      <c r="CE110" s="53">
        <v>0.98771677772632183</v>
      </c>
      <c r="CF110" s="53">
        <v>0</v>
      </c>
      <c r="CH110" s="53">
        <v>1</v>
      </c>
      <c r="CK110">
        <v>1.2283000000000001E-2</v>
      </c>
      <c r="CN110" s="53">
        <v>1.7181091795798187E-8</v>
      </c>
      <c r="CO110" s="53">
        <v>0</v>
      </c>
    </row>
    <row r="111" spans="1:93" x14ac:dyDescent="0.35">
      <c r="A111" s="3" t="s">
        <v>169</v>
      </c>
      <c r="B111" s="3" t="s">
        <v>172</v>
      </c>
      <c r="C111">
        <v>0</v>
      </c>
      <c r="D111">
        <v>0</v>
      </c>
      <c r="E111">
        <v>0</v>
      </c>
      <c r="F111">
        <v>0</v>
      </c>
      <c r="G111">
        <v>0</v>
      </c>
      <c r="H111">
        <v>0</v>
      </c>
      <c r="I111">
        <v>0</v>
      </c>
      <c r="J111">
        <v>0</v>
      </c>
      <c r="K111">
        <v>0</v>
      </c>
      <c r="L111" s="3">
        <v>0</v>
      </c>
      <c r="M111" s="3">
        <v>0</v>
      </c>
      <c r="N111" s="3">
        <v>0</v>
      </c>
      <c r="O111" s="3">
        <v>0</v>
      </c>
      <c r="P111" s="3">
        <v>0</v>
      </c>
      <c r="Q111" s="3">
        <v>0</v>
      </c>
      <c r="R111">
        <v>0</v>
      </c>
      <c r="S111">
        <v>0</v>
      </c>
      <c r="T111">
        <v>0</v>
      </c>
      <c r="U111">
        <v>0</v>
      </c>
      <c r="V111">
        <v>0</v>
      </c>
      <c r="W111">
        <v>0</v>
      </c>
      <c r="X111">
        <v>3.335</v>
      </c>
      <c r="Y111">
        <v>0</v>
      </c>
      <c r="Z111">
        <v>0</v>
      </c>
      <c r="AA111">
        <v>0</v>
      </c>
      <c r="AB111">
        <v>0</v>
      </c>
      <c r="AC111">
        <v>0</v>
      </c>
      <c r="AD111">
        <v>0</v>
      </c>
      <c r="AE111">
        <v>0</v>
      </c>
      <c r="AF111">
        <v>0</v>
      </c>
      <c r="AG111">
        <v>0</v>
      </c>
      <c r="AH111">
        <v>0</v>
      </c>
      <c r="AI111">
        <v>0</v>
      </c>
      <c r="AJ111">
        <v>0</v>
      </c>
      <c r="AK111">
        <v>6.4000000000000001E-2</v>
      </c>
      <c r="AL111">
        <v>0</v>
      </c>
      <c r="AM111">
        <v>0</v>
      </c>
      <c r="AN111">
        <v>0</v>
      </c>
      <c r="AO111">
        <v>0</v>
      </c>
      <c r="AP111">
        <v>0</v>
      </c>
      <c r="AQ111">
        <v>0.05</v>
      </c>
      <c r="AR111">
        <v>0</v>
      </c>
      <c r="AT111">
        <v>3.4489999999999998</v>
      </c>
      <c r="AU111">
        <v>3.4489999999999998</v>
      </c>
      <c r="AV111">
        <v>2.3420000000000001</v>
      </c>
      <c r="AW111">
        <v>0</v>
      </c>
      <c r="AX111">
        <v>0</v>
      </c>
      <c r="AY111" s="53">
        <v>0.67903740214554953</v>
      </c>
      <c r="BA111" t="s">
        <v>79</v>
      </c>
      <c r="BF111">
        <v>0.114</v>
      </c>
      <c r="BG111">
        <v>0</v>
      </c>
      <c r="BH111">
        <v>0</v>
      </c>
      <c r="BI111">
        <v>3.335</v>
      </c>
      <c r="BK111">
        <v>3.335</v>
      </c>
      <c r="BN111">
        <v>0</v>
      </c>
      <c r="BO111">
        <v>0</v>
      </c>
      <c r="BP111">
        <v>3.335</v>
      </c>
      <c r="BQ111">
        <v>0</v>
      </c>
      <c r="BR111">
        <v>0.114</v>
      </c>
      <c r="BS111">
        <v>0</v>
      </c>
      <c r="BT111">
        <v>0</v>
      </c>
      <c r="BU111">
        <v>0</v>
      </c>
      <c r="BV111" t="s">
        <v>6</v>
      </c>
      <c r="BW111" t="s">
        <v>6</v>
      </c>
      <c r="BX111" t="s">
        <v>6</v>
      </c>
      <c r="BY111">
        <v>0</v>
      </c>
      <c r="BZ111">
        <v>3.4489999999999998</v>
      </c>
      <c r="CC111" s="53">
        <v>0</v>
      </c>
      <c r="CD111" s="53">
        <v>0</v>
      </c>
      <c r="CE111" s="53">
        <v>1</v>
      </c>
      <c r="CF111" s="53">
        <v>0</v>
      </c>
      <c r="CH111" s="53">
        <v>1</v>
      </c>
      <c r="CK111">
        <v>0</v>
      </c>
      <c r="CN111" s="53">
        <v>0</v>
      </c>
      <c r="CO111" s="53">
        <v>0</v>
      </c>
    </row>
    <row r="112" spans="1:93" x14ac:dyDescent="0.35">
      <c r="A112" s="3" t="s">
        <v>173</v>
      </c>
      <c r="B112" s="3" t="s">
        <v>174</v>
      </c>
      <c r="C112">
        <v>0</v>
      </c>
      <c r="D112">
        <v>0</v>
      </c>
      <c r="E112">
        <v>0</v>
      </c>
      <c r="F112">
        <v>0</v>
      </c>
      <c r="G112">
        <v>0</v>
      </c>
      <c r="H112">
        <v>0</v>
      </c>
      <c r="I112">
        <v>0</v>
      </c>
      <c r="J112">
        <v>0</v>
      </c>
      <c r="K112">
        <v>0</v>
      </c>
      <c r="L112" s="3">
        <v>0</v>
      </c>
      <c r="M112" s="3">
        <v>0</v>
      </c>
      <c r="N112" s="3">
        <v>0</v>
      </c>
      <c r="O112" s="3">
        <v>0</v>
      </c>
      <c r="P112" s="3">
        <v>0</v>
      </c>
      <c r="Q112" s="3">
        <v>0</v>
      </c>
      <c r="R112">
        <v>0</v>
      </c>
      <c r="S112">
        <v>13.361000000000001</v>
      </c>
      <c r="T112">
        <v>0</v>
      </c>
      <c r="U112">
        <v>0</v>
      </c>
      <c r="V112">
        <v>0</v>
      </c>
      <c r="W112">
        <v>0</v>
      </c>
      <c r="X112">
        <v>0</v>
      </c>
      <c r="Y112">
        <v>0</v>
      </c>
      <c r="Z112">
        <v>0</v>
      </c>
      <c r="AA112">
        <v>0</v>
      </c>
      <c r="AB112">
        <v>0</v>
      </c>
      <c r="AC112">
        <v>0</v>
      </c>
      <c r="AD112">
        <v>0.91600000000000004</v>
      </c>
      <c r="AE112">
        <v>0</v>
      </c>
      <c r="AF112">
        <v>0</v>
      </c>
      <c r="AG112">
        <v>0</v>
      </c>
      <c r="AH112">
        <v>0</v>
      </c>
      <c r="AI112">
        <v>0</v>
      </c>
      <c r="AJ112">
        <v>0</v>
      </c>
      <c r="AK112">
        <v>0</v>
      </c>
      <c r="AL112">
        <v>0</v>
      </c>
      <c r="AM112">
        <v>0</v>
      </c>
      <c r="AN112">
        <v>0</v>
      </c>
      <c r="AO112">
        <v>0</v>
      </c>
      <c r="AP112">
        <v>0</v>
      </c>
      <c r="AQ112">
        <v>0.29599999999999999</v>
      </c>
      <c r="AR112">
        <v>0</v>
      </c>
      <c r="AT112">
        <v>14.573</v>
      </c>
      <c r="AU112">
        <v>14.573</v>
      </c>
      <c r="AV112">
        <v>11.676</v>
      </c>
      <c r="AW112">
        <v>0</v>
      </c>
      <c r="AX112">
        <v>0</v>
      </c>
      <c r="AY112" s="53">
        <v>0.80120771289370751</v>
      </c>
      <c r="BA112" t="s">
        <v>79</v>
      </c>
      <c r="BF112">
        <v>0.29599999999999999</v>
      </c>
      <c r="BG112">
        <v>0</v>
      </c>
      <c r="BH112">
        <v>13.361000000000001</v>
      </c>
      <c r="BI112">
        <v>0</v>
      </c>
      <c r="BK112">
        <v>14.277000000000001</v>
      </c>
      <c r="BN112">
        <v>0</v>
      </c>
      <c r="BO112">
        <v>0</v>
      </c>
      <c r="BP112">
        <v>14.277000000000001</v>
      </c>
      <c r="BQ112">
        <v>0</v>
      </c>
      <c r="BR112">
        <v>0.29599999999999999</v>
      </c>
      <c r="BS112">
        <v>0</v>
      </c>
      <c r="BT112">
        <v>0</v>
      </c>
      <c r="BU112">
        <v>0</v>
      </c>
      <c r="BV112" t="s">
        <v>6</v>
      </c>
      <c r="BW112" t="s">
        <v>6</v>
      </c>
      <c r="BX112" t="s">
        <v>6</v>
      </c>
      <c r="BY112">
        <v>0</v>
      </c>
      <c r="BZ112">
        <v>14.573</v>
      </c>
      <c r="CC112" s="53">
        <v>0</v>
      </c>
      <c r="CD112" s="53">
        <v>0</v>
      </c>
      <c r="CE112" s="53">
        <v>1</v>
      </c>
      <c r="CF112" s="53">
        <v>0</v>
      </c>
      <c r="CH112" s="53">
        <v>1</v>
      </c>
      <c r="CK112">
        <v>0</v>
      </c>
      <c r="CN112" s="53">
        <v>0</v>
      </c>
      <c r="CO112" s="53">
        <v>0</v>
      </c>
    </row>
    <row r="113" spans="1:93" x14ac:dyDescent="0.35">
      <c r="A113" s="3" t="s">
        <v>173</v>
      </c>
      <c r="B113" s="3" t="s">
        <v>176</v>
      </c>
      <c r="C113">
        <v>0</v>
      </c>
      <c r="D113">
        <v>0</v>
      </c>
      <c r="E113">
        <v>0</v>
      </c>
      <c r="F113">
        <v>0</v>
      </c>
      <c r="G113">
        <v>0</v>
      </c>
      <c r="H113">
        <v>0</v>
      </c>
      <c r="I113">
        <v>0</v>
      </c>
      <c r="J113">
        <v>0</v>
      </c>
      <c r="K113">
        <v>0</v>
      </c>
      <c r="L113" s="3">
        <v>0</v>
      </c>
      <c r="M113" s="3">
        <v>0</v>
      </c>
      <c r="N113" s="3">
        <v>0</v>
      </c>
      <c r="O113" s="3">
        <v>0</v>
      </c>
      <c r="P113" s="3">
        <v>0</v>
      </c>
      <c r="Q113" s="3">
        <v>0</v>
      </c>
      <c r="R113">
        <v>0</v>
      </c>
      <c r="S113">
        <v>0.14699999999999999</v>
      </c>
      <c r="T113">
        <v>0</v>
      </c>
      <c r="U113">
        <v>0</v>
      </c>
      <c r="V113">
        <v>0</v>
      </c>
      <c r="W113">
        <v>0</v>
      </c>
      <c r="X113">
        <v>0</v>
      </c>
      <c r="Y113">
        <v>0</v>
      </c>
      <c r="Z113">
        <v>0</v>
      </c>
      <c r="AA113">
        <v>0</v>
      </c>
      <c r="AB113">
        <v>0</v>
      </c>
      <c r="AC113">
        <v>0</v>
      </c>
      <c r="AD113">
        <v>0.504</v>
      </c>
      <c r="AE113">
        <v>0</v>
      </c>
      <c r="AF113">
        <v>0</v>
      </c>
      <c r="AG113">
        <v>0</v>
      </c>
      <c r="AH113">
        <v>0</v>
      </c>
      <c r="AI113">
        <v>9.6776499999999999</v>
      </c>
      <c r="AJ113">
        <v>0</v>
      </c>
      <c r="AK113">
        <v>0</v>
      </c>
      <c r="AL113">
        <v>0</v>
      </c>
      <c r="AM113">
        <v>0</v>
      </c>
      <c r="AN113">
        <v>0</v>
      </c>
      <c r="AO113">
        <v>0</v>
      </c>
      <c r="AP113">
        <v>0</v>
      </c>
      <c r="AQ113">
        <v>3.5000000000000003E-2</v>
      </c>
      <c r="AR113">
        <v>0</v>
      </c>
      <c r="AT113">
        <v>10.36365</v>
      </c>
      <c r="AU113">
        <v>10.36365</v>
      </c>
      <c r="AV113">
        <v>7.0670000000000002</v>
      </c>
      <c r="AW113">
        <v>0</v>
      </c>
      <c r="AX113">
        <v>0</v>
      </c>
      <c r="AY113" s="53">
        <v>0.68190261153165155</v>
      </c>
      <c r="BA113" t="s">
        <v>79</v>
      </c>
      <c r="BF113">
        <v>3.5000000000000003E-2</v>
      </c>
      <c r="BG113">
        <v>9.6776499999999999</v>
      </c>
      <c r="BH113">
        <v>0.14699999999999999</v>
      </c>
      <c r="BI113">
        <v>0</v>
      </c>
      <c r="BK113">
        <v>10.32865</v>
      </c>
      <c r="BN113">
        <v>0</v>
      </c>
      <c r="BO113">
        <v>0</v>
      </c>
      <c r="BP113">
        <v>10.32865</v>
      </c>
      <c r="BQ113">
        <v>0</v>
      </c>
      <c r="BR113">
        <v>3.5000000000000003E-2</v>
      </c>
      <c r="BS113">
        <v>0</v>
      </c>
      <c r="BT113">
        <v>0</v>
      </c>
      <c r="BU113">
        <v>0</v>
      </c>
      <c r="BV113" t="s">
        <v>6</v>
      </c>
      <c r="BW113" t="s">
        <v>6</v>
      </c>
      <c r="BX113" t="s">
        <v>6</v>
      </c>
      <c r="BY113">
        <v>0</v>
      </c>
      <c r="BZ113">
        <v>10.36365</v>
      </c>
      <c r="CC113" s="53">
        <v>0</v>
      </c>
      <c r="CD113" s="53">
        <v>0</v>
      </c>
      <c r="CE113" s="53">
        <v>1</v>
      </c>
      <c r="CF113" s="53">
        <v>0</v>
      </c>
      <c r="CH113" s="53">
        <v>1</v>
      </c>
      <c r="CK113">
        <v>0</v>
      </c>
      <c r="CN113" s="53">
        <v>0</v>
      </c>
      <c r="CO113" s="53">
        <v>0</v>
      </c>
    </row>
    <row r="114" spans="1:93" x14ac:dyDescent="0.35">
      <c r="A114" s="3" t="s">
        <v>173</v>
      </c>
      <c r="B114" s="3" t="s">
        <v>177</v>
      </c>
      <c r="C114">
        <v>0</v>
      </c>
      <c r="D114">
        <v>0</v>
      </c>
      <c r="E114">
        <v>0</v>
      </c>
      <c r="F114">
        <v>0</v>
      </c>
      <c r="G114">
        <v>0</v>
      </c>
      <c r="H114">
        <v>0</v>
      </c>
      <c r="I114">
        <v>0</v>
      </c>
      <c r="J114">
        <v>0</v>
      </c>
      <c r="K114">
        <v>0</v>
      </c>
      <c r="L114" s="3">
        <v>0</v>
      </c>
      <c r="M114" s="3">
        <v>0</v>
      </c>
      <c r="N114" s="3">
        <v>0</v>
      </c>
      <c r="O114" s="3">
        <v>0</v>
      </c>
      <c r="P114" s="3">
        <v>0</v>
      </c>
      <c r="Q114" s="3">
        <v>0</v>
      </c>
      <c r="R114">
        <v>0</v>
      </c>
      <c r="S114">
        <v>0</v>
      </c>
      <c r="T114">
        <v>0</v>
      </c>
      <c r="U114">
        <v>0</v>
      </c>
      <c r="V114">
        <v>0</v>
      </c>
      <c r="W114">
        <v>0</v>
      </c>
      <c r="X114">
        <v>0</v>
      </c>
      <c r="Y114">
        <v>0</v>
      </c>
      <c r="Z114">
        <v>0</v>
      </c>
      <c r="AA114">
        <v>0</v>
      </c>
      <c r="AB114">
        <v>8.5440000000000005</v>
      </c>
      <c r="AC114">
        <v>0</v>
      </c>
      <c r="AD114">
        <v>0.26500000000000001</v>
      </c>
      <c r="AE114">
        <v>0</v>
      </c>
      <c r="AF114">
        <v>0</v>
      </c>
      <c r="AG114">
        <v>0</v>
      </c>
      <c r="AH114">
        <v>0</v>
      </c>
      <c r="AI114">
        <v>0</v>
      </c>
      <c r="AJ114">
        <v>0</v>
      </c>
      <c r="AK114">
        <v>0</v>
      </c>
      <c r="AL114">
        <v>0</v>
      </c>
      <c r="AM114">
        <v>0</v>
      </c>
      <c r="AN114">
        <v>0</v>
      </c>
      <c r="AO114">
        <v>10.865</v>
      </c>
      <c r="AP114">
        <v>0</v>
      </c>
      <c r="AQ114">
        <v>5.0000000000000001E-3</v>
      </c>
      <c r="AR114">
        <v>0</v>
      </c>
      <c r="AT114">
        <v>19.678999999999998</v>
      </c>
      <c r="AU114">
        <v>19.678999999999998</v>
      </c>
      <c r="AV114">
        <v>13.452</v>
      </c>
      <c r="AW114">
        <v>0</v>
      </c>
      <c r="AX114">
        <v>0</v>
      </c>
      <c r="AY114" s="53">
        <v>0.68357131968087814</v>
      </c>
      <c r="BA114" t="s">
        <v>79</v>
      </c>
      <c r="BF114">
        <v>5.0000000000000001E-3</v>
      </c>
      <c r="BG114">
        <v>0</v>
      </c>
      <c r="BH114">
        <v>0</v>
      </c>
      <c r="BI114">
        <v>0</v>
      </c>
      <c r="BK114">
        <v>8.8090000000000011</v>
      </c>
      <c r="BN114">
        <v>0</v>
      </c>
      <c r="BO114">
        <v>0</v>
      </c>
      <c r="BP114">
        <v>8.8090000000000011</v>
      </c>
      <c r="BQ114">
        <v>10.865</v>
      </c>
      <c r="BR114">
        <v>5.0000000000000001E-3</v>
      </c>
      <c r="BS114">
        <v>0</v>
      </c>
      <c r="BT114">
        <v>0</v>
      </c>
      <c r="BU114">
        <v>0</v>
      </c>
      <c r="BV114" t="s">
        <v>6</v>
      </c>
      <c r="BW114" t="s">
        <v>6</v>
      </c>
      <c r="BX114" t="s">
        <v>6</v>
      </c>
      <c r="BY114">
        <v>0</v>
      </c>
      <c r="BZ114">
        <v>19.678999999999998</v>
      </c>
      <c r="CC114" s="53">
        <v>0</v>
      </c>
      <c r="CD114" s="53">
        <v>0</v>
      </c>
      <c r="CE114" s="53">
        <v>0.44788861222623111</v>
      </c>
      <c r="CF114" s="53">
        <v>0.552111387773769</v>
      </c>
      <c r="CH114" s="53">
        <v>1</v>
      </c>
      <c r="CK114">
        <v>0</v>
      </c>
      <c r="CN114" s="53">
        <v>0</v>
      </c>
      <c r="CO114" s="53">
        <v>0</v>
      </c>
    </row>
    <row r="115" spans="1:93" x14ac:dyDescent="0.35">
      <c r="A115" s="3" t="s">
        <v>173</v>
      </c>
      <c r="B115" s="3" t="s">
        <v>178</v>
      </c>
      <c r="C115">
        <v>0</v>
      </c>
      <c r="D115">
        <v>0</v>
      </c>
      <c r="E115">
        <v>0</v>
      </c>
      <c r="F115">
        <v>0</v>
      </c>
      <c r="G115">
        <v>0</v>
      </c>
      <c r="H115">
        <v>0</v>
      </c>
      <c r="I115">
        <v>0</v>
      </c>
      <c r="J115">
        <v>0.67411799999999999</v>
      </c>
      <c r="K115">
        <v>0</v>
      </c>
      <c r="L115" s="3">
        <v>0</v>
      </c>
      <c r="M115" s="3">
        <v>0</v>
      </c>
      <c r="N115" s="3">
        <v>0</v>
      </c>
      <c r="O115" s="3">
        <v>0</v>
      </c>
      <c r="P115" s="3">
        <v>0</v>
      </c>
      <c r="Q115" s="3">
        <v>0</v>
      </c>
      <c r="R115">
        <v>27.414000000000001</v>
      </c>
      <c r="S115">
        <v>78.753</v>
      </c>
      <c r="T115">
        <v>0</v>
      </c>
      <c r="U115">
        <v>32.835000000000001</v>
      </c>
      <c r="V115">
        <v>0</v>
      </c>
      <c r="W115">
        <v>0</v>
      </c>
      <c r="X115">
        <v>0</v>
      </c>
      <c r="Y115">
        <v>0</v>
      </c>
      <c r="Z115">
        <v>0</v>
      </c>
      <c r="AA115">
        <v>0</v>
      </c>
      <c r="AB115">
        <v>32.843000000000004</v>
      </c>
      <c r="AC115">
        <v>0</v>
      </c>
      <c r="AD115">
        <v>0</v>
      </c>
      <c r="AE115">
        <v>0</v>
      </c>
      <c r="AF115">
        <v>0</v>
      </c>
      <c r="AG115">
        <v>0</v>
      </c>
      <c r="AH115">
        <v>0</v>
      </c>
      <c r="AI115">
        <v>0</v>
      </c>
      <c r="AJ115">
        <v>0</v>
      </c>
      <c r="AK115">
        <v>0</v>
      </c>
      <c r="AL115">
        <v>3.9319999999999999</v>
      </c>
      <c r="AM115">
        <v>6.0570000000000004</v>
      </c>
      <c r="AN115">
        <v>27.13</v>
      </c>
      <c r="AO115">
        <v>0</v>
      </c>
      <c r="AP115">
        <v>0</v>
      </c>
      <c r="AQ115">
        <v>5.2539999999999996</v>
      </c>
      <c r="AR115">
        <v>0</v>
      </c>
      <c r="AT115">
        <v>214.89211799999995</v>
      </c>
      <c r="AU115">
        <v>214.89211799999995</v>
      </c>
      <c r="AV115">
        <v>170.1446</v>
      </c>
      <c r="AW115">
        <v>0</v>
      </c>
      <c r="AX115">
        <v>0</v>
      </c>
      <c r="AY115" s="53">
        <v>0.791767523088027</v>
      </c>
      <c r="BA115" t="s">
        <v>79</v>
      </c>
      <c r="BF115">
        <v>9.1859999999999999</v>
      </c>
      <c r="BG115">
        <v>0</v>
      </c>
      <c r="BH115">
        <v>139.00200000000001</v>
      </c>
      <c r="BI115">
        <v>0</v>
      </c>
      <c r="BK115">
        <v>171.84500000000003</v>
      </c>
      <c r="BN115">
        <v>0</v>
      </c>
      <c r="BO115">
        <v>0</v>
      </c>
      <c r="BP115">
        <v>171.84500000000003</v>
      </c>
      <c r="BQ115">
        <v>33.861117999999998</v>
      </c>
      <c r="BR115">
        <v>9.1859999999999999</v>
      </c>
      <c r="BS115">
        <v>0</v>
      </c>
      <c r="BT115">
        <v>0</v>
      </c>
      <c r="BU115">
        <v>0</v>
      </c>
      <c r="BV115" t="s">
        <v>6</v>
      </c>
      <c r="BW115" t="s">
        <v>6</v>
      </c>
      <c r="BX115" t="s">
        <v>6</v>
      </c>
      <c r="BY115">
        <v>0</v>
      </c>
      <c r="BZ115">
        <v>214.89211800000004</v>
      </c>
      <c r="CC115" s="53">
        <v>0</v>
      </c>
      <c r="CD115" s="53">
        <v>0</v>
      </c>
      <c r="CE115" s="53">
        <v>0.84242736162151843</v>
      </c>
      <c r="CF115" s="53">
        <v>0.15757263837848157</v>
      </c>
      <c r="CH115" s="53">
        <v>1</v>
      </c>
      <c r="CK115">
        <v>0</v>
      </c>
      <c r="CN115" s="53">
        <v>0</v>
      </c>
      <c r="CO115" s="53">
        <v>0</v>
      </c>
    </row>
    <row r="116" spans="1:93" x14ac:dyDescent="0.35">
      <c r="A116" s="3" t="s">
        <v>179</v>
      </c>
      <c r="B116" s="3" t="s">
        <v>181</v>
      </c>
      <c r="C116">
        <v>0</v>
      </c>
      <c r="D116">
        <v>2.39</v>
      </c>
      <c r="E116">
        <v>0</v>
      </c>
      <c r="F116">
        <v>0</v>
      </c>
      <c r="G116">
        <v>0</v>
      </c>
      <c r="H116">
        <v>0</v>
      </c>
      <c r="I116">
        <v>0</v>
      </c>
      <c r="J116">
        <v>0</v>
      </c>
      <c r="K116">
        <v>0</v>
      </c>
      <c r="L116" s="3">
        <v>0</v>
      </c>
      <c r="M116" s="3">
        <v>0</v>
      </c>
      <c r="N116" s="3">
        <v>0</v>
      </c>
      <c r="O116" s="3">
        <v>0</v>
      </c>
      <c r="P116" s="3">
        <v>0</v>
      </c>
      <c r="Q116" s="3">
        <v>0</v>
      </c>
      <c r="R116">
        <v>5.87052</v>
      </c>
      <c r="S116">
        <v>0</v>
      </c>
      <c r="T116">
        <v>52.754300000000001</v>
      </c>
      <c r="U116">
        <v>66.425399999999996</v>
      </c>
      <c r="V116">
        <v>0</v>
      </c>
      <c r="W116">
        <v>6.99</v>
      </c>
      <c r="X116">
        <v>0</v>
      </c>
      <c r="Y116">
        <v>0</v>
      </c>
      <c r="Z116">
        <v>0</v>
      </c>
      <c r="AA116">
        <v>0</v>
      </c>
      <c r="AB116">
        <v>0</v>
      </c>
      <c r="AC116">
        <v>0</v>
      </c>
      <c r="AD116">
        <v>0</v>
      </c>
      <c r="AE116">
        <v>0</v>
      </c>
      <c r="AF116">
        <v>0</v>
      </c>
      <c r="AG116">
        <v>0</v>
      </c>
      <c r="AH116">
        <v>0</v>
      </c>
      <c r="AI116">
        <v>0</v>
      </c>
      <c r="AJ116">
        <v>29.53</v>
      </c>
      <c r="AK116">
        <v>0</v>
      </c>
      <c r="AL116">
        <v>0</v>
      </c>
      <c r="AM116">
        <v>0</v>
      </c>
      <c r="AN116">
        <v>20.9</v>
      </c>
      <c r="AO116">
        <v>0</v>
      </c>
      <c r="AP116">
        <v>0</v>
      </c>
      <c r="AQ116">
        <v>6.5388500000000001</v>
      </c>
      <c r="AR116">
        <v>0</v>
      </c>
      <c r="AT116">
        <v>191.39906999999999</v>
      </c>
      <c r="AU116">
        <v>191.39906999999999</v>
      </c>
      <c r="AV116">
        <v>136.1</v>
      </c>
      <c r="AW116">
        <v>0</v>
      </c>
      <c r="AX116">
        <v>0</v>
      </c>
      <c r="AY116" s="53">
        <v>0.71107973513141942</v>
      </c>
      <c r="BA116" t="s">
        <v>79</v>
      </c>
      <c r="BF116">
        <v>6.5388500000000001</v>
      </c>
      <c r="BG116">
        <v>0</v>
      </c>
      <c r="BH116">
        <v>125.05022</v>
      </c>
      <c r="BI116">
        <v>6.99</v>
      </c>
      <c r="BK116">
        <v>132.04022000000001</v>
      </c>
      <c r="BN116">
        <v>2.39</v>
      </c>
      <c r="BO116">
        <v>29.53</v>
      </c>
      <c r="BP116">
        <v>132.04022000000001</v>
      </c>
      <c r="BQ116">
        <v>20.9</v>
      </c>
      <c r="BR116">
        <v>6.5388500000000001</v>
      </c>
      <c r="BS116">
        <v>0.19600000000000001</v>
      </c>
      <c r="BT116">
        <v>0</v>
      </c>
      <c r="BU116">
        <v>0</v>
      </c>
      <c r="BV116" t="s">
        <v>6</v>
      </c>
      <c r="BW116" t="s">
        <v>6</v>
      </c>
      <c r="BX116" t="s">
        <v>6</v>
      </c>
      <c r="BY116">
        <v>0</v>
      </c>
      <c r="BZ116">
        <v>191.39906999999999</v>
      </c>
      <c r="CC116" s="53">
        <v>1.9183032603031981E-2</v>
      </c>
      <c r="CD116" s="53">
        <v>0.15428497118611914</v>
      </c>
      <c r="CE116" s="53">
        <v>0.71733606333614908</v>
      </c>
      <c r="CF116" s="53">
        <v>0.10919593287469996</v>
      </c>
      <c r="CH116" s="53">
        <v>1</v>
      </c>
      <c r="CK116">
        <v>1.9182999999999999E-2</v>
      </c>
      <c r="CN116" s="53">
        <v>-3.2603031982492148E-8</v>
      </c>
      <c r="CO116" s="53">
        <v>0</v>
      </c>
    </row>
    <row r="117" spans="1:93" x14ac:dyDescent="0.35">
      <c r="A117" s="3" t="s">
        <v>179</v>
      </c>
      <c r="B117" s="3" t="s">
        <v>180</v>
      </c>
      <c r="C117">
        <v>0</v>
      </c>
      <c r="D117">
        <v>0</v>
      </c>
      <c r="E117">
        <v>0</v>
      </c>
      <c r="F117">
        <v>0</v>
      </c>
      <c r="G117">
        <v>0</v>
      </c>
      <c r="H117">
        <v>0</v>
      </c>
      <c r="I117">
        <v>0</v>
      </c>
      <c r="J117">
        <v>0</v>
      </c>
      <c r="K117">
        <v>0</v>
      </c>
      <c r="L117" s="3">
        <v>0</v>
      </c>
      <c r="M117" s="3">
        <v>0</v>
      </c>
      <c r="N117" s="3">
        <v>0</v>
      </c>
      <c r="O117" s="3">
        <v>0</v>
      </c>
      <c r="P117" s="3">
        <v>0</v>
      </c>
      <c r="Q117" s="3">
        <v>0</v>
      </c>
      <c r="R117">
        <v>0.16103300000000001</v>
      </c>
      <c r="S117">
        <v>0</v>
      </c>
      <c r="T117">
        <v>1.4090400000000001</v>
      </c>
      <c r="U117">
        <v>1.7794099999999999</v>
      </c>
      <c r="V117">
        <v>0</v>
      </c>
      <c r="W117">
        <v>0.23499999999999999</v>
      </c>
      <c r="X117">
        <v>0</v>
      </c>
      <c r="Y117">
        <v>0</v>
      </c>
      <c r="Z117">
        <v>0</v>
      </c>
      <c r="AA117">
        <v>0</v>
      </c>
      <c r="AB117">
        <v>0</v>
      </c>
      <c r="AC117">
        <v>0</v>
      </c>
      <c r="AD117">
        <v>0</v>
      </c>
      <c r="AE117">
        <v>0</v>
      </c>
      <c r="AF117">
        <v>0</v>
      </c>
      <c r="AG117">
        <v>0</v>
      </c>
      <c r="AH117">
        <v>0</v>
      </c>
      <c r="AI117">
        <v>0</v>
      </c>
      <c r="AJ117">
        <v>0</v>
      </c>
      <c r="AK117">
        <v>0</v>
      </c>
      <c r="AL117">
        <v>0</v>
      </c>
      <c r="AM117">
        <v>0</v>
      </c>
      <c r="AN117">
        <v>0.56000000000000005</v>
      </c>
      <c r="AO117">
        <v>0</v>
      </c>
      <c r="AP117">
        <v>0</v>
      </c>
      <c r="AQ117">
        <v>0.17782600000000001</v>
      </c>
      <c r="AR117">
        <v>0</v>
      </c>
      <c r="AT117">
        <v>4.3223089999999997</v>
      </c>
      <c r="AU117">
        <v>4.3223089999999997</v>
      </c>
      <c r="AV117">
        <v>3.64</v>
      </c>
      <c r="AW117">
        <v>0</v>
      </c>
      <c r="AX117">
        <v>0</v>
      </c>
      <c r="AY117" s="53">
        <v>0.84214247523719388</v>
      </c>
      <c r="BA117" t="s">
        <v>79</v>
      </c>
      <c r="BF117">
        <v>0.17782600000000001</v>
      </c>
      <c r="BG117">
        <v>0</v>
      </c>
      <c r="BH117">
        <v>3.3494830000000002</v>
      </c>
      <c r="BI117">
        <v>0.23499999999999999</v>
      </c>
      <c r="BK117">
        <v>3.5844830000000001</v>
      </c>
      <c r="BN117">
        <v>0</v>
      </c>
      <c r="BO117">
        <v>0</v>
      </c>
      <c r="BP117">
        <v>3.5844830000000001</v>
      </c>
      <c r="BQ117">
        <v>0.56000000000000005</v>
      </c>
      <c r="BR117">
        <v>0.17782600000000001</v>
      </c>
      <c r="BS117">
        <v>0</v>
      </c>
      <c r="BT117">
        <v>0</v>
      </c>
      <c r="BU117">
        <v>0</v>
      </c>
      <c r="BV117" t="s">
        <v>6</v>
      </c>
      <c r="BW117" t="s">
        <v>6</v>
      </c>
      <c r="BX117" t="s">
        <v>6</v>
      </c>
      <c r="BY117">
        <v>0</v>
      </c>
      <c r="BZ117">
        <v>4.3223089999999997</v>
      </c>
      <c r="CC117" s="53">
        <v>0</v>
      </c>
      <c r="CD117" s="53">
        <v>0</v>
      </c>
      <c r="CE117" s="53">
        <v>0.87043961919427792</v>
      </c>
      <c r="CF117" s="53">
        <v>0.12956038080572216</v>
      </c>
      <c r="CH117" s="53">
        <v>1</v>
      </c>
      <c r="CK117">
        <v>0</v>
      </c>
      <c r="CN117" s="53">
        <v>0</v>
      </c>
      <c r="CO117" s="53">
        <v>0</v>
      </c>
    </row>
    <row r="118" spans="1:93" x14ac:dyDescent="0.35">
      <c r="A118" s="3" t="s">
        <v>182</v>
      </c>
      <c r="B118" s="3" t="s">
        <v>183</v>
      </c>
      <c r="C118">
        <v>0</v>
      </c>
      <c r="D118">
        <v>0</v>
      </c>
      <c r="E118">
        <v>0</v>
      </c>
      <c r="F118">
        <v>1.6352899999999999</v>
      </c>
      <c r="G118">
        <v>0</v>
      </c>
      <c r="H118">
        <v>0</v>
      </c>
      <c r="I118">
        <v>0</v>
      </c>
      <c r="J118">
        <v>0</v>
      </c>
      <c r="K118">
        <v>0</v>
      </c>
      <c r="L118" s="3">
        <v>0</v>
      </c>
      <c r="M118" s="3">
        <v>0</v>
      </c>
      <c r="N118" s="3">
        <v>0</v>
      </c>
      <c r="O118" s="3">
        <v>50.749600000000001</v>
      </c>
      <c r="P118" s="3">
        <v>8.7907200000000003</v>
      </c>
      <c r="Q118" s="3">
        <v>0</v>
      </c>
      <c r="R118">
        <v>55.014200000000002</v>
      </c>
      <c r="S118">
        <v>24.3169</v>
      </c>
      <c r="T118">
        <v>3.3209399999999998</v>
      </c>
      <c r="U118">
        <v>40.224800000000002</v>
      </c>
      <c r="V118">
        <v>225.77500000000001</v>
      </c>
      <c r="W118">
        <v>0</v>
      </c>
      <c r="X118">
        <v>0</v>
      </c>
      <c r="Y118">
        <v>0</v>
      </c>
      <c r="Z118">
        <v>0</v>
      </c>
      <c r="AA118">
        <v>0</v>
      </c>
      <c r="AB118">
        <v>5.5709999999999997</v>
      </c>
      <c r="AC118">
        <v>0</v>
      </c>
      <c r="AD118">
        <v>0</v>
      </c>
      <c r="AE118">
        <v>0</v>
      </c>
      <c r="AF118">
        <v>0</v>
      </c>
      <c r="AG118">
        <v>0</v>
      </c>
      <c r="AH118">
        <v>0</v>
      </c>
      <c r="AI118">
        <v>0</v>
      </c>
      <c r="AJ118">
        <v>0</v>
      </c>
      <c r="AK118">
        <v>0</v>
      </c>
      <c r="AL118">
        <v>0</v>
      </c>
      <c r="AM118">
        <v>0</v>
      </c>
      <c r="AN118">
        <v>50.497</v>
      </c>
      <c r="AO118">
        <v>458.572</v>
      </c>
      <c r="AP118">
        <v>0</v>
      </c>
      <c r="AQ118">
        <v>11.734400000000001</v>
      </c>
      <c r="AR118">
        <v>0</v>
      </c>
      <c r="AT118">
        <v>936.20185000000015</v>
      </c>
      <c r="AU118">
        <v>936.20185000000015</v>
      </c>
      <c r="AV118">
        <v>789.43399999999997</v>
      </c>
      <c r="AW118">
        <v>95.917000000000002</v>
      </c>
      <c r="AX118">
        <v>2.6459999999999999</v>
      </c>
      <c r="AY118" s="53">
        <v>0.84323054905306993</v>
      </c>
      <c r="BA118" t="s">
        <v>79</v>
      </c>
      <c r="BF118">
        <v>11.734400000000001</v>
      </c>
      <c r="BG118">
        <v>0</v>
      </c>
      <c r="BH118">
        <v>348.65183999999999</v>
      </c>
      <c r="BI118">
        <v>0</v>
      </c>
      <c r="BK118">
        <v>413.76316000000008</v>
      </c>
      <c r="BN118">
        <v>1.6352899999999999</v>
      </c>
      <c r="BO118">
        <v>0</v>
      </c>
      <c r="BP118">
        <v>354.22284000000002</v>
      </c>
      <c r="BQ118">
        <v>568.60932000000003</v>
      </c>
      <c r="BR118">
        <v>11.734400000000001</v>
      </c>
      <c r="BS118">
        <v>0</v>
      </c>
      <c r="BT118">
        <v>0</v>
      </c>
      <c r="BU118">
        <v>0</v>
      </c>
      <c r="BV118" t="s">
        <v>6</v>
      </c>
      <c r="BW118" t="s">
        <v>6</v>
      </c>
      <c r="BX118" t="s">
        <v>6</v>
      </c>
      <c r="BY118">
        <v>1.1908064</v>
      </c>
      <c r="BZ118">
        <v>936.20185000000015</v>
      </c>
      <c r="CC118" s="53">
        <v>3.0186827765828488E-3</v>
      </c>
      <c r="CD118" s="53">
        <v>0</v>
      </c>
      <c r="CE118" s="53">
        <v>0.39089565994769176</v>
      </c>
      <c r="CF118" s="53">
        <v>0.60608565727572516</v>
      </c>
      <c r="CH118" s="53">
        <v>0.99999999999999978</v>
      </c>
      <c r="CK118">
        <v>3.0272300000000001E-3</v>
      </c>
      <c r="CN118" s="53">
        <v>8.5472234171513409E-6</v>
      </c>
      <c r="CO118" s="53">
        <v>0</v>
      </c>
    </row>
    <row r="119" spans="1:93" x14ac:dyDescent="0.35">
      <c r="A119" s="3" t="s">
        <v>184</v>
      </c>
      <c r="B119" s="3" t="s">
        <v>191</v>
      </c>
      <c r="C119">
        <v>0</v>
      </c>
      <c r="D119">
        <v>0</v>
      </c>
      <c r="E119">
        <v>0</v>
      </c>
      <c r="F119">
        <v>0</v>
      </c>
      <c r="G119">
        <v>0</v>
      </c>
      <c r="H119">
        <v>0</v>
      </c>
      <c r="I119">
        <v>16.822399999999998</v>
      </c>
      <c r="J119">
        <v>0</v>
      </c>
      <c r="K119">
        <v>0</v>
      </c>
      <c r="L119" s="3">
        <v>0</v>
      </c>
      <c r="M119" s="3">
        <v>0</v>
      </c>
      <c r="N119" s="3">
        <v>0</v>
      </c>
      <c r="O119" s="3">
        <v>0</v>
      </c>
      <c r="P119" s="3">
        <v>0</v>
      </c>
      <c r="Q119" s="3">
        <v>0</v>
      </c>
      <c r="R119">
        <v>7.5760800000000001</v>
      </c>
      <c r="S119">
        <v>7.8196000000000003</v>
      </c>
      <c r="T119">
        <v>0</v>
      </c>
      <c r="U119">
        <v>4.7392000000000003</v>
      </c>
      <c r="V119">
        <v>1.3146199999999999</v>
      </c>
      <c r="W119">
        <v>14.257999999999999</v>
      </c>
      <c r="X119">
        <v>0</v>
      </c>
      <c r="Y119">
        <v>0</v>
      </c>
      <c r="Z119">
        <v>0</v>
      </c>
      <c r="AA119">
        <v>0</v>
      </c>
      <c r="AB119">
        <v>9.35E-2</v>
      </c>
      <c r="AC119">
        <v>6.1700000000000001E-3</v>
      </c>
      <c r="AD119">
        <v>0</v>
      </c>
      <c r="AE119">
        <v>0</v>
      </c>
      <c r="AF119">
        <v>0</v>
      </c>
      <c r="AG119">
        <v>0</v>
      </c>
      <c r="AH119">
        <v>0</v>
      </c>
      <c r="AI119">
        <v>0</v>
      </c>
      <c r="AJ119">
        <v>0</v>
      </c>
      <c r="AK119">
        <v>0</v>
      </c>
      <c r="AL119">
        <v>0</v>
      </c>
      <c r="AM119">
        <v>0</v>
      </c>
      <c r="AN119">
        <v>14.711</v>
      </c>
      <c r="AO119">
        <v>0</v>
      </c>
      <c r="AP119">
        <v>0</v>
      </c>
      <c r="AQ119">
        <v>1.0813600000000001</v>
      </c>
      <c r="AR119">
        <v>0</v>
      </c>
      <c r="AT119">
        <v>68.421930000000003</v>
      </c>
      <c r="AU119">
        <v>68.421930000000003</v>
      </c>
      <c r="AV119">
        <v>67.900000000000006</v>
      </c>
      <c r="AW119">
        <v>0</v>
      </c>
      <c r="AX119">
        <v>0</v>
      </c>
      <c r="AY119" s="53">
        <v>0.99237189012353211</v>
      </c>
      <c r="BA119" t="s">
        <v>79</v>
      </c>
      <c r="BF119">
        <v>1.0813600000000001</v>
      </c>
      <c r="BG119">
        <v>0</v>
      </c>
      <c r="BH119">
        <v>21.449500000000004</v>
      </c>
      <c r="BI119">
        <v>14.257999999999999</v>
      </c>
      <c r="BK119">
        <v>35.807169999999999</v>
      </c>
      <c r="BN119">
        <v>0</v>
      </c>
      <c r="BO119">
        <v>0</v>
      </c>
      <c r="BP119">
        <v>35.801000000000002</v>
      </c>
      <c r="BQ119">
        <v>31.539570000000001</v>
      </c>
      <c r="BR119">
        <v>1.0813600000000001</v>
      </c>
      <c r="BS119">
        <v>0</v>
      </c>
      <c r="BT119">
        <v>0</v>
      </c>
      <c r="BU119">
        <v>0</v>
      </c>
      <c r="BV119" t="s">
        <v>6</v>
      </c>
      <c r="BW119" t="s">
        <v>6</v>
      </c>
      <c r="BX119" t="s">
        <v>6</v>
      </c>
      <c r="BY119">
        <v>0</v>
      </c>
      <c r="BZ119">
        <v>68.421930000000003</v>
      </c>
      <c r="CC119" s="53">
        <v>0</v>
      </c>
      <c r="CD119" s="53">
        <v>0</v>
      </c>
      <c r="CE119" s="53">
        <v>0.5390429647336753</v>
      </c>
      <c r="CF119" s="53">
        <v>0.4609570352663247</v>
      </c>
      <c r="CH119" s="53">
        <v>1</v>
      </c>
      <c r="CK119">
        <v>0</v>
      </c>
      <c r="CN119" s="53">
        <v>0</v>
      </c>
      <c r="CO119" s="53">
        <v>0</v>
      </c>
    </row>
    <row r="120" spans="1:93" x14ac:dyDescent="0.35">
      <c r="A120" s="3" t="s">
        <v>184</v>
      </c>
      <c r="B120" s="3" t="s">
        <v>185</v>
      </c>
      <c r="C120">
        <v>0</v>
      </c>
      <c r="D120">
        <v>0</v>
      </c>
      <c r="E120">
        <v>0</v>
      </c>
      <c r="F120">
        <v>0</v>
      </c>
      <c r="G120">
        <v>0</v>
      </c>
      <c r="H120">
        <v>0</v>
      </c>
      <c r="I120">
        <v>0</v>
      </c>
      <c r="J120">
        <v>0</v>
      </c>
      <c r="K120">
        <v>0</v>
      </c>
      <c r="L120" s="3">
        <v>0</v>
      </c>
      <c r="M120" s="3">
        <v>0</v>
      </c>
      <c r="N120" s="3">
        <v>0</v>
      </c>
      <c r="O120" s="3">
        <v>0</v>
      </c>
      <c r="P120" s="3">
        <v>0</v>
      </c>
      <c r="Q120" s="3">
        <v>0</v>
      </c>
      <c r="R120">
        <v>56.275700000000001</v>
      </c>
      <c r="S120">
        <v>58.084499999999998</v>
      </c>
      <c r="T120">
        <v>0</v>
      </c>
      <c r="U120">
        <v>35.203200000000002</v>
      </c>
      <c r="V120">
        <v>9.7648100000000007</v>
      </c>
      <c r="W120">
        <v>0</v>
      </c>
      <c r="X120">
        <v>0</v>
      </c>
      <c r="Y120">
        <v>0</v>
      </c>
      <c r="Z120">
        <v>0</v>
      </c>
      <c r="AA120">
        <v>0</v>
      </c>
      <c r="AB120">
        <v>0.95066600000000001</v>
      </c>
      <c r="AC120">
        <v>0</v>
      </c>
      <c r="AD120">
        <v>0</v>
      </c>
      <c r="AE120">
        <v>0</v>
      </c>
      <c r="AF120">
        <v>0</v>
      </c>
      <c r="AG120">
        <v>0</v>
      </c>
      <c r="AH120">
        <v>0</v>
      </c>
      <c r="AI120">
        <v>0</v>
      </c>
      <c r="AJ120">
        <v>0</v>
      </c>
      <c r="AK120">
        <v>0</v>
      </c>
      <c r="AL120">
        <v>0</v>
      </c>
      <c r="AM120">
        <v>0</v>
      </c>
      <c r="AN120">
        <v>51.402999999999999</v>
      </c>
      <c r="AO120">
        <v>0</v>
      </c>
      <c r="AP120">
        <v>0</v>
      </c>
      <c r="AQ120">
        <v>3.5528300000000002</v>
      </c>
      <c r="AR120">
        <v>0</v>
      </c>
      <c r="AT120">
        <v>215.23470600000002</v>
      </c>
      <c r="AU120">
        <v>215.23470600000002</v>
      </c>
      <c r="AV120">
        <v>221.92</v>
      </c>
      <c r="AW120">
        <v>0</v>
      </c>
      <c r="AX120">
        <v>0</v>
      </c>
      <c r="AY120" s="53">
        <v>1.0310604833404515</v>
      </c>
      <c r="BA120" t="s">
        <v>79</v>
      </c>
      <c r="BF120">
        <v>3.5528300000000002</v>
      </c>
      <c r="BG120">
        <v>0</v>
      </c>
      <c r="BH120">
        <v>159.32821000000001</v>
      </c>
      <c r="BI120">
        <v>0</v>
      </c>
      <c r="BK120">
        <v>160.27887600000003</v>
      </c>
      <c r="BN120">
        <v>0</v>
      </c>
      <c r="BO120">
        <v>0</v>
      </c>
      <c r="BP120">
        <v>160.27887600000003</v>
      </c>
      <c r="BQ120">
        <v>51.402999999999999</v>
      </c>
      <c r="BR120">
        <v>3.5528300000000002</v>
      </c>
      <c r="BS120">
        <v>0</v>
      </c>
      <c r="BT120" s="219">
        <v>0</v>
      </c>
      <c r="BU120">
        <v>0</v>
      </c>
      <c r="BV120" t="s">
        <v>6</v>
      </c>
      <c r="BW120" t="s">
        <v>6</v>
      </c>
      <c r="BX120">
        <v>0</v>
      </c>
      <c r="BY120">
        <v>0</v>
      </c>
      <c r="BZ120">
        <v>215.23470600000002</v>
      </c>
      <c r="CC120" s="53">
        <v>0</v>
      </c>
      <c r="CD120" s="53">
        <v>0</v>
      </c>
      <c r="CE120" s="53">
        <v>0.7611769915953982</v>
      </c>
      <c r="CF120" s="53">
        <v>0.2388230084046018</v>
      </c>
      <c r="CH120" s="53">
        <v>1</v>
      </c>
      <c r="CK120">
        <v>0</v>
      </c>
      <c r="CN120" s="53">
        <v>0</v>
      </c>
      <c r="CO120" s="53">
        <v>0</v>
      </c>
    </row>
    <row r="121" spans="1:93" x14ac:dyDescent="0.35">
      <c r="A121" s="3" t="s">
        <v>184</v>
      </c>
      <c r="B121" s="3" t="s">
        <v>193</v>
      </c>
      <c r="C121">
        <v>0</v>
      </c>
      <c r="D121">
        <v>0</v>
      </c>
      <c r="E121">
        <v>0</v>
      </c>
      <c r="F121">
        <v>0</v>
      </c>
      <c r="G121">
        <v>0</v>
      </c>
      <c r="H121">
        <v>0</v>
      </c>
      <c r="I121">
        <v>265.00200000000001</v>
      </c>
      <c r="J121">
        <v>0</v>
      </c>
      <c r="K121">
        <v>0</v>
      </c>
      <c r="L121" s="3">
        <v>0</v>
      </c>
      <c r="M121" s="3">
        <v>0</v>
      </c>
      <c r="N121" s="3">
        <v>0</v>
      </c>
      <c r="O121" s="3">
        <v>0</v>
      </c>
      <c r="P121" s="3">
        <v>0</v>
      </c>
      <c r="Q121" s="3">
        <v>0</v>
      </c>
      <c r="R121">
        <v>0</v>
      </c>
      <c r="S121">
        <v>0</v>
      </c>
      <c r="T121">
        <v>0</v>
      </c>
      <c r="U121">
        <v>0</v>
      </c>
      <c r="V121">
        <v>0</v>
      </c>
      <c r="W121">
        <v>0</v>
      </c>
      <c r="X121">
        <v>0</v>
      </c>
      <c r="Y121">
        <v>0</v>
      </c>
      <c r="Z121">
        <v>0</v>
      </c>
      <c r="AA121">
        <v>0</v>
      </c>
      <c r="AB121">
        <v>1.4730000000000001</v>
      </c>
      <c r="AC121">
        <v>9.7000000000000003E-2</v>
      </c>
      <c r="AD121">
        <v>0</v>
      </c>
      <c r="AE121">
        <v>0</v>
      </c>
      <c r="AF121">
        <v>0</v>
      </c>
      <c r="AG121">
        <v>0</v>
      </c>
      <c r="AH121">
        <v>0</v>
      </c>
      <c r="AI121">
        <v>0</v>
      </c>
      <c r="AJ121">
        <v>0</v>
      </c>
      <c r="AK121">
        <v>0</v>
      </c>
      <c r="AL121">
        <v>0</v>
      </c>
      <c r="AM121">
        <v>0</v>
      </c>
      <c r="AN121">
        <v>122.72</v>
      </c>
      <c r="AO121">
        <v>0</v>
      </c>
      <c r="AP121">
        <v>0</v>
      </c>
      <c r="AQ121">
        <v>6.09</v>
      </c>
      <c r="AR121">
        <v>0</v>
      </c>
      <c r="AT121">
        <v>395.38200000000001</v>
      </c>
      <c r="AU121">
        <v>395.38200000000001</v>
      </c>
      <c r="AV121">
        <v>374.35</v>
      </c>
      <c r="AW121">
        <v>0</v>
      </c>
      <c r="AX121">
        <v>0</v>
      </c>
      <c r="AY121" s="53">
        <v>0.94680587381317316</v>
      </c>
      <c r="BA121" t="s">
        <v>79</v>
      </c>
      <c r="BF121">
        <v>6.09</v>
      </c>
      <c r="BG121">
        <v>0</v>
      </c>
      <c r="BH121">
        <v>0</v>
      </c>
      <c r="BI121">
        <v>0</v>
      </c>
      <c r="BK121">
        <v>1.57</v>
      </c>
      <c r="BN121">
        <v>0</v>
      </c>
      <c r="BO121">
        <v>0</v>
      </c>
      <c r="BP121">
        <v>1.4730000000000001</v>
      </c>
      <c r="BQ121">
        <v>387.81899999999996</v>
      </c>
      <c r="BR121">
        <v>6.09</v>
      </c>
      <c r="BS121">
        <v>0</v>
      </c>
      <c r="BT121">
        <v>0.94</v>
      </c>
      <c r="BU121">
        <v>0</v>
      </c>
      <c r="BV121" t="s">
        <v>5</v>
      </c>
      <c r="BW121" t="s">
        <v>5</v>
      </c>
      <c r="BX121" t="s">
        <v>5</v>
      </c>
      <c r="BY121">
        <v>0</v>
      </c>
      <c r="BZ121">
        <v>395.38199999999995</v>
      </c>
      <c r="CC121" s="53">
        <v>0</v>
      </c>
      <c r="CD121" s="53">
        <v>1.4478656084495502E-2</v>
      </c>
      <c r="CE121" s="53">
        <v>4.6496805620893228E-3</v>
      </c>
      <c r="CF121" s="53">
        <v>0.98087166335341525</v>
      </c>
      <c r="CH121" s="53">
        <v>1</v>
      </c>
      <c r="CK121">
        <v>0</v>
      </c>
      <c r="CN121" s="53">
        <v>0</v>
      </c>
      <c r="CO121" s="53">
        <v>0</v>
      </c>
    </row>
    <row r="122" spans="1:93" x14ac:dyDescent="0.35">
      <c r="A122" s="3" t="s">
        <v>184</v>
      </c>
      <c r="B122" s="3" t="s">
        <v>1182</v>
      </c>
      <c r="C122">
        <v>0</v>
      </c>
      <c r="D122">
        <v>12.0465</v>
      </c>
      <c r="E122">
        <v>0</v>
      </c>
      <c r="F122">
        <v>13.514799999999999</v>
      </c>
      <c r="G122">
        <v>280.02699999999999</v>
      </c>
      <c r="H122">
        <v>0</v>
      </c>
      <c r="I122">
        <v>632.13099999999997</v>
      </c>
      <c r="J122">
        <v>0</v>
      </c>
      <c r="K122">
        <v>0</v>
      </c>
      <c r="L122" s="3">
        <v>0</v>
      </c>
      <c r="M122" s="3">
        <v>0</v>
      </c>
      <c r="N122" s="3">
        <v>0</v>
      </c>
      <c r="O122" s="3">
        <v>0</v>
      </c>
      <c r="P122" s="3">
        <v>0</v>
      </c>
      <c r="Q122" s="3">
        <v>0</v>
      </c>
      <c r="R122">
        <v>18.027000000000001</v>
      </c>
      <c r="S122">
        <v>18.606999999999999</v>
      </c>
      <c r="T122">
        <v>0</v>
      </c>
      <c r="U122">
        <v>11.276999999999999</v>
      </c>
      <c r="V122">
        <v>7.9669999999999996</v>
      </c>
      <c r="W122">
        <v>227.07499999999999</v>
      </c>
      <c r="X122">
        <v>0</v>
      </c>
      <c r="Y122">
        <v>0</v>
      </c>
      <c r="Z122">
        <v>0</v>
      </c>
      <c r="AA122">
        <v>0</v>
      </c>
      <c r="AB122">
        <v>22.838000000000001</v>
      </c>
      <c r="AC122">
        <v>0.23200000000000001</v>
      </c>
      <c r="AD122">
        <v>0.46899999999999997</v>
      </c>
      <c r="AE122">
        <v>0.64800000000000002</v>
      </c>
      <c r="AF122">
        <v>0</v>
      </c>
      <c r="AG122">
        <v>0</v>
      </c>
      <c r="AH122">
        <v>0.14099999999999999</v>
      </c>
      <c r="AI122">
        <v>0</v>
      </c>
      <c r="AJ122">
        <v>0</v>
      </c>
      <c r="AK122">
        <v>0</v>
      </c>
      <c r="AL122">
        <v>115.223</v>
      </c>
      <c r="AM122">
        <v>271.57499999999999</v>
      </c>
      <c r="AN122">
        <v>315.96899999999999</v>
      </c>
      <c r="AO122">
        <v>1148.3399999999999</v>
      </c>
      <c r="AP122">
        <v>0</v>
      </c>
      <c r="AQ122">
        <v>52.36</v>
      </c>
      <c r="AR122">
        <v>100.393</v>
      </c>
      <c r="AT122">
        <v>3148.4672999999998</v>
      </c>
      <c r="AU122">
        <v>3248.8602999999998</v>
      </c>
      <c r="AV122">
        <v>3026.11</v>
      </c>
      <c r="AW122">
        <v>273.44499999999999</v>
      </c>
      <c r="AX122">
        <v>63.052</v>
      </c>
      <c r="AY122" s="53">
        <v>0.93143740283323362</v>
      </c>
      <c r="BA122" t="s">
        <v>79</v>
      </c>
      <c r="BF122">
        <v>167.583</v>
      </c>
      <c r="BG122">
        <v>0</v>
      </c>
      <c r="BH122">
        <v>55.878</v>
      </c>
      <c r="BI122">
        <v>227.07499999999999</v>
      </c>
      <c r="BK122">
        <v>307.28100000000006</v>
      </c>
      <c r="BN122">
        <v>305.5883</v>
      </c>
      <c r="BO122">
        <v>0</v>
      </c>
      <c r="BP122">
        <v>307.04900000000004</v>
      </c>
      <c r="BQ122">
        <v>2368.2469999999998</v>
      </c>
      <c r="BR122">
        <v>167.583</v>
      </c>
      <c r="BS122">
        <v>0</v>
      </c>
      <c r="BT122">
        <v>0.995</v>
      </c>
      <c r="BU122">
        <v>100.393</v>
      </c>
      <c r="BV122">
        <v>0</v>
      </c>
      <c r="BW122">
        <v>0</v>
      </c>
      <c r="BX122">
        <v>0</v>
      </c>
      <c r="BY122">
        <v>0</v>
      </c>
      <c r="BZ122">
        <v>3248.8602999999998</v>
      </c>
      <c r="CC122" s="53">
        <v>9.4060153956142714E-2</v>
      </c>
      <c r="CD122" s="53">
        <v>8.2225168315178093E-2</v>
      </c>
      <c r="CE122" s="53">
        <v>9.4767668218913581E-2</v>
      </c>
      <c r="CF122" s="53">
        <v>0.72894700950976565</v>
      </c>
      <c r="CH122" s="53">
        <v>1</v>
      </c>
      <c r="CK122">
        <v>9.5921599999999996E-2</v>
      </c>
      <c r="CN122" s="53">
        <v>1.8614460438572816E-3</v>
      </c>
      <c r="CO122" s="53">
        <v>2.0000000000000018E-3</v>
      </c>
    </row>
    <row r="123" spans="1:93" x14ac:dyDescent="0.35">
      <c r="A123" s="3" t="s">
        <v>194</v>
      </c>
      <c r="B123" s="3" t="s">
        <v>195</v>
      </c>
      <c r="C123">
        <v>0</v>
      </c>
      <c r="D123">
        <v>8.3699999999999992</v>
      </c>
      <c r="E123">
        <v>0</v>
      </c>
      <c r="F123">
        <v>0</v>
      </c>
      <c r="G123">
        <v>0</v>
      </c>
      <c r="H123">
        <v>0</v>
      </c>
      <c r="I123">
        <v>0</v>
      </c>
      <c r="J123">
        <v>0</v>
      </c>
      <c r="K123">
        <v>0</v>
      </c>
      <c r="L123" s="3">
        <v>0</v>
      </c>
      <c r="M123" s="3">
        <v>0</v>
      </c>
      <c r="N123" s="3">
        <v>0</v>
      </c>
      <c r="O123" s="3">
        <v>0</v>
      </c>
      <c r="P123" s="3">
        <v>0</v>
      </c>
      <c r="Q123" s="3">
        <v>0</v>
      </c>
      <c r="R123">
        <v>33.75</v>
      </c>
      <c r="S123">
        <v>93.43</v>
      </c>
      <c r="T123">
        <v>0</v>
      </c>
      <c r="U123">
        <v>0</v>
      </c>
      <c r="V123">
        <v>4.03</v>
      </c>
      <c r="W123">
        <v>0</v>
      </c>
      <c r="X123">
        <v>0</v>
      </c>
      <c r="Y123">
        <v>0</v>
      </c>
      <c r="Z123">
        <v>0</v>
      </c>
      <c r="AA123">
        <v>0</v>
      </c>
      <c r="AB123">
        <v>0</v>
      </c>
      <c r="AC123">
        <v>0</v>
      </c>
      <c r="AD123">
        <v>0</v>
      </c>
      <c r="AE123">
        <v>0</v>
      </c>
      <c r="AF123">
        <v>0</v>
      </c>
      <c r="AG123">
        <v>0</v>
      </c>
      <c r="AH123">
        <v>0</v>
      </c>
      <c r="AI123">
        <v>0</v>
      </c>
      <c r="AJ123">
        <v>0</v>
      </c>
      <c r="AK123">
        <v>0</v>
      </c>
      <c r="AL123">
        <v>0</v>
      </c>
      <c r="AM123">
        <v>0</v>
      </c>
      <c r="AN123">
        <v>12.47</v>
      </c>
      <c r="AO123">
        <v>0</v>
      </c>
      <c r="AP123">
        <v>0</v>
      </c>
      <c r="AQ123">
        <v>3.41</v>
      </c>
      <c r="AR123">
        <v>0</v>
      </c>
      <c r="AT123">
        <v>155.46</v>
      </c>
      <c r="AU123">
        <v>155.46</v>
      </c>
      <c r="AV123">
        <v>127.732</v>
      </c>
      <c r="AW123">
        <v>0</v>
      </c>
      <c r="AX123">
        <v>0</v>
      </c>
      <c r="AY123" s="53">
        <v>0.82163900681847413</v>
      </c>
      <c r="BA123" t="s">
        <v>79</v>
      </c>
      <c r="BF123">
        <v>3.41</v>
      </c>
      <c r="BG123">
        <v>0</v>
      </c>
      <c r="BH123">
        <v>131.21</v>
      </c>
      <c r="BI123">
        <v>0</v>
      </c>
      <c r="BK123">
        <v>131.21</v>
      </c>
      <c r="BN123">
        <v>8.3699999999999992</v>
      </c>
      <c r="BO123">
        <v>0</v>
      </c>
      <c r="BP123">
        <v>131.21</v>
      </c>
      <c r="BQ123">
        <v>12.47</v>
      </c>
      <c r="BR123">
        <v>3.41</v>
      </c>
      <c r="BS123">
        <v>0</v>
      </c>
      <c r="BT123">
        <v>0</v>
      </c>
      <c r="BU123">
        <v>0</v>
      </c>
      <c r="BV123" t="s">
        <v>6</v>
      </c>
      <c r="BW123" t="s">
        <v>6</v>
      </c>
      <c r="BX123" t="s">
        <v>6</v>
      </c>
      <c r="BY123">
        <v>0</v>
      </c>
      <c r="BZ123">
        <v>155.46</v>
      </c>
      <c r="CC123" s="53">
        <v>5.3840216132767266E-2</v>
      </c>
      <c r="CD123" s="53">
        <v>0</v>
      </c>
      <c r="CE123" s="53">
        <v>0.86594622410909561</v>
      </c>
      <c r="CF123" s="53">
        <v>8.021355975813714E-2</v>
      </c>
      <c r="CH123" s="53">
        <v>1</v>
      </c>
      <c r="CK123">
        <v>5.3840199999999998E-2</v>
      </c>
      <c r="CN123" s="53">
        <v>-1.6132767267917902E-8</v>
      </c>
      <c r="CO123" s="53">
        <v>0</v>
      </c>
    </row>
    <row r="124" spans="1:93" x14ac:dyDescent="0.35">
      <c r="A124" s="3" t="s">
        <v>194</v>
      </c>
      <c r="B124" s="3" t="s">
        <v>196</v>
      </c>
      <c r="C124">
        <v>0</v>
      </c>
      <c r="D124">
        <v>6.5600000000000006E-2</v>
      </c>
      <c r="E124">
        <v>0</v>
      </c>
      <c r="F124">
        <v>0</v>
      </c>
      <c r="G124">
        <v>0</v>
      </c>
      <c r="H124">
        <v>0</v>
      </c>
      <c r="I124">
        <v>0</v>
      </c>
      <c r="J124">
        <v>0</v>
      </c>
      <c r="K124">
        <v>0</v>
      </c>
      <c r="L124" s="3">
        <v>0</v>
      </c>
      <c r="M124" s="3">
        <v>0</v>
      </c>
      <c r="N124" s="3">
        <v>0</v>
      </c>
      <c r="O124" s="3">
        <v>0</v>
      </c>
      <c r="P124" s="3">
        <v>0</v>
      </c>
      <c r="Q124" s="3">
        <v>0</v>
      </c>
      <c r="R124">
        <v>0</v>
      </c>
      <c r="S124">
        <v>0</v>
      </c>
      <c r="T124">
        <v>0</v>
      </c>
      <c r="U124">
        <v>0</v>
      </c>
      <c r="V124">
        <v>0</v>
      </c>
      <c r="W124">
        <v>0.40500000000000003</v>
      </c>
      <c r="X124">
        <v>0</v>
      </c>
      <c r="Y124">
        <v>0</v>
      </c>
      <c r="Z124">
        <v>0</v>
      </c>
      <c r="AA124">
        <v>0</v>
      </c>
      <c r="AB124">
        <v>0</v>
      </c>
      <c r="AC124">
        <v>0</v>
      </c>
      <c r="AD124">
        <v>0</v>
      </c>
      <c r="AE124">
        <v>0</v>
      </c>
      <c r="AF124">
        <v>0</v>
      </c>
      <c r="AG124">
        <v>0</v>
      </c>
      <c r="AH124">
        <v>0</v>
      </c>
      <c r="AI124">
        <v>0</v>
      </c>
      <c r="AJ124">
        <v>0</v>
      </c>
      <c r="AK124">
        <v>0</v>
      </c>
      <c r="AL124">
        <v>0</v>
      </c>
      <c r="AM124">
        <v>0</v>
      </c>
      <c r="AN124">
        <v>0</v>
      </c>
      <c r="AO124">
        <v>2.746</v>
      </c>
      <c r="AP124">
        <v>0</v>
      </c>
      <c r="AQ124">
        <v>0.01</v>
      </c>
      <c r="AR124">
        <v>0</v>
      </c>
      <c r="AT124">
        <v>3.2265999999999999</v>
      </c>
      <c r="AU124">
        <v>3.2265999999999999</v>
      </c>
      <c r="AV124">
        <v>2.5070000000000001</v>
      </c>
      <c r="AW124">
        <v>0</v>
      </c>
      <c r="AX124">
        <v>0</v>
      </c>
      <c r="AY124" s="53">
        <v>0.77697886319965292</v>
      </c>
      <c r="BA124" t="s">
        <v>79</v>
      </c>
      <c r="BF124">
        <v>0.01</v>
      </c>
      <c r="BG124">
        <v>0</v>
      </c>
      <c r="BH124">
        <v>0</v>
      </c>
      <c r="BI124">
        <v>0.40500000000000003</v>
      </c>
      <c r="BK124">
        <v>0.40500000000000003</v>
      </c>
      <c r="BN124">
        <v>6.5600000000000006E-2</v>
      </c>
      <c r="BO124">
        <v>0</v>
      </c>
      <c r="BP124">
        <v>0.40500000000000003</v>
      </c>
      <c r="BQ124">
        <v>2.746</v>
      </c>
      <c r="BR124">
        <v>0.01</v>
      </c>
      <c r="BS124">
        <v>0</v>
      </c>
      <c r="BT124">
        <v>0</v>
      </c>
      <c r="BU124">
        <v>0</v>
      </c>
      <c r="BV124" t="s">
        <v>6</v>
      </c>
      <c r="BW124" t="s">
        <v>6</v>
      </c>
      <c r="BX124" t="s">
        <v>6</v>
      </c>
      <c r="BY124">
        <v>0</v>
      </c>
      <c r="BZ124">
        <v>3.2265999999999999</v>
      </c>
      <c r="CC124" s="53">
        <v>2.0330998574350712E-2</v>
      </c>
      <c r="CD124" s="53">
        <v>0</v>
      </c>
      <c r="CE124" s="53">
        <v>0.12861835988346867</v>
      </c>
      <c r="CF124" s="53">
        <v>0.85105064154218069</v>
      </c>
      <c r="CH124" s="53">
        <v>1</v>
      </c>
      <c r="CK124">
        <v>2.0330999999999998E-2</v>
      </c>
      <c r="CN124" s="53">
        <v>1.4256492861242087E-9</v>
      </c>
      <c r="CO124" s="53">
        <v>0</v>
      </c>
    </row>
    <row r="125" spans="1:93" x14ac:dyDescent="0.35">
      <c r="A125" s="3" t="s">
        <v>198</v>
      </c>
      <c r="B125" s="3" t="s">
        <v>199</v>
      </c>
      <c r="C125">
        <v>0</v>
      </c>
      <c r="D125">
        <v>0</v>
      </c>
      <c r="E125">
        <v>0</v>
      </c>
      <c r="F125">
        <v>0</v>
      </c>
      <c r="G125">
        <v>0</v>
      </c>
      <c r="H125">
        <v>0</v>
      </c>
      <c r="I125">
        <v>0</v>
      </c>
      <c r="J125">
        <v>0</v>
      </c>
      <c r="K125">
        <v>0</v>
      </c>
      <c r="L125" s="3">
        <v>0</v>
      </c>
      <c r="M125" s="3">
        <v>0</v>
      </c>
      <c r="N125" s="3">
        <v>0</v>
      </c>
      <c r="O125" s="3">
        <v>0</v>
      </c>
      <c r="P125" s="3">
        <v>0</v>
      </c>
      <c r="Q125" s="3">
        <v>0.75</v>
      </c>
      <c r="R125">
        <v>0</v>
      </c>
      <c r="S125">
        <v>0</v>
      </c>
      <c r="T125">
        <v>0</v>
      </c>
      <c r="U125">
        <v>4.47</v>
      </c>
      <c r="V125">
        <v>0</v>
      </c>
      <c r="W125">
        <v>0</v>
      </c>
      <c r="X125">
        <v>0</v>
      </c>
      <c r="Y125">
        <v>0</v>
      </c>
      <c r="Z125">
        <v>0</v>
      </c>
      <c r="AA125">
        <v>0</v>
      </c>
      <c r="AB125">
        <v>0</v>
      </c>
      <c r="AC125">
        <v>0</v>
      </c>
      <c r="AD125">
        <v>0</v>
      </c>
      <c r="AE125">
        <v>0</v>
      </c>
      <c r="AF125">
        <v>0</v>
      </c>
      <c r="AG125">
        <v>0</v>
      </c>
      <c r="AH125">
        <v>0.33</v>
      </c>
      <c r="AI125">
        <v>0</v>
      </c>
      <c r="AJ125">
        <v>0</v>
      </c>
      <c r="AK125">
        <v>0</v>
      </c>
      <c r="AL125">
        <v>0</v>
      </c>
      <c r="AM125">
        <v>0</v>
      </c>
      <c r="AN125">
        <v>0</v>
      </c>
      <c r="AO125">
        <v>0</v>
      </c>
      <c r="AP125">
        <v>0</v>
      </c>
      <c r="AQ125">
        <v>0.11700000000000001</v>
      </c>
      <c r="AR125">
        <v>0</v>
      </c>
      <c r="AT125">
        <v>5.6669999999999998</v>
      </c>
      <c r="AU125">
        <v>5.6669999999999998</v>
      </c>
      <c r="AV125">
        <v>3.9</v>
      </c>
      <c r="AW125">
        <v>0</v>
      </c>
      <c r="AX125">
        <v>0</v>
      </c>
      <c r="AY125" s="53">
        <v>0.6881948120698782</v>
      </c>
      <c r="BA125" t="s">
        <v>79</v>
      </c>
      <c r="BF125">
        <v>0.11700000000000001</v>
      </c>
      <c r="BG125">
        <v>0</v>
      </c>
      <c r="BH125">
        <v>4.47</v>
      </c>
      <c r="BI125">
        <v>0</v>
      </c>
      <c r="BK125">
        <v>5.55</v>
      </c>
      <c r="BN125">
        <v>0</v>
      </c>
      <c r="BO125">
        <v>0</v>
      </c>
      <c r="BP125">
        <v>4.8</v>
      </c>
      <c r="BQ125">
        <v>0.75</v>
      </c>
      <c r="BR125">
        <v>0.11700000000000001</v>
      </c>
      <c r="BS125">
        <v>0</v>
      </c>
      <c r="BT125">
        <v>0</v>
      </c>
      <c r="BU125">
        <v>0</v>
      </c>
      <c r="BV125" t="s">
        <v>6</v>
      </c>
      <c r="BW125" t="s">
        <v>6</v>
      </c>
      <c r="BX125" t="s">
        <v>6</v>
      </c>
      <c r="BY125">
        <v>0</v>
      </c>
      <c r="BZ125">
        <v>5.6669999999999998</v>
      </c>
      <c r="CC125" s="53">
        <v>0</v>
      </c>
      <c r="CD125" s="53">
        <v>0</v>
      </c>
      <c r="CE125" s="53">
        <v>0.86765484383271574</v>
      </c>
      <c r="CF125" s="53">
        <v>0.13234515616728429</v>
      </c>
      <c r="CH125" s="53">
        <v>1</v>
      </c>
      <c r="CK125">
        <v>0</v>
      </c>
      <c r="CN125" s="53">
        <v>0</v>
      </c>
      <c r="CO125" s="53">
        <v>0</v>
      </c>
    </row>
    <row r="126" spans="1:93" x14ac:dyDescent="0.35">
      <c r="A126" s="3" t="s">
        <v>198</v>
      </c>
      <c r="B126" s="3" t="s">
        <v>200</v>
      </c>
      <c r="C126">
        <v>0</v>
      </c>
      <c r="D126">
        <v>0</v>
      </c>
      <c r="E126">
        <v>0</v>
      </c>
      <c r="F126">
        <v>0</v>
      </c>
      <c r="G126">
        <v>0</v>
      </c>
      <c r="H126">
        <v>0</v>
      </c>
      <c r="I126">
        <v>0</v>
      </c>
      <c r="J126">
        <v>0</v>
      </c>
      <c r="K126">
        <v>0</v>
      </c>
      <c r="L126" s="3">
        <v>0</v>
      </c>
      <c r="M126" s="3">
        <v>0</v>
      </c>
      <c r="N126" s="3">
        <v>0</v>
      </c>
      <c r="O126" s="3">
        <v>0</v>
      </c>
      <c r="P126" s="3">
        <v>0</v>
      </c>
      <c r="Q126" s="3">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0.80489999999999995</v>
      </c>
      <c r="AR126">
        <v>30.06</v>
      </c>
      <c r="AT126">
        <v>0.80489999999999995</v>
      </c>
      <c r="AU126">
        <v>30.864899999999999</v>
      </c>
      <c r="AV126">
        <v>26.83</v>
      </c>
      <c r="AW126">
        <v>0</v>
      </c>
      <c r="AX126">
        <v>0</v>
      </c>
      <c r="AY126" s="53">
        <v>0.86927221536437826</v>
      </c>
      <c r="BA126" t="s">
        <v>79</v>
      </c>
      <c r="BF126">
        <v>0.80489999999999995</v>
      </c>
      <c r="BG126">
        <v>0</v>
      </c>
      <c r="BH126">
        <v>0</v>
      </c>
      <c r="BI126">
        <v>0</v>
      </c>
      <c r="BK126">
        <v>0</v>
      </c>
      <c r="BN126">
        <v>0</v>
      </c>
      <c r="BO126">
        <v>0</v>
      </c>
      <c r="BP126">
        <v>0</v>
      </c>
      <c r="BQ126">
        <v>0</v>
      </c>
      <c r="BR126">
        <v>0.80489999999999995</v>
      </c>
      <c r="BS126">
        <v>0</v>
      </c>
      <c r="BT126">
        <v>0</v>
      </c>
      <c r="BU126">
        <v>30.06</v>
      </c>
      <c r="BV126">
        <v>0.1</v>
      </c>
      <c r="BW126" s="230" t="s">
        <v>6</v>
      </c>
      <c r="BX126">
        <v>10.199999999999999</v>
      </c>
      <c r="BY126">
        <v>0</v>
      </c>
      <c r="BZ126">
        <v>30.864899999999999</v>
      </c>
      <c r="CC126" s="53">
        <v>9.7392183353906881E-4</v>
      </c>
      <c r="CD126" s="53">
        <v>0.64247543325913903</v>
      </c>
      <c r="CE126" s="53">
        <v>2.6078166460931348E-2</v>
      </c>
      <c r="CF126" s="53">
        <v>0.33047247844639055</v>
      </c>
      <c r="CH126" s="53">
        <v>1</v>
      </c>
      <c r="CK126">
        <v>9.73922E-4</v>
      </c>
      <c r="CN126" s="53">
        <v>1.6646093119361549E-10</v>
      </c>
      <c r="CO126" s="53">
        <v>0</v>
      </c>
    </row>
    <row r="127" spans="1:93" x14ac:dyDescent="0.35">
      <c r="A127" s="3" t="s">
        <v>201</v>
      </c>
      <c r="B127" s="3" t="s">
        <v>203</v>
      </c>
      <c r="C127">
        <v>0</v>
      </c>
      <c r="D127">
        <v>0.499</v>
      </c>
      <c r="E127">
        <v>0</v>
      </c>
      <c r="F127">
        <v>0</v>
      </c>
      <c r="G127">
        <v>0</v>
      </c>
      <c r="H127">
        <v>0</v>
      </c>
      <c r="I127">
        <v>0</v>
      </c>
      <c r="J127">
        <v>0</v>
      </c>
      <c r="K127">
        <v>0</v>
      </c>
      <c r="L127" s="3">
        <v>0</v>
      </c>
      <c r="M127" s="3">
        <v>0</v>
      </c>
      <c r="N127" s="3">
        <v>0</v>
      </c>
      <c r="O127" s="3">
        <v>0</v>
      </c>
      <c r="P127" s="3">
        <v>0</v>
      </c>
      <c r="Q127" s="3">
        <v>0</v>
      </c>
      <c r="R127">
        <v>2.2000000000000002</v>
      </c>
      <c r="S127">
        <v>1.9</v>
      </c>
      <c r="T127">
        <v>0</v>
      </c>
      <c r="U127">
        <v>5.0999999999999996</v>
      </c>
      <c r="V127">
        <v>4</v>
      </c>
      <c r="W127">
        <v>0</v>
      </c>
      <c r="X127">
        <v>0</v>
      </c>
      <c r="Y127">
        <v>0</v>
      </c>
      <c r="Z127">
        <v>0</v>
      </c>
      <c r="AA127">
        <v>0</v>
      </c>
      <c r="AB127">
        <v>0</v>
      </c>
      <c r="AC127">
        <v>0</v>
      </c>
      <c r="AD127">
        <v>0</v>
      </c>
      <c r="AE127">
        <v>0</v>
      </c>
      <c r="AF127">
        <v>0</v>
      </c>
      <c r="AG127">
        <v>0</v>
      </c>
      <c r="AH127">
        <v>0</v>
      </c>
      <c r="AI127">
        <v>0</v>
      </c>
      <c r="AJ127">
        <v>0</v>
      </c>
      <c r="AK127">
        <v>0</v>
      </c>
      <c r="AL127">
        <v>0</v>
      </c>
      <c r="AM127">
        <v>0</v>
      </c>
      <c r="AN127">
        <v>2.02</v>
      </c>
      <c r="AO127">
        <v>0</v>
      </c>
      <c r="AP127">
        <v>0</v>
      </c>
      <c r="AQ127">
        <v>0.35199999999999998</v>
      </c>
      <c r="AR127">
        <v>0</v>
      </c>
      <c r="AT127">
        <v>16.070999999999998</v>
      </c>
      <c r="AU127">
        <v>16.070999999999998</v>
      </c>
      <c r="AV127">
        <v>10.645</v>
      </c>
      <c r="AW127">
        <v>0</v>
      </c>
      <c r="AX127">
        <v>0</v>
      </c>
      <c r="AY127" s="53">
        <v>0.66237321884139133</v>
      </c>
      <c r="BA127" t="s">
        <v>79</v>
      </c>
      <c r="BF127">
        <v>0.35199999999999998</v>
      </c>
      <c r="BG127">
        <v>0</v>
      </c>
      <c r="BH127">
        <v>13.2</v>
      </c>
      <c r="BI127">
        <v>0</v>
      </c>
      <c r="BK127">
        <v>13.2</v>
      </c>
      <c r="BN127">
        <v>0.499</v>
      </c>
      <c r="BO127">
        <v>0</v>
      </c>
      <c r="BP127">
        <v>13.2</v>
      </c>
      <c r="BQ127">
        <v>2.02</v>
      </c>
      <c r="BR127">
        <v>0.35199999999999998</v>
      </c>
      <c r="BS127">
        <v>0.78820000000000001</v>
      </c>
      <c r="BT127">
        <v>0.14680000000000001</v>
      </c>
      <c r="BU127">
        <v>0</v>
      </c>
      <c r="BV127" t="s">
        <v>6</v>
      </c>
      <c r="BW127" t="s">
        <v>6</v>
      </c>
      <c r="BX127" t="s">
        <v>6</v>
      </c>
      <c r="BY127">
        <v>0</v>
      </c>
      <c r="BZ127">
        <v>16.070999999999998</v>
      </c>
      <c r="CC127" s="53">
        <v>4.8313508804679238E-2</v>
      </c>
      <c r="CD127" s="53">
        <v>3.2153319644079403E-3</v>
      </c>
      <c r="CE127" s="53">
        <v>0.82277891854893914</v>
      </c>
      <c r="CF127" s="53">
        <v>0.12569224068197377</v>
      </c>
      <c r="CH127" s="53">
        <v>1</v>
      </c>
      <c r="CK127">
        <v>4.8313500000000002E-2</v>
      </c>
      <c r="CN127" s="53">
        <v>-8.8046792356966108E-9</v>
      </c>
      <c r="CO127" s="53">
        <v>0</v>
      </c>
    </row>
    <row r="128" spans="1:93" x14ac:dyDescent="0.35">
      <c r="A128" s="3" t="s">
        <v>201</v>
      </c>
      <c r="B128" s="3" t="s">
        <v>202</v>
      </c>
      <c r="C128">
        <v>0</v>
      </c>
      <c r="D128">
        <v>1</v>
      </c>
      <c r="E128">
        <v>0</v>
      </c>
      <c r="F128">
        <v>0</v>
      </c>
      <c r="G128">
        <v>3.9</v>
      </c>
      <c r="H128">
        <v>0</v>
      </c>
      <c r="I128">
        <v>0</v>
      </c>
      <c r="J128">
        <v>0</v>
      </c>
      <c r="K128">
        <v>0</v>
      </c>
      <c r="L128" s="3">
        <v>0</v>
      </c>
      <c r="M128" s="3">
        <v>0</v>
      </c>
      <c r="N128" s="3">
        <v>0</v>
      </c>
      <c r="O128" s="3">
        <v>0</v>
      </c>
      <c r="P128" s="3">
        <v>0</v>
      </c>
      <c r="Q128" s="3">
        <v>0</v>
      </c>
      <c r="R128">
        <v>7.11</v>
      </c>
      <c r="S128">
        <v>26.5</v>
      </c>
      <c r="T128">
        <v>0</v>
      </c>
      <c r="U128">
        <v>11</v>
      </c>
      <c r="V128">
        <v>3.6</v>
      </c>
      <c r="W128">
        <v>0</v>
      </c>
      <c r="X128">
        <v>0</v>
      </c>
      <c r="Y128">
        <v>0</v>
      </c>
      <c r="Z128">
        <v>0</v>
      </c>
      <c r="AA128">
        <v>0</v>
      </c>
      <c r="AB128">
        <v>0</v>
      </c>
      <c r="AC128">
        <v>0</v>
      </c>
      <c r="AD128">
        <v>0</v>
      </c>
      <c r="AE128">
        <v>0</v>
      </c>
      <c r="AF128">
        <v>0</v>
      </c>
      <c r="AG128">
        <v>0</v>
      </c>
      <c r="AH128">
        <v>0</v>
      </c>
      <c r="AI128">
        <v>0</v>
      </c>
      <c r="AJ128">
        <v>0</v>
      </c>
      <c r="AK128">
        <v>0</v>
      </c>
      <c r="AL128">
        <v>0</v>
      </c>
      <c r="AM128">
        <v>0</v>
      </c>
      <c r="AN128">
        <v>9.09</v>
      </c>
      <c r="AO128">
        <v>0.92</v>
      </c>
      <c r="AP128">
        <v>0</v>
      </c>
      <c r="AQ128">
        <v>1.03</v>
      </c>
      <c r="AR128">
        <v>0</v>
      </c>
      <c r="AT128">
        <v>64.150000000000006</v>
      </c>
      <c r="AU128">
        <v>64.150000000000006</v>
      </c>
      <c r="AV128">
        <v>49.676000000000002</v>
      </c>
      <c r="AW128">
        <v>0</v>
      </c>
      <c r="AX128">
        <v>0</v>
      </c>
      <c r="AY128" s="53">
        <v>0.77437256430241619</v>
      </c>
      <c r="BA128" t="s">
        <v>79</v>
      </c>
      <c r="BF128">
        <v>1.03</v>
      </c>
      <c r="BG128">
        <v>0</v>
      </c>
      <c r="BH128">
        <v>48.21</v>
      </c>
      <c r="BI128">
        <v>0</v>
      </c>
      <c r="BK128">
        <v>48.21</v>
      </c>
      <c r="BN128">
        <v>4.9000000000000004</v>
      </c>
      <c r="BO128">
        <v>0</v>
      </c>
      <c r="BP128">
        <v>48.21</v>
      </c>
      <c r="BQ128">
        <v>10.01</v>
      </c>
      <c r="BR128">
        <v>1.03</v>
      </c>
      <c r="BS128">
        <v>0.78820000000000001</v>
      </c>
      <c r="BT128">
        <v>0.14680000000000001</v>
      </c>
      <c r="BU128">
        <v>0</v>
      </c>
      <c r="BV128" t="s">
        <v>6</v>
      </c>
      <c r="BW128" t="s">
        <v>6</v>
      </c>
      <c r="BX128" t="s">
        <v>6</v>
      </c>
      <c r="BY128">
        <v>0</v>
      </c>
      <c r="BZ128">
        <v>64.149999999999991</v>
      </c>
      <c r="CC128" s="53">
        <v>8.9038908807482484E-2</v>
      </c>
      <c r="CD128" s="53">
        <v>2.3570381917381142E-3</v>
      </c>
      <c r="CE128" s="53">
        <v>0.75256352299298523</v>
      </c>
      <c r="CF128" s="53">
        <v>0.15604053000779425</v>
      </c>
      <c r="CH128" s="53">
        <v>1</v>
      </c>
      <c r="CK128">
        <v>8.9038999999999993E-2</v>
      </c>
      <c r="CN128" s="53">
        <v>9.1192517509552928E-8</v>
      </c>
      <c r="CO128" s="53">
        <v>0</v>
      </c>
    </row>
    <row r="129" spans="1:93" x14ac:dyDescent="0.35">
      <c r="A129" s="3" t="s">
        <v>201</v>
      </c>
      <c r="B129" s="3" t="s">
        <v>204</v>
      </c>
      <c r="C129">
        <v>0</v>
      </c>
      <c r="D129">
        <v>8.1000000000000003E-2</v>
      </c>
      <c r="E129">
        <v>0</v>
      </c>
      <c r="F129">
        <v>0</v>
      </c>
      <c r="G129">
        <v>0</v>
      </c>
      <c r="H129">
        <v>0</v>
      </c>
      <c r="I129">
        <v>0</v>
      </c>
      <c r="J129">
        <v>0</v>
      </c>
      <c r="K129">
        <v>0</v>
      </c>
      <c r="L129" s="3">
        <v>0</v>
      </c>
      <c r="M129" s="3">
        <v>0</v>
      </c>
      <c r="N129" s="3">
        <v>0</v>
      </c>
      <c r="O129" s="3">
        <v>0</v>
      </c>
      <c r="P129" s="3">
        <v>0</v>
      </c>
      <c r="Q129" s="3">
        <v>0</v>
      </c>
      <c r="R129">
        <v>0</v>
      </c>
      <c r="S129">
        <v>0</v>
      </c>
      <c r="T129">
        <v>0</v>
      </c>
      <c r="U129">
        <v>0</v>
      </c>
      <c r="V129">
        <v>0</v>
      </c>
      <c r="W129">
        <v>0.245</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c r="AQ129">
        <v>8.3099999999999997E-3</v>
      </c>
      <c r="AR129">
        <v>0</v>
      </c>
      <c r="AT129">
        <v>0.33431</v>
      </c>
      <c r="AU129">
        <v>0.33431</v>
      </c>
      <c r="AV129">
        <v>0.27700000000000002</v>
      </c>
      <c r="AW129">
        <v>0</v>
      </c>
      <c r="AX129">
        <v>0</v>
      </c>
      <c r="AY129" s="53">
        <v>0.82857228321019416</v>
      </c>
      <c r="BA129" t="s">
        <v>79</v>
      </c>
      <c r="BF129">
        <v>8.3099999999999997E-3</v>
      </c>
      <c r="BG129">
        <v>0</v>
      </c>
      <c r="BH129">
        <v>0</v>
      </c>
      <c r="BI129">
        <v>0.245</v>
      </c>
      <c r="BK129">
        <v>0.245</v>
      </c>
      <c r="BN129">
        <v>8.1000000000000003E-2</v>
      </c>
      <c r="BO129">
        <v>0</v>
      </c>
      <c r="BP129">
        <v>0.245</v>
      </c>
      <c r="BQ129">
        <v>0</v>
      </c>
      <c r="BR129">
        <v>8.3099999999999997E-3</v>
      </c>
      <c r="BS129">
        <v>0.78820000000000001</v>
      </c>
      <c r="BT129">
        <v>0.14680000000000001</v>
      </c>
      <c r="BU129">
        <v>0</v>
      </c>
      <c r="BV129" t="s">
        <v>6</v>
      </c>
      <c r="BW129" t="s">
        <v>6</v>
      </c>
      <c r="BX129" t="s">
        <v>6</v>
      </c>
      <c r="BY129">
        <v>0</v>
      </c>
      <c r="BZ129">
        <v>0.33431</v>
      </c>
      <c r="CC129" s="53">
        <v>0.26188251024498221</v>
      </c>
      <c r="CD129" s="53">
        <v>3.6490323352576948E-3</v>
      </c>
      <c r="CE129" s="53">
        <v>0.73446845741976008</v>
      </c>
      <c r="CF129" s="53">
        <v>0</v>
      </c>
      <c r="CH129" s="53">
        <v>1</v>
      </c>
      <c r="CK129">
        <v>0.261882</v>
      </c>
      <c r="CN129" s="53">
        <v>-5.1024498221030612E-7</v>
      </c>
      <c r="CO129" s="53">
        <v>0</v>
      </c>
    </row>
    <row r="130" spans="1:93" x14ac:dyDescent="0.35">
      <c r="A130" s="3" t="s">
        <v>205</v>
      </c>
      <c r="B130" s="3" t="s">
        <v>208</v>
      </c>
      <c r="C130">
        <v>0</v>
      </c>
      <c r="D130">
        <v>5.5620000000000003</v>
      </c>
      <c r="E130">
        <v>0</v>
      </c>
      <c r="F130">
        <v>0</v>
      </c>
      <c r="G130">
        <v>22.181000000000001</v>
      </c>
      <c r="H130">
        <v>0</v>
      </c>
      <c r="I130">
        <v>379.601</v>
      </c>
      <c r="J130">
        <v>0</v>
      </c>
      <c r="K130">
        <v>0</v>
      </c>
      <c r="L130" s="3">
        <v>0</v>
      </c>
      <c r="M130" s="3">
        <v>0</v>
      </c>
      <c r="N130" s="3">
        <v>0</v>
      </c>
      <c r="O130" s="3">
        <v>0</v>
      </c>
      <c r="P130" s="3">
        <v>0</v>
      </c>
      <c r="Q130" s="3">
        <v>0</v>
      </c>
      <c r="R130">
        <v>1.6791</v>
      </c>
      <c r="S130">
        <v>25.8049</v>
      </c>
      <c r="T130">
        <v>0</v>
      </c>
      <c r="U130">
        <v>3.3898799999999998</v>
      </c>
      <c r="V130">
        <v>0</v>
      </c>
      <c r="W130">
        <v>0</v>
      </c>
      <c r="X130">
        <v>0</v>
      </c>
      <c r="Y130">
        <v>0</v>
      </c>
      <c r="Z130">
        <v>0</v>
      </c>
      <c r="AA130">
        <v>0</v>
      </c>
      <c r="AB130">
        <v>1.2829999999999999</v>
      </c>
      <c r="AC130">
        <v>0.54469000000000001</v>
      </c>
      <c r="AD130">
        <v>0</v>
      </c>
      <c r="AE130">
        <v>0</v>
      </c>
      <c r="AF130">
        <v>0</v>
      </c>
      <c r="AG130">
        <v>0</v>
      </c>
      <c r="AH130">
        <v>0</v>
      </c>
      <c r="AI130">
        <v>0</v>
      </c>
      <c r="AJ130">
        <v>0</v>
      </c>
      <c r="AK130">
        <v>0</v>
      </c>
      <c r="AL130">
        <v>0</v>
      </c>
      <c r="AM130">
        <v>0</v>
      </c>
      <c r="AN130">
        <v>74.199100000000001</v>
      </c>
      <c r="AO130">
        <v>0.58877000000000002</v>
      </c>
      <c r="AP130">
        <v>0</v>
      </c>
      <c r="AQ130">
        <v>15.1426</v>
      </c>
      <c r="AR130">
        <v>0</v>
      </c>
      <c r="AT130">
        <v>529.97604000000001</v>
      </c>
      <c r="AU130">
        <v>529.97604000000001</v>
      </c>
      <c r="AV130">
        <v>420.2</v>
      </c>
      <c r="AW130">
        <v>0</v>
      </c>
      <c r="AX130">
        <v>0</v>
      </c>
      <c r="AY130" s="53">
        <v>0.79286603220779561</v>
      </c>
      <c r="BA130" t="s">
        <v>79</v>
      </c>
      <c r="BF130">
        <v>15.1426</v>
      </c>
      <c r="BG130">
        <v>0</v>
      </c>
      <c r="BH130">
        <v>30.87388</v>
      </c>
      <c r="BI130">
        <v>0</v>
      </c>
      <c r="BK130">
        <v>32.701570000000004</v>
      </c>
      <c r="BN130">
        <v>27.743000000000002</v>
      </c>
      <c r="BO130">
        <v>0</v>
      </c>
      <c r="BP130">
        <v>32.156880000000001</v>
      </c>
      <c r="BQ130">
        <v>454.93356</v>
      </c>
      <c r="BR130">
        <v>15.1426</v>
      </c>
      <c r="BS130">
        <v>0</v>
      </c>
      <c r="BT130">
        <v>0</v>
      </c>
      <c r="BU130">
        <v>0</v>
      </c>
      <c r="BV130" t="s">
        <v>6</v>
      </c>
      <c r="BW130" t="s">
        <v>6</v>
      </c>
      <c r="BX130" t="s">
        <v>6</v>
      </c>
      <c r="BY130">
        <v>0</v>
      </c>
      <c r="BZ130">
        <v>529.97604000000001</v>
      </c>
      <c r="CC130" s="53">
        <v>5.2347649527703183E-2</v>
      </c>
      <c r="CD130" s="53">
        <v>0</v>
      </c>
      <c r="CE130" s="53">
        <v>8.9248336585178459E-2</v>
      </c>
      <c r="CF130" s="53">
        <v>0.8584040138871184</v>
      </c>
      <c r="CH130" s="53">
        <v>1</v>
      </c>
      <c r="CK130">
        <v>5.2347699999999997E-2</v>
      </c>
      <c r="CN130" s="53">
        <v>5.0472296814207951E-8</v>
      </c>
      <c r="CO130" s="53">
        <v>0</v>
      </c>
    </row>
    <row r="131" spans="1:93" x14ac:dyDescent="0.35">
      <c r="A131" s="3" t="s">
        <v>205</v>
      </c>
      <c r="B131" s="3" t="s">
        <v>206</v>
      </c>
      <c r="C131">
        <v>0</v>
      </c>
      <c r="D131">
        <v>0</v>
      </c>
      <c r="E131">
        <v>0</v>
      </c>
      <c r="F131">
        <v>0</v>
      </c>
      <c r="G131">
        <v>0</v>
      </c>
      <c r="H131">
        <v>0</v>
      </c>
      <c r="I131">
        <v>0</v>
      </c>
      <c r="J131">
        <v>0</v>
      </c>
      <c r="K131">
        <v>0</v>
      </c>
      <c r="L131" s="3">
        <v>0</v>
      </c>
      <c r="M131" s="3">
        <v>0</v>
      </c>
      <c r="N131" s="3">
        <v>0</v>
      </c>
      <c r="O131" s="3">
        <v>0</v>
      </c>
      <c r="P131" s="3">
        <v>0</v>
      </c>
      <c r="Q131" s="3">
        <v>0</v>
      </c>
      <c r="R131">
        <v>7.8490000000000002</v>
      </c>
      <c r="S131">
        <v>120.53700000000001</v>
      </c>
      <c r="T131">
        <v>0</v>
      </c>
      <c r="U131">
        <v>15.837999999999999</v>
      </c>
      <c r="V131">
        <v>0</v>
      </c>
      <c r="W131">
        <v>0</v>
      </c>
      <c r="X131">
        <v>0</v>
      </c>
      <c r="Y131">
        <v>0</v>
      </c>
      <c r="Z131">
        <v>0</v>
      </c>
      <c r="AA131">
        <v>0</v>
      </c>
      <c r="AB131">
        <v>0</v>
      </c>
      <c r="AC131">
        <v>2.54</v>
      </c>
      <c r="AD131">
        <v>0</v>
      </c>
      <c r="AE131">
        <v>0</v>
      </c>
      <c r="AF131">
        <v>0</v>
      </c>
      <c r="AG131">
        <v>0</v>
      </c>
      <c r="AH131">
        <v>0</v>
      </c>
      <c r="AI131">
        <v>0</v>
      </c>
      <c r="AJ131">
        <v>0</v>
      </c>
      <c r="AK131">
        <v>0</v>
      </c>
      <c r="AL131">
        <v>0</v>
      </c>
      <c r="AM131">
        <v>0</v>
      </c>
      <c r="AN131">
        <v>31.17</v>
      </c>
      <c r="AO131">
        <v>2.75</v>
      </c>
      <c r="AP131">
        <v>0</v>
      </c>
      <c r="AQ131">
        <v>4.3109999999999999</v>
      </c>
      <c r="AR131">
        <v>0</v>
      </c>
      <c r="AT131">
        <v>184.99499999999998</v>
      </c>
      <c r="AU131">
        <v>184.99499999999998</v>
      </c>
      <c r="AV131">
        <v>135.05199999999999</v>
      </c>
      <c r="AW131">
        <v>0</v>
      </c>
      <c r="AX131">
        <v>0</v>
      </c>
      <c r="AY131" s="53">
        <v>0.73003054136598289</v>
      </c>
      <c r="BA131" t="s">
        <v>79</v>
      </c>
      <c r="BF131">
        <v>4.3109999999999999</v>
      </c>
      <c r="BG131">
        <v>0</v>
      </c>
      <c r="BH131">
        <v>144.22399999999999</v>
      </c>
      <c r="BI131">
        <v>0</v>
      </c>
      <c r="BK131">
        <v>146.76399999999998</v>
      </c>
      <c r="BN131">
        <v>0</v>
      </c>
      <c r="BO131">
        <v>0</v>
      </c>
      <c r="BP131">
        <v>144.22399999999999</v>
      </c>
      <c r="BQ131">
        <v>36.46</v>
      </c>
      <c r="BR131">
        <v>4.3109999999999999</v>
      </c>
      <c r="BS131">
        <v>0</v>
      </c>
      <c r="BT131">
        <v>0</v>
      </c>
      <c r="BU131">
        <v>0</v>
      </c>
      <c r="BV131" t="s">
        <v>6</v>
      </c>
      <c r="BW131" t="s">
        <v>6</v>
      </c>
      <c r="BX131" t="s">
        <v>6</v>
      </c>
      <c r="BY131">
        <v>0</v>
      </c>
      <c r="BZ131">
        <v>184.995</v>
      </c>
      <c r="CC131" s="53">
        <v>0</v>
      </c>
      <c r="CD131" s="53">
        <v>0</v>
      </c>
      <c r="CE131" s="53">
        <v>0.80291359225925019</v>
      </c>
      <c r="CF131" s="53">
        <v>0.19708640774074976</v>
      </c>
      <c r="CH131" s="53">
        <v>1</v>
      </c>
      <c r="CK131">
        <v>0</v>
      </c>
      <c r="CN131" s="53">
        <v>0</v>
      </c>
      <c r="CO131" s="53">
        <v>0</v>
      </c>
    </row>
    <row r="132" spans="1:93" x14ac:dyDescent="0.35">
      <c r="A132" s="3" t="s">
        <v>209</v>
      </c>
      <c r="B132" s="3" t="s">
        <v>210</v>
      </c>
      <c r="C132">
        <v>0</v>
      </c>
      <c r="D132">
        <v>0</v>
      </c>
      <c r="E132">
        <v>0</v>
      </c>
      <c r="F132">
        <v>0</v>
      </c>
      <c r="G132">
        <v>0</v>
      </c>
      <c r="H132">
        <v>0</v>
      </c>
      <c r="I132">
        <v>0</v>
      </c>
      <c r="J132">
        <v>0</v>
      </c>
      <c r="K132">
        <v>0</v>
      </c>
      <c r="L132" s="3">
        <v>0</v>
      </c>
      <c r="M132" s="3">
        <v>0</v>
      </c>
      <c r="N132" s="3">
        <v>0</v>
      </c>
      <c r="O132" s="3">
        <v>0</v>
      </c>
      <c r="P132" s="3">
        <v>0</v>
      </c>
      <c r="Q132" s="3">
        <v>0</v>
      </c>
      <c r="R132">
        <v>0</v>
      </c>
      <c r="S132">
        <v>0</v>
      </c>
      <c r="T132">
        <v>0</v>
      </c>
      <c r="U132">
        <v>0</v>
      </c>
      <c r="V132">
        <v>0</v>
      </c>
      <c r="W132">
        <v>1.8</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0.35</v>
      </c>
      <c r="AR132">
        <v>62.5</v>
      </c>
      <c r="AT132">
        <v>2.15</v>
      </c>
      <c r="AU132">
        <v>64.650000000000006</v>
      </c>
      <c r="AV132">
        <v>49.2</v>
      </c>
      <c r="AW132">
        <v>0</v>
      </c>
      <c r="AX132">
        <v>0</v>
      </c>
      <c r="AY132" s="53">
        <v>0.76102088167053361</v>
      </c>
      <c r="BA132" t="s">
        <v>79</v>
      </c>
      <c r="BF132">
        <v>0.35</v>
      </c>
      <c r="BG132">
        <v>0</v>
      </c>
      <c r="BH132">
        <v>0</v>
      </c>
      <c r="BI132">
        <v>1.8</v>
      </c>
      <c r="BK132">
        <v>1.8</v>
      </c>
      <c r="BN132">
        <v>0</v>
      </c>
      <c r="BO132">
        <v>0</v>
      </c>
      <c r="BP132">
        <v>1.8</v>
      </c>
      <c r="BQ132">
        <v>0</v>
      </c>
      <c r="BR132">
        <v>0.35</v>
      </c>
      <c r="BS132">
        <v>0</v>
      </c>
      <c r="BT132">
        <v>0</v>
      </c>
      <c r="BU132">
        <v>62.5</v>
      </c>
      <c r="BV132">
        <v>1.9</v>
      </c>
      <c r="BW132">
        <v>0.4</v>
      </c>
      <c r="BX132">
        <v>11.4</v>
      </c>
      <c r="BY132">
        <v>0</v>
      </c>
      <c r="BZ132">
        <v>64.650000000000006</v>
      </c>
      <c r="CC132" s="53">
        <v>1.8368136117556069E-2</v>
      </c>
      <c r="CD132" s="53">
        <v>0.76585460170146946</v>
      </c>
      <c r="CE132" s="53">
        <v>3.3255993812838357E-2</v>
      </c>
      <c r="CF132" s="53">
        <v>0.18252126836813612</v>
      </c>
      <c r="CH132" s="53">
        <v>1</v>
      </c>
      <c r="CK132">
        <v>1.8368099999999998E-2</v>
      </c>
      <c r="CN132" s="53">
        <v>-3.6117556070913714E-8</v>
      </c>
      <c r="CO132" s="53">
        <v>0</v>
      </c>
    </row>
    <row r="133" spans="1:93" x14ac:dyDescent="0.35">
      <c r="A133" s="3" t="s">
        <v>212</v>
      </c>
      <c r="B133" s="3" t="s">
        <v>215</v>
      </c>
      <c r="C133">
        <v>0</v>
      </c>
      <c r="D133">
        <v>0.01</v>
      </c>
      <c r="E133">
        <v>0</v>
      </c>
      <c r="F133">
        <v>0</v>
      </c>
      <c r="G133">
        <v>0</v>
      </c>
      <c r="H133">
        <v>0</v>
      </c>
      <c r="I133">
        <v>0</v>
      </c>
      <c r="J133">
        <v>0</v>
      </c>
      <c r="K133">
        <v>0</v>
      </c>
      <c r="L133" s="3">
        <v>0</v>
      </c>
      <c r="M133" s="3">
        <v>0</v>
      </c>
      <c r="N133" s="3">
        <v>0</v>
      </c>
      <c r="O133" s="3">
        <v>0</v>
      </c>
      <c r="P133" s="3">
        <v>0</v>
      </c>
      <c r="Q133" s="3">
        <v>0</v>
      </c>
      <c r="R133">
        <v>7.8559999999999999</v>
      </c>
      <c r="S133">
        <v>8.8789999999999996</v>
      </c>
      <c r="T133">
        <v>0</v>
      </c>
      <c r="U133">
        <v>48.856999999999999</v>
      </c>
      <c r="V133">
        <v>0</v>
      </c>
      <c r="W133">
        <v>2.66</v>
      </c>
      <c r="X133">
        <v>0</v>
      </c>
      <c r="Y133">
        <v>0</v>
      </c>
      <c r="Z133">
        <v>0</v>
      </c>
      <c r="AA133">
        <v>0</v>
      </c>
      <c r="AB133">
        <v>1.9379999999999999</v>
      </c>
      <c r="AC133">
        <v>0</v>
      </c>
      <c r="AD133">
        <v>0</v>
      </c>
      <c r="AE133">
        <v>0</v>
      </c>
      <c r="AF133">
        <v>0</v>
      </c>
      <c r="AG133">
        <v>0</v>
      </c>
      <c r="AH133">
        <v>0</v>
      </c>
      <c r="AI133">
        <v>0</v>
      </c>
      <c r="AJ133">
        <v>0</v>
      </c>
      <c r="AK133">
        <v>0</v>
      </c>
      <c r="AL133">
        <v>0</v>
      </c>
      <c r="AM133">
        <v>0</v>
      </c>
      <c r="AN133">
        <v>0</v>
      </c>
      <c r="AO133">
        <v>0</v>
      </c>
      <c r="AP133">
        <v>0</v>
      </c>
      <c r="AQ133">
        <v>1.6739999999999999</v>
      </c>
      <c r="AR133">
        <v>0</v>
      </c>
      <c r="AT133">
        <v>71.874000000000009</v>
      </c>
      <c r="AU133">
        <v>71.874000000000009</v>
      </c>
      <c r="AV133">
        <v>55.8</v>
      </c>
      <c r="AW133">
        <v>0</v>
      </c>
      <c r="AX133">
        <v>0</v>
      </c>
      <c r="AY133" s="53">
        <v>0.77635862759829688</v>
      </c>
      <c r="BA133" t="s">
        <v>79</v>
      </c>
      <c r="BF133">
        <v>1.6739999999999999</v>
      </c>
      <c r="BG133">
        <v>0</v>
      </c>
      <c r="BH133">
        <v>65.591999999999999</v>
      </c>
      <c r="BI133">
        <v>2.66</v>
      </c>
      <c r="BK133">
        <v>70.19</v>
      </c>
      <c r="BN133">
        <v>0.01</v>
      </c>
      <c r="BO133">
        <v>0</v>
      </c>
      <c r="BP133">
        <v>70.19</v>
      </c>
      <c r="BQ133">
        <v>0</v>
      </c>
      <c r="BR133">
        <v>1.6739999999999999</v>
      </c>
      <c r="BS133">
        <v>0.78820000000000001</v>
      </c>
      <c r="BT133">
        <v>0.14680000000000001</v>
      </c>
      <c r="BU133">
        <v>0</v>
      </c>
      <c r="BV133" t="s">
        <v>6</v>
      </c>
      <c r="BW133" t="s">
        <v>6</v>
      </c>
      <c r="BX133" t="s">
        <v>6</v>
      </c>
      <c r="BY133">
        <v>0</v>
      </c>
      <c r="BZ133">
        <v>71.874000000000009</v>
      </c>
      <c r="CC133" s="53">
        <v>1.8496908478726658E-2</v>
      </c>
      <c r="CD133" s="53">
        <v>3.4190833959428998E-3</v>
      </c>
      <c r="CE133" s="53">
        <v>0.97808400812533036</v>
      </c>
      <c r="CF133" s="53">
        <v>0</v>
      </c>
      <c r="CH133" s="53">
        <v>0.99999999999999989</v>
      </c>
      <c r="CK133">
        <v>1.8497E-2</v>
      </c>
      <c r="CN133" s="53">
        <v>9.1521273341138576E-8</v>
      </c>
      <c r="CO133" s="53">
        <v>0</v>
      </c>
    </row>
    <row r="134" spans="1:93" x14ac:dyDescent="0.35">
      <c r="A134" s="3" t="s">
        <v>216</v>
      </c>
      <c r="B134" s="3" t="s">
        <v>218</v>
      </c>
      <c r="C134">
        <v>0</v>
      </c>
      <c r="D134">
        <v>0.98699999999999999</v>
      </c>
      <c r="E134">
        <v>0</v>
      </c>
      <c r="F134">
        <v>0</v>
      </c>
      <c r="G134">
        <v>0</v>
      </c>
      <c r="H134">
        <v>0</v>
      </c>
      <c r="I134">
        <v>0</v>
      </c>
      <c r="J134">
        <v>0</v>
      </c>
      <c r="K134">
        <v>0</v>
      </c>
      <c r="L134" s="3">
        <v>0</v>
      </c>
      <c r="M134" s="3">
        <v>0</v>
      </c>
      <c r="N134" s="3">
        <v>0</v>
      </c>
      <c r="O134" s="3">
        <v>0</v>
      </c>
      <c r="P134" s="3">
        <v>0</v>
      </c>
      <c r="Q134" s="3">
        <v>4.3402700000000003</v>
      </c>
      <c r="R134">
        <v>17.3628</v>
      </c>
      <c r="S134">
        <v>8.6805500000000002</v>
      </c>
      <c r="T134">
        <v>14.489000000000001</v>
      </c>
      <c r="U134">
        <v>13.7263</v>
      </c>
      <c r="V134">
        <v>0</v>
      </c>
      <c r="W134">
        <v>0</v>
      </c>
      <c r="X134">
        <v>0</v>
      </c>
      <c r="Y134">
        <v>0</v>
      </c>
      <c r="Z134">
        <v>0</v>
      </c>
      <c r="AA134">
        <v>0</v>
      </c>
      <c r="AB134">
        <v>0</v>
      </c>
      <c r="AC134">
        <v>0</v>
      </c>
      <c r="AD134">
        <v>0</v>
      </c>
      <c r="AE134">
        <v>0</v>
      </c>
      <c r="AF134">
        <v>0</v>
      </c>
      <c r="AG134">
        <v>0</v>
      </c>
      <c r="AH134">
        <v>0</v>
      </c>
      <c r="AI134">
        <v>0</v>
      </c>
      <c r="AJ134">
        <v>0</v>
      </c>
      <c r="AK134">
        <v>1.9450000000000001</v>
      </c>
      <c r="AL134">
        <v>0</v>
      </c>
      <c r="AM134">
        <v>0</v>
      </c>
      <c r="AN134">
        <v>11.467000000000001</v>
      </c>
      <c r="AO134">
        <v>0</v>
      </c>
      <c r="AP134">
        <v>0</v>
      </c>
      <c r="AQ134">
        <v>2.46435</v>
      </c>
      <c r="AR134">
        <v>0</v>
      </c>
      <c r="AT134">
        <v>75.462270000000004</v>
      </c>
      <c r="AU134">
        <v>75.462270000000004</v>
      </c>
      <c r="AV134">
        <v>59.747</v>
      </c>
      <c r="AW134">
        <v>0</v>
      </c>
      <c r="AX134">
        <v>0</v>
      </c>
      <c r="AY134" s="53">
        <v>0.7917466569717555</v>
      </c>
      <c r="BA134" t="s">
        <v>79</v>
      </c>
      <c r="BF134">
        <v>4.4093499999999999</v>
      </c>
      <c r="BG134">
        <v>0</v>
      </c>
      <c r="BH134">
        <v>54.258650000000003</v>
      </c>
      <c r="BI134">
        <v>0</v>
      </c>
      <c r="BK134">
        <v>58.59892</v>
      </c>
      <c r="BN134">
        <v>0.98699999999999999</v>
      </c>
      <c r="BO134">
        <v>0</v>
      </c>
      <c r="BP134">
        <v>54.258650000000003</v>
      </c>
      <c r="BQ134">
        <v>15.807270000000001</v>
      </c>
      <c r="BR134">
        <v>4.4093499999999999</v>
      </c>
      <c r="BS134">
        <v>0</v>
      </c>
      <c r="BT134">
        <v>0</v>
      </c>
      <c r="BU134">
        <v>0</v>
      </c>
      <c r="BV134" t="s">
        <v>6</v>
      </c>
      <c r="BW134" t="s">
        <v>6</v>
      </c>
      <c r="BX134">
        <v>0</v>
      </c>
      <c r="BY134">
        <v>0</v>
      </c>
      <c r="BZ134">
        <v>75.462270000000004</v>
      </c>
      <c r="CC134" s="53">
        <v>1.3079383909336413E-2</v>
      </c>
      <c r="CD134" s="53">
        <v>0</v>
      </c>
      <c r="CE134" s="53">
        <v>0.77744812076286607</v>
      </c>
      <c r="CF134" s="53">
        <v>0.20947249532779758</v>
      </c>
      <c r="CH134" s="53">
        <v>1</v>
      </c>
      <c r="CK134">
        <v>1.30794E-2</v>
      </c>
      <c r="CN134" s="53">
        <v>1.6090663586265652E-8</v>
      </c>
      <c r="CO134" s="53">
        <v>0</v>
      </c>
    </row>
    <row r="135" spans="1:93" x14ac:dyDescent="0.35">
      <c r="A135" s="3" t="s">
        <v>216</v>
      </c>
      <c r="B135" s="3" t="s">
        <v>217</v>
      </c>
      <c r="C135">
        <v>0</v>
      </c>
      <c r="D135">
        <v>0.13800000000000001</v>
      </c>
      <c r="E135">
        <v>0</v>
      </c>
      <c r="F135">
        <v>0</v>
      </c>
      <c r="G135">
        <v>0</v>
      </c>
      <c r="H135">
        <v>0</v>
      </c>
      <c r="I135">
        <v>0</v>
      </c>
      <c r="J135">
        <v>0</v>
      </c>
      <c r="K135">
        <v>0</v>
      </c>
      <c r="L135" s="3">
        <v>0</v>
      </c>
      <c r="M135" s="3">
        <v>0</v>
      </c>
      <c r="N135" s="3">
        <v>0</v>
      </c>
      <c r="O135" s="3">
        <v>0</v>
      </c>
      <c r="P135" s="3">
        <v>0</v>
      </c>
      <c r="Q135" s="3">
        <v>0</v>
      </c>
      <c r="R135">
        <v>0</v>
      </c>
      <c r="S135">
        <v>0</v>
      </c>
      <c r="T135">
        <v>0</v>
      </c>
      <c r="U135">
        <v>7.8049999999999997</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0.17299999999999999</v>
      </c>
      <c r="AR135">
        <v>0</v>
      </c>
      <c r="AT135">
        <v>8.1159999999999997</v>
      </c>
      <c r="AU135">
        <v>8.1159999999999997</v>
      </c>
      <c r="AV135">
        <v>6.4809999999999999</v>
      </c>
      <c r="AW135">
        <v>0</v>
      </c>
      <c r="AX135">
        <v>0</v>
      </c>
      <c r="AY135" s="53">
        <v>0.79854608181370135</v>
      </c>
      <c r="BA135" t="s">
        <v>79</v>
      </c>
      <c r="BF135">
        <v>0.17299999999999999</v>
      </c>
      <c r="BG135">
        <v>0</v>
      </c>
      <c r="BH135">
        <v>7.8049999999999997</v>
      </c>
      <c r="BI135">
        <v>0</v>
      </c>
      <c r="BK135">
        <v>7.8049999999999997</v>
      </c>
      <c r="BN135">
        <v>0.13800000000000001</v>
      </c>
      <c r="BO135">
        <v>0</v>
      </c>
      <c r="BP135">
        <v>7.8049999999999997</v>
      </c>
      <c r="BQ135">
        <v>0</v>
      </c>
      <c r="BR135">
        <v>0.17299999999999999</v>
      </c>
      <c r="BS135">
        <v>0</v>
      </c>
      <c r="BT135">
        <v>0</v>
      </c>
      <c r="BU135">
        <v>0</v>
      </c>
      <c r="BV135" t="s">
        <v>6</v>
      </c>
      <c r="BW135" t="s">
        <v>6</v>
      </c>
      <c r="BX135" t="s">
        <v>6</v>
      </c>
      <c r="BY135">
        <v>0</v>
      </c>
      <c r="BZ135">
        <v>8.1159999999999997</v>
      </c>
      <c r="CC135" s="53">
        <v>1.700344997535732E-2</v>
      </c>
      <c r="CD135" s="53">
        <v>0</v>
      </c>
      <c r="CE135" s="53">
        <v>0.9829965500246427</v>
      </c>
      <c r="CF135" s="53">
        <v>0</v>
      </c>
      <c r="CH135" s="53">
        <v>1</v>
      </c>
      <c r="CK135">
        <v>1.7003399999999998E-2</v>
      </c>
      <c r="CN135" s="53">
        <v>-4.9975357321180303E-8</v>
      </c>
      <c r="CO135" s="53">
        <v>0</v>
      </c>
    </row>
    <row r="136" spans="1:93" x14ac:dyDescent="0.35">
      <c r="A136" s="3" t="s">
        <v>216</v>
      </c>
      <c r="B136" s="3" t="s">
        <v>219</v>
      </c>
      <c r="C136">
        <v>0</v>
      </c>
      <c r="D136">
        <v>6.6000000000000003E-2</v>
      </c>
      <c r="E136">
        <v>0</v>
      </c>
      <c r="F136">
        <v>0</v>
      </c>
      <c r="G136">
        <v>0</v>
      </c>
      <c r="H136">
        <v>0</v>
      </c>
      <c r="I136">
        <v>0</v>
      </c>
      <c r="J136">
        <v>0</v>
      </c>
      <c r="K136">
        <v>0</v>
      </c>
      <c r="L136" s="3">
        <v>0</v>
      </c>
      <c r="M136" s="3">
        <v>0</v>
      </c>
      <c r="N136" s="3">
        <v>0</v>
      </c>
      <c r="O136" s="3">
        <v>0</v>
      </c>
      <c r="P136" s="3">
        <v>0</v>
      </c>
      <c r="Q136" s="3">
        <v>0</v>
      </c>
      <c r="R136">
        <v>0</v>
      </c>
      <c r="S136">
        <v>0</v>
      </c>
      <c r="T136">
        <v>0</v>
      </c>
      <c r="U136">
        <v>2.6890000000000001</v>
      </c>
      <c r="V136">
        <v>0</v>
      </c>
      <c r="W136">
        <v>0</v>
      </c>
      <c r="X136">
        <v>0</v>
      </c>
      <c r="Y136">
        <v>0</v>
      </c>
      <c r="Z136">
        <v>0</v>
      </c>
      <c r="AA136">
        <v>0</v>
      </c>
      <c r="AB136">
        <v>0</v>
      </c>
      <c r="AC136">
        <v>0</v>
      </c>
      <c r="AD136">
        <v>0</v>
      </c>
      <c r="AE136">
        <v>0</v>
      </c>
      <c r="AF136">
        <v>0</v>
      </c>
      <c r="AG136">
        <v>0</v>
      </c>
      <c r="AH136">
        <v>0</v>
      </c>
      <c r="AI136">
        <v>0</v>
      </c>
      <c r="AJ136">
        <v>0</v>
      </c>
      <c r="AK136">
        <v>0</v>
      </c>
      <c r="AL136">
        <v>0</v>
      </c>
      <c r="AM136">
        <v>0</v>
      </c>
      <c r="AN136">
        <v>0</v>
      </c>
      <c r="AO136">
        <v>0</v>
      </c>
      <c r="AP136">
        <v>0</v>
      </c>
      <c r="AQ136">
        <v>5.0999999999999997E-2</v>
      </c>
      <c r="AR136">
        <v>0</v>
      </c>
      <c r="AT136">
        <v>2.806</v>
      </c>
      <c r="AU136">
        <v>2.806</v>
      </c>
      <c r="AV136">
        <v>2.0990000000000002</v>
      </c>
      <c r="AW136">
        <v>0</v>
      </c>
      <c r="AX136">
        <v>0</v>
      </c>
      <c r="AY136" s="53">
        <v>0.74803991446899509</v>
      </c>
      <c r="BA136" t="s">
        <v>79</v>
      </c>
      <c r="BF136">
        <v>5.0999999999999997E-2</v>
      </c>
      <c r="BG136">
        <v>0</v>
      </c>
      <c r="BH136">
        <v>2.6890000000000001</v>
      </c>
      <c r="BI136">
        <v>0</v>
      </c>
      <c r="BK136">
        <v>2.6890000000000001</v>
      </c>
      <c r="BN136">
        <v>6.6000000000000003E-2</v>
      </c>
      <c r="BO136">
        <v>0</v>
      </c>
      <c r="BP136">
        <v>2.6890000000000001</v>
      </c>
      <c r="BQ136">
        <v>0</v>
      </c>
      <c r="BR136">
        <v>5.0999999999999997E-2</v>
      </c>
      <c r="BS136">
        <v>0</v>
      </c>
      <c r="BT136">
        <v>0</v>
      </c>
      <c r="BU136">
        <v>0</v>
      </c>
      <c r="BV136" t="s">
        <v>6</v>
      </c>
      <c r="BW136" t="s">
        <v>6</v>
      </c>
      <c r="BX136" t="s">
        <v>6</v>
      </c>
      <c r="BY136">
        <v>0</v>
      </c>
      <c r="BZ136">
        <v>2.806</v>
      </c>
      <c r="CC136" s="53">
        <v>2.3521026372059873E-2</v>
      </c>
      <c r="CD136" s="53">
        <v>0</v>
      </c>
      <c r="CE136" s="53">
        <v>0.97647897362794023</v>
      </c>
      <c r="CF136" s="53">
        <v>0</v>
      </c>
      <c r="CH136" s="53">
        <v>1</v>
      </c>
      <c r="CK136">
        <v>2.3521E-2</v>
      </c>
      <c r="CN136" s="53">
        <v>-2.637205987268687E-8</v>
      </c>
      <c r="CO136" s="53">
        <v>0</v>
      </c>
    </row>
    <row r="137" spans="1:93" x14ac:dyDescent="0.35">
      <c r="A137" s="3" t="s">
        <v>216</v>
      </c>
      <c r="B137" s="3" t="s">
        <v>220</v>
      </c>
      <c r="C137">
        <v>0</v>
      </c>
      <c r="D137">
        <v>0.85599999999999998</v>
      </c>
      <c r="E137">
        <v>0</v>
      </c>
      <c r="F137">
        <v>0</v>
      </c>
      <c r="G137">
        <v>0</v>
      </c>
      <c r="H137">
        <v>0</v>
      </c>
      <c r="I137">
        <v>0</v>
      </c>
      <c r="J137">
        <v>0</v>
      </c>
      <c r="K137">
        <v>0</v>
      </c>
      <c r="L137" s="3">
        <v>0</v>
      </c>
      <c r="M137" s="3">
        <v>0</v>
      </c>
      <c r="N137" s="3">
        <v>0</v>
      </c>
      <c r="O137" s="3">
        <v>0</v>
      </c>
      <c r="P137" s="3">
        <v>0</v>
      </c>
      <c r="Q137" s="3">
        <v>5.2160799999999998</v>
      </c>
      <c r="R137">
        <v>16.225200000000001</v>
      </c>
      <c r="S137">
        <v>7.0324099999999996</v>
      </c>
      <c r="T137">
        <v>12.5586</v>
      </c>
      <c r="U137">
        <v>9.0416100000000004</v>
      </c>
      <c r="V137">
        <v>0</v>
      </c>
      <c r="W137">
        <v>0</v>
      </c>
      <c r="X137">
        <v>0</v>
      </c>
      <c r="Y137">
        <v>0</v>
      </c>
      <c r="Z137">
        <v>0</v>
      </c>
      <c r="AA137">
        <v>0</v>
      </c>
      <c r="AB137">
        <v>0</v>
      </c>
      <c r="AC137">
        <v>0</v>
      </c>
      <c r="AD137">
        <v>0</v>
      </c>
      <c r="AE137">
        <v>0</v>
      </c>
      <c r="AF137">
        <v>0</v>
      </c>
      <c r="AG137">
        <v>0</v>
      </c>
      <c r="AH137">
        <v>0</v>
      </c>
      <c r="AI137">
        <v>0</v>
      </c>
      <c r="AJ137">
        <v>0</v>
      </c>
      <c r="AK137">
        <v>0</v>
      </c>
      <c r="AL137">
        <v>0</v>
      </c>
      <c r="AM137">
        <v>0</v>
      </c>
      <c r="AN137">
        <v>7.2990000000000004</v>
      </c>
      <c r="AO137">
        <v>0</v>
      </c>
      <c r="AP137">
        <v>0</v>
      </c>
      <c r="AQ137">
        <v>2.2809400000000002</v>
      </c>
      <c r="AR137">
        <v>0</v>
      </c>
      <c r="AT137">
        <v>60.509839999999997</v>
      </c>
      <c r="AU137">
        <v>60.509839999999997</v>
      </c>
      <c r="AV137">
        <v>50.095999999999997</v>
      </c>
      <c r="AW137">
        <v>0</v>
      </c>
      <c r="AX137">
        <v>0</v>
      </c>
      <c r="AY137" s="53">
        <v>0.82789840462311581</v>
      </c>
      <c r="BA137" t="s">
        <v>79</v>
      </c>
      <c r="BF137">
        <v>2.2809400000000002</v>
      </c>
      <c r="BG137">
        <v>0</v>
      </c>
      <c r="BH137">
        <v>44.857819999999997</v>
      </c>
      <c r="BI137">
        <v>0</v>
      </c>
      <c r="BK137">
        <v>50.073899999999995</v>
      </c>
      <c r="BN137">
        <v>0.85599999999999998</v>
      </c>
      <c r="BO137">
        <v>0</v>
      </c>
      <c r="BP137">
        <v>44.857819999999997</v>
      </c>
      <c r="BQ137">
        <v>12.515080000000001</v>
      </c>
      <c r="BR137">
        <v>2.2809400000000002</v>
      </c>
      <c r="BS137">
        <v>0</v>
      </c>
      <c r="BT137">
        <v>0</v>
      </c>
      <c r="BU137">
        <v>0</v>
      </c>
      <c r="BV137" t="s">
        <v>6</v>
      </c>
      <c r="BW137" t="s">
        <v>6</v>
      </c>
      <c r="BX137" t="s">
        <v>6</v>
      </c>
      <c r="BY137">
        <v>0</v>
      </c>
      <c r="BZ137">
        <v>60.509839999999997</v>
      </c>
      <c r="CC137" s="53">
        <v>1.4146459484936666E-2</v>
      </c>
      <c r="CD137" s="53">
        <v>0</v>
      </c>
      <c r="CE137" s="53">
        <v>0.77902635339971149</v>
      </c>
      <c r="CF137" s="53">
        <v>0.20682718711535183</v>
      </c>
      <c r="CH137" s="53">
        <v>1</v>
      </c>
      <c r="CK137">
        <v>1.4146499999999999E-2</v>
      </c>
      <c r="CN137" s="53">
        <v>4.051506333375976E-8</v>
      </c>
      <c r="CO137" s="53">
        <v>0</v>
      </c>
    </row>
    <row r="138" spans="1:93" x14ac:dyDescent="0.35">
      <c r="A138" s="3" t="s">
        <v>223</v>
      </c>
      <c r="B138" s="3" t="s">
        <v>224</v>
      </c>
      <c r="C138">
        <v>0</v>
      </c>
      <c r="D138">
        <v>0.204594</v>
      </c>
      <c r="E138">
        <v>0</v>
      </c>
      <c r="F138">
        <v>0</v>
      </c>
      <c r="G138">
        <v>0</v>
      </c>
      <c r="H138">
        <v>0</v>
      </c>
      <c r="I138">
        <v>0</v>
      </c>
      <c r="J138">
        <v>0</v>
      </c>
      <c r="K138">
        <v>0</v>
      </c>
      <c r="L138" s="3">
        <v>0</v>
      </c>
      <c r="M138" s="3">
        <v>0</v>
      </c>
      <c r="N138" s="3">
        <v>0</v>
      </c>
      <c r="O138" s="3">
        <v>0</v>
      </c>
      <c r="P138" s="3">
        <v>0</v>
      </c>
      <c r="Q138" s="3">
        <v>0</v>
      </c>
      <c r="R138">
        <v>0</v>
      </c>
      <c r="S138">
        <v>45.680700000000002</v>
      </c>
      <c r="T138">
        <v>0</v>
      </c>
      <c r="U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6.9</v>
      </c>
      <c r="AO138">
        <v>0.502</v>
      </c>
      <c r="AP138">
        <v>0</v>
      </c>
      <c r="AQ138">
        <v>0.61236800000000002</v>
      </c>
      <c r="AR138">
        <v>0</v>
      </c>
      <c r="AT138">
        <v>53.899662000000006</v>
      </c>
      <c r="AU138">
        <v>53.899662000000006</v>
      </c>
      <c r="AV138">
        <v>35.201000000000001</v>
      </c>
      <c r="AW138">
        <v>0</v>
      </c>
      <c r="AX138">
        <v>0</v>
      </c>
      <c r="AY138" s="53">
        <v>0.65308387277085334</v>
      </c>
      <c r="BA138" t="s">
        <v>79</v>
      </c>
      <c r="BF138">
        <v>0.61236800000000002</v>
      </c>
      <c r="BG138">
        <v>0</v>
      </c>
      <c r="BH138">
        <v>45.680700000000002</v>
      </c>
      <c r="BI138">
        <v>0</v>
      </c>
      <c r="BK138">
        <v>45.680700000000002</v>
      </c>
      <c r="BN138">
        <v>0.204594</v>
      </c>
      <c r="BO138">
        <v>0</v>
      </c>
      <c r="BP138">
        <v>45.680700000000002</v>
      </c>
      <c r="BQ138">
        <v>7.4020000000000001</v>
      </c>
      <c r="BR138">
        <v>0.61236800000000002</v>
      </c>
      <c r="BS138">
        <v>0</v>
      </c>
      <c r="BT138">
        <v>0</v>
      </c>
      <c r="BU138">
        <v>0</v>
      </c>
      <c r="BV138" t="s">
        <v>6</v>
      </c>
      <c r="BW138" t="s">
        <v>6</v>
      </c>
      <c r="BX138" t="s">
        <v>6</v>
      </c>
      <c r="BY138">
        <v>0</v>
      </c>
      <c r="BZ138">
        <v>53.899662000000006</v>
      </c>
      <c r="CC138" s="53">
        <v>3.795830853262122E-3</v>
      </c>
      <c r="CD138" s="53">
        <v>0</v>
      </c>
      <c r="CE138" s="53">
        <v>0.85887492207279514</v>
      </c>
      <c r="CF138" s="53">
        <v>0.13732924707394267</v>
      </c>
      <c r="CH138" s="53">
        <v>0.99999999999999989</v>
      </c>
      <c r="CK138">
        <v>3.79583E-3</v>
      </c>
      <c r="CN138" s="53">
        <v>-8.5326212198241769E-10</v>
      </c>
      <c r="CO138" s="53">
        <v>0</v>
      </c>
    </row>
    <row r="139" spans="1:93" x14ac:dyDescent="0.35">
      <c r="A139" s="3" t="s">
        <v>225</v>
      </c>
      <c r="B139" s="3" t="s">
        <v>226</v>
      </c>
      <c r="C139">
        <v>0</v>
      </c>
      <c r="D139">
        <v>4.2</v>
      </c>
      <c r="E139">
        <v>0</v>
      </c>
      <c r="F139">
        <v>0</v>
      </c>
      <c r="G139">
        <v>0</v>
      </c>
      <c r="H139">
        <v>0</v>
      </c>
      <c r="I139">
        <v>0</v>
      </c>
      <c r="J139">
        <v>3.6</v>
      </c>
      <c r="K139">
        <v>0</v>
      </c>
      <c r="L139" s="3">
        <v>0</v>
      </c>
      <c r="M139" s="3">
        <v>0</v>
      </c>
      <c r="N139" s="3">
        <v>0</v>
      </c>
      <c r="O139" s="3">
        <v>0</v>
      </c>
      <c r="P139" s="3">
        <v>0</v>
      </c>
      <c r="Q139" s="3">
        <v>0</v>
      </c>
      <c r="R139">
        <v>44.521299999999997</v>
      </c>
      <c r="S139">
        <v>25.514900000000001</v>
      </c>
      <c r="T139">
        <v>0.146177</v>
      </c>
      <c r="U139">
        <v>49.806600000000003</v>
      </c>
      <c r="V139">
        <v>0</v>
      </c>
      <c r="W139">
        <v>0</v>
      </c>
      <c r="X139">
        <v>0</v>
      </c>
      <c r="Y139">
        <v>0</v>
      </c>
      <c r="Z139">
        <v>0</v>
      </c>
      <c r="AA139">
        <v>0</v>
      </c>
      <c r="AB139">
        <v>0.2</v>
      </c>
      <c r="AC139">
        <v>0</v>
      </c>
      <c r="AD139">
        <v>0</v>
      </c>
      <c r="AE139">
        <v>0</v>
      </c>
      <c r="AF139">
        <v>0</v>
      </c>
      <c r="AG139">
        <v>0</v>
      </c>
      <c r="AH139">
        <v>0</v>
      </c>
      <c r="AI139">
        <v>0</v>
      </c>
      <c r="AJ139">
        <v>21.004200000000001</v>
      </c>
      <c r="AK139">
        <v>4.5</v>
      </c>
      <c r="AL139">
        <v>0</v>
      </c>
      <c r="AM139">
        <v>0</v>
      </c>
      <c r="AN139">
        <v>31.44</v>
      </c>
      <c r="AO139">
        <v>38.9</v>
      </c>
      <c r="AP139">
        <v>0</v>
      </c>
      <c r="AQ139">
        <v>7.2091000000000003</v>
      </c>
      <c r="AR139">
        <v>0</v>
      </c>
      <c r="AT139">
        <v>231.04227700000001</v>
      </c>
      <c r="AU139">
        <v>231.04227700000001</v>
      </c>
      <c r="AV139">
        <v>169.96100000000001</v>
      </c>
      <c r="AW139">
        <v>0</v>
      </c>
      <c r="AX139">
        <v>0</v>
      </c>
      <c r="AY139" s="53">
        <v>0.73562727223295155</v>
      </c>
      <c r="BA139" t="s">
        <v>79</v>
      </c>
      <c r="BF139">
        <v>11.709099999999999</v>
      </c>
      <c r="BG139">
        <v>0</v>
      </c>
      <c r="BH139">
        <v>119.98897699999999</v>
      </c>
      <c r="BI139">
        <v>0</v>
      </c>
      <c r="BK139">
        <v>120.18897699999999</v>
      </c>
      <c r="BN139">
        <v>4.2</v>
      </c>
      <c r="BO139">
        <v>21.004200000000001</v>
      </c>
      <c r="BP139">
        <v>120.18897699999999</v>
      </c>
      <c r="BQ139">
        <v>73.94</v>
      </c>
      <c r="BR139">
        <v>11.709099999999999</v>
      </c>
      <c r="BS139">
        <v>0</v>
      </c>
      <c r="BT139">
        <v>0</v>
      </c>
      <c r="BU139">
        <v>0</v>
      </c>
      <c r="BV139" t="s">
        <v>6</v>
      </c>
      <c r="BW139" t="s">
        <v>6</v>
      </c>
      <c r="BX139" t="s">
        <v>6</v>
      </c>
      <c r="BY139">
        <v>0</v>
      </c>
      <c r="BZ139">
        <v>231.04227699999998</v>
      </c>
      <c r="CC139" s="53">
        <v>1.817849120314894E-2</v>
      </c>
      <c r="CD139" s="53">
        <v>9.0910634506947849E-2</v>
      </c>
      <c r="CE139" s="53">
        <v>0.57088286487065742</v>
      </c>
      <c r="CF139" s="53">
        <v>0.32002800941924581</v>
      </c>
      <c r="CH139" s="53">
        <v>1</v>
      </c>
      <c r="CK139">
        <v>1.81785E-2</v>
      </c>
      <c r="CN139" s="53">
        <v>8.7968510600888727E-9</v>
      </c>
      <c r="CO139" s="53">
        <v>0</v>
      </c>
    </row>
    <row r="140" spans="1:93" x14ac:dyDescent="0.35">
      <c r="A140" s="3" t="s">
        <v>227</v>
      </c>
      <c r="B140" s="3" t="s">
        <v>32</v>
      </c>
      <c r="C140">
        <v>0</v>
      </c>
      <c r="D140">
        <v>0</v>
      </c>
      <c r="E140">
        <v>0</v>
      </c>
      <c r="F140">
        <v>0</v>
      </c>
      <c r="G140">
        <v>0</v>
      </c>
      <c r="H140">
        <v>0</v>
      </c>
      <c r="I140">
        <v>118.595</v>
      </c>
      <c r="J140">
        <v>0</v>
      </c>
      <c r="K140">
        <v>0</v>
      </c>
      <c r="L140" s="3">
        <v>0</v>
      </c>
      <c r="M140" s="3">
        <v>0</v>
      </c>
      <c r="N140" s="3">
        <v>0</v>
      </c>
      <c r="O140" s="3">
        <v>0</v>
      </c>
      <c r="P140" s="3">
        <v>0</v>
      </c>
      <c r="Q140" s="3">
        <v>0.11</v>
      </c>
      <c r="R140">
        <v>0</v>
      </c>
      <c r="S140">
        <v>49.622999999999998</v>
      </c>
      <c r="T140">
        <v>0</v>
      </c>
      <c r="U140">
        <v>34.585000000000001</v>
      </c>
      <c r="V140">
        <v>0</v>
      </c>
      <c r="W140">
        <v>0</v>
      </c>
      <c r="X140">
        <v>0</v>
      </c>
      <c r="Y140">
        <v>0</v>
      </c>
      <c r="Z140">
        <v>0</v>
      </c>
      <c r="AA140">
        <v>0</v>
      </c>
      <c r="AB140">
        <v>1.06331</v>
      </c>
      <c r="AC140">
        <v>0</v>
      </c>
      <c r="AD140">
        <v>0</v>
      </c>
      <c r="AE140">
        <v>0</v>
      </c>
      <c r="AF140">
        <v>0</v>
      </c>
      <c r="AG140">
        <v>0</v>
      </c>
      <c r="AH140">
        <v>0</v>
      </c>
      <c r="AI140">
        <v>0</v>
      </c>
      <c r="AJ140">
        <v>0</v>
      </c>
      <c r="AK140">
        <v>0</v>
      </c>
      <c r="AL140">
        <v>0</v>
      </c>
      <c r="AM140">
        <v>0</v>
      </c>
      <c r="AN140">
        <v>35.676000000000002</v>
      </c>
      <c r="AO140">
        <v>1.35</v>
      </c>
      <c r="AP140">
        <v>0</v>
      </c>
      <c r="AQ140">
        <v>6.6408399999999999</v>
      </c>
      <c r="AR140">
        <v>0</v>
      </c>
      <c r="AT140">
        <v>247.64314999999999</v>
      </c>
      <c r="AU140">
        <v>247.64314999999999</v>
      </c>
      <c r="AV140">
        <v>177.6</v>
      </c>
      <c r="AW140">
        <v>0</v>
      </c>
      <c r="AX140">
        <v>0</v>
      </c>
      <c r="AY140" s="53">
        <v>0.71716096326508527</v>
      </c>
      <c r="BA140" t="s">
        <v>79</v>
      </c>
      <c r="BF140">
        <v>6.6408399999999999</v>
      </c>
      <c r="BG140">
        <v>0</v>
      </c>
      <c r="BH140">
        <v>84.207999999999998</v>
      </c>
      <c r="BI140">
        <v>0</v>
      </c>
      <c r="BK140">
        <v>85.381309999999999</v>
      </c>
      <c r="BN140">
        <v>0</v>
      </c>
      <c r="BO140">
        <v>0</v>
      </c>
      <c r="BP140">
        <v>85.27131</v>
      </c>
      <c r="BQ140">
        <v>155.73099999999999</v>
      </c>
      <c r="BR140">
        <v>6.6408399999999999</v>
      </c>
      <c r="BS140">
        <v>0</v>
      </c>
      <c r="BT140">
        <v>0</v>
      </c>
      <c r="BU140">
        <v>0</v>
      </c>
      <c r="BV140" t="s">
        <v>6</v>
      </c>
      <c r="BW140" t="s">
        <v>6</v>
      </c>
      <c r="BX140" t="s">
        <v>6</v>
      </c>
      <c r="BY140">
        <v>0</v>
      </c>
      <c r="BZ140">
        <v>247.64314999999999</v>
      </c>
      <c r="CC140" s="53">
        <v>0</v>
      </c>
      <c r="CD140" s="53">
        <v>0</v>
      </c>
      <c r="CE140" s="53">
        <v>0.37114755647390207</v>
      </c>
      <c r="CF140" s="53">
        <v>0.62885244352609793</v>
      </c>
      <c r="CH140" s="53">
        <v>1</v>
      </c>
      <c r="CK140">
        <v>0</v>
      </c>
      <c r="CN140" s="53">
        <v>0</v>
      </c>
      <c r="CO140" s="53">
        <v>0</v>
      </c>
    </row>
    <row r="141" spans="1:93" x14ac:dyDescent="0.35">
      <c r="A141" s="3" t="s">
        <v>227</v>
      </c>
      <c r="B141" s="3" t="s">
        <v>228</v>
      </c>
      <c r="C141">
        <v>0</v>
      </c>
      <c r="D141">
        <v>0</v>
      </c>
      <c r="E141">
        <v>0</v>
      </c>
      <c r="F141">
        <v>0</v>
      </c>
      <c r="G141">
        <v>0</v>
      </c>
      <c r="H141">
        <v>0</v>
      </c>
      <c r="I141">
        <v>0</v>
      </c>
      <c r="J141">
        <v>0</v>
      </c>
      <c r="K141">
        <v>0</v>
      </c>
      <c r="L141" s="3">
        <v>0</v>
      </c>
      <c r="M141" s="3">
        <v>0</v>
      </c>
      <c r="N141" s="3">
        <v>0</v>
      </c>
      <c r="O141" s="3">
        <v>0</v>
      </c>
      <c r="P141" s="3">
        <v>0</v>
      </c>
      <c r="Q141" s="3">
        <v>0</v>
      </c>
      <c r="R141">
        <v>0</v>
      </c>
      <c r="S141">
        <v>4.66</v>
      </c>
      <c r="T141">
        <v>0</v>
      </c>
      <c r="U141">
        <v>23.265000000000001</v>
      </c>
      <c r="V141">
        <v>0</v>
      </c>
      <c r="W141">
        <v>0</v>
      </c>
      <c r="X141">
        <v>0</v>
      </c>
      <c r="Y141">
        <v>0</v>
      </c>
      <c r="Z141">
        <v>0</v>
      </c>
      <c r="AA141">
        <v>0</v>
      </c>
      <c r="AB141">
        <v>0</v>
      </c>
      <c r="AC141">
        <v>0</v>
      </c>
      <c r="AD141">
        <v>0</v>
      </c>
      <c r="AE141">
        <v>0</v>
      </c>
      <c r="AF141">
        <v>0</v>
      </c>
      <c r="AG141">
        <v>0</v>
      </c>
      <c r="AH141">
        <v>0.34399999999999997</v>
      </c>
      <c r="AI141">
        <v>0</v>
      </c>
      <c r="AJ141">
        <v>0</v>
      </c>
      <c r="AK141">
        <v>0</v>
      </c>
      <c r="AL141">
        <v>0</v>
      </c>
      <c r="AM141">
        <v>0</v>
      </c>
      <c r="AN141">
        <v>0</v>
      </c>
      <c r="AO141">
        <v>0</v>
      </c>
      <c r="AP141">
        <v>0</v>
      </c>
      <c r="AQ141">
        <v>0.55500000000000005</v>
      </c>
      <c r="AR141">
        <v>0</v>
      </c>
      <c r="AT141">
        <v>28.824000000000002</v>
      </c>
      <c r="AU141">
        <v>28.824000000000002</v>
      </c>
      <c r="AV141">
        <v>17.940000000000001</v>
      </c>
      <c r="AW141">
        <v>0</v>
      </c>
      <c r="AX141">
        <v>0</v>
      </c>
      <c r="AY141" s="53">
        <v>0.62239800166527892</v>
      </c>
      <c r="BA141" t="s">
        <v>79</v>
      </c>
      <c r="BF141">
        <v>0.55500000000000005</v>
      </c>
      <c r="BG141">
        <v>0</v>
      </c>
      <c r="BH141">
        <v>27.925000000000001</v>
      </c>
      <c r="BI141">
        <v>0</v>
      </c>
      <c r="BK141">
        <v>28.269000000000002</v>
      </c>
      <c r="BN141">
        <v>0</v>
      </c>
      <c r="BO141">
        <v>0</v>
      </c>
      <c r="BP141">
        <v>28.269000000000002</v>
      </c>
      <c r="BQ141">
        <v>0</v>
      </c>
      <c r="BR141">
        <v>0.55500000000000005</v>
      </c>
      <c r="BS141">
        <v>0</v>
      </c>
      <c r="BT141">
        <v>0</v>
      </c>
      <c r="BU141">
        <v>0</v>
      </c>
      <c r="BV141" t="s">
        <v>6</v>
      </c>
      <c r="BW141" t="s">
        <v>6</v>
      </c>
      <c r="BX141" t="s">
        <v>6</v>
      </c>
      <c r="BY141">
        <v>0</v>
      </c>
      <c r="BZ141">
        <v>28.824000000000002</v>
      </c>
      <c r="CC141" s="53">
        <v>0</v>
      </c>
      <c r="CD141" s="53">
        <v>0</v>
      </c>
      <c r="CE141" s="53">
        <v>1</v>
      </c>
      <c r="CF141" s="53">
        <v>0</v>
      </c>
      <c r="CH141" s="53">
        <v>1</v>
      </c>
      <c r="CK141">
        <v>0</v>
      </c>
      <c r="CN141" s="53">
        <v>0</v>
      </c>
      <c r="CO141" s="53">
        <v>0</v>
      </c>
    </row>
    <row r="142" spans="1:93" x14ac:dyDescent="0.35">
      <c r="A142" s="3" t="s">
        <v>229</v>
      </c>
      <c r="B142" s="3" t="s">
        <v>230</v>
      </c>
      <c r="C142">
        <v>0</v>
      </c>
      <c r="D142">
        <v>0</v>
      </c>
      <c r="E142">
        <v>0</v>
      </c>
      <c r="F142">
        <v>0</v>
      </c>
      <c r="G142">
        <v>0.82099999999999995</v>
      </c>
      <c r="H142">
        <v>0</v>
      </c>
      <c r="I142">
        <v>0</v>
      </c>
      <c r="J142">
        <v>0</v>
      </c>
      <c r="K142">
        <v>0</v>
      </c>
      <c r="L142" s="3">
        <v>0</v>
      </c>
      <c r="M142" s="3">
        <v>0</v>
      </c>
      <c r="N142" s="3">
        <v>0</v>
      </c>
      <c r="O142" s="3">
        <v>0</v>
      </c>
      <c r="P142" s="3">
        <v>0</v>
      </c>
      <c r="Q142" s="3">
        <v>0</v>
      </c>
      <c r="R142">
        <v>0</v>
      </c>
      <c r="S142">
        <v>0</v>
      </c>
      <c r="T142">
        <v>0</v>
      </c>
      <c r="U142">
        <v>0</v>
      </c>
      <c r="V142">
        <v>0</v>
      </c>
      <c r="W142">
        <v>0</v>
      </c>
      <c r="X142">
        <v>0</v>
      </c>
      <c r="Y142">
        <v>0</v>
      </c>
      <c r="Z142">
        <v>0</v>
      </c>
      <c r="AA142">
        <v>0</v>
      </c>
      <c r="AB142">
        <v>13.406000000000001</v>
      </c>
      <c r="AC142">
        <v>0</v>
      </c>
      <c r="AD142">
        <v>0</v>
      </c>
      <c r="AE142">
        <v>0</v>
      </c>
      <c r="AF142">
        <v>0</v>
      </c>
      <c r="AG142">
        <v>0</v>
      </c>
      <c r="AH142">
        <v>0</v>
      </c>
      <c r="AI142">
        <v>0</v>
      </c>
      <c r="AJ142">
        <v>0</v>
      </c>
      <c r="AK142">
        <v>0</v>
      </c>
      <c r="AL142">
        <v>0</v>
      </c>
      <c r="AM142">
        <v>0</v>
      </c>
      <c r="AN142">
        <v>0</v>
      </c>
      <c r="AO142">
        <v>34.673999999999999</v>
      </c>
      <c r="AP142">
        <v>0</v>
      </c>
      <c r="AQ142">
        <v>0.38</v>
      </c>
      <c r="AR142">
        <v>0</v>
      </c>
      <c r="AT142">
        <v>49.280999999999999</v>
      </c>
      <c r="AU142">
        <v>49.280999999999999</v>
      </c>
      <c r="AV142">
        <v>42.765000000000001</v>
      </c>
      <c r="AW142">
        <v>0</v>
      </c>
      <c r="AX142">
        <v>0</v>
      </c>
      <c r="AY142" s="53">
        <v>0.86777865708893898</v>
      </c>
      <c r="BA142" t="s">
        <v>79</v>
      </c>
      <c r="BF142">
        <v>0.38</v>
      </c>
      <c r="BG142">
        <v>0</v>
      </c>
      <c r="BH142">
        <v>0</v>
      </c>
      <c r="BI142">
        <v>0</v>
      </c>
      <c r="BK142">
        <v>13.406000000000001</v>
      </c>
      <c r="BN142">
        <v>0.82099999999999995</v>
      </c>
      <c r="BO142">
        <v>0</v>
      </c>
      <c r="BP142">
        <v>13.406000000000001</v>
      </c>
      <c r="BQ142">
        <v>34.673999999999999</v>
      </c>
      <c r="BR142">
        <v>0.38</v>
      </c>
      <c r="BS142">
        <v>0</v>
      </c>
      <c r="BT142">
        <v>0</v>
      </c>
      <c r="BU142">
        <v>0</v>
      </c>
      <c r="BV142" t="s">
        <v>6</v>
      </c>
      <c r="BW142" t="s">
        <v>6</v>
      </c>
      <c r="BX142" t="s">
        <v>6</v>
      </c>
      <c r="BY142">
        <v>0</v>
      </c>
      <c r="BZ142">
        <v>49.280999999999999</v>
      </c>
      <c r="CC142" s="53">
        <v>1.6659564538057264E-2</v>
      </c>
      <c r="CD142" s="53">
        <v>0</v>
      </c>
      <c r="CE142" s="53">
        <v>0.27974270002637935</v>
      </c>
      <c r="CF142" s="53">
        <v>0.70359773543556337</v>
      </c>
      <c r="CH142" s="53">
        <v>1</v>
      </c>
      <c r="CK142">
        <v>1.66596E-2</v>
      </c>
      <c r="CN142" s="53">
        <v>3.5461942736458862E-8</v>
      </c>
      <c r="CO142" s="53">
        <v>0</v>
      </c>
    </row>
    <row r="143" spans="1:93" x14ac:dyDescent="0.35">
      <c r="A143" s="3" t="s">
        <v>233</v>
      </c>
      <c r="B143" s="3" t="s">
        <v>246</v>
      </c>
      <c r="C143">
        <v>0</v>
      </c>
      <c r="D143">
        <v>0</v>
      </c>
      <c r="E143">
        <v>0</v>
      </c>
      <c r="F143">
        <v>0</v>
      </c>
      <c r="G143">
        <v>0</v>
      </c>
      <c r="H143">
        <v>0</v>
      </c>
      <c r="I143">
        <v>0</v>
      </c>
      <c r="J143">
        <v>0</v>
      </c>
      <c r="K143">
        <v>0</v>
      </c>
      <c r="L143" s="3">
        <v>0</v>
      </c>
      <c r="M143" s="3">
        <v>0</v>
      </c>
      <c r="N143" s="3">
        <v>0</v>
      </c>
      <c r="O143" s="3">
        <v>0</v>
      </c>
      <c r="P143" s="3">
        <v>0</v>
      </c>
      <c r="Q143" s="3">
        <v>0</v>
      </c>
      <c r="R143">
        <v>0</v>
      </c>
      <c r="S143">
        <v>0</v>
      </c>
      <c r="T143">
        <v>0</v>
      </c>
      <c r="U143">
        <v>0</v>
      </c>
      <c r="V143">
        <v>0</v>
      </c>
      <c r="W143">
        <v>0.79600000000000004</v>
      </c>
      <c r="X143">
        <v>0</v>
      </c>
      <c r="Y143">
        <v>0</v>
      </c>
      <c r="Z143">
        <v>0</v>
      </c>
      <c r="AA143">
        <v>0</v>
      </c>
      <c r="AB143">
        <v>0</v>
      </c>
      <c r="AC143">
        <v>0</v>
      </c>
      <c r="AD143">
        <v>0</v>
      </c>
      <c r="AE143">
        <v>0</v>
      </c>
      <c r="AF143">
        <v>0</v>
      </c>
      <c r="AG143">
        <v>5.0000000000000001E-3</v>
      </c>
      <c r="AH143">
        <v>0</v>
      </c>
      <c r="AI143">
        <v>0</v>
      </c>
      <c r="AJ143">
        <v>0</v>
      </c>
      <c r="AK143">
        <v>0</v>
      </c>
      <c r="AL143">
        <v>0</v>
      </c>
      <c r="AM143">
        <v>0</v>
      </c>
      <c r="AN143">
        <v>0</v>
      </c>
      <c r="AO143">
        <v>0</v>
      </c>
      <c r="AP143">
        <v>0</v>
      </c>
      <c r="AQ143">
        <v>2.7E-2</v>
      </c>
      <c r="AR143">
        <v>0</v>
      </c>
      <c r="AT143">
        <v>0.82800000000000007</v>
      </c>
      <c r="AU143">
        <v>0.82800000000000007</v>
      </c>
      <c r="AV143">
        <v>0.65700000000000003</v>
      </c>
      <c r="AW143">
        <v>0</v>
      </c>
      <c r="AX143">
        <v>0</v>
      </c>
      <c r="AY143" s="53">
        <v>0.79347826086956519</v>
      </c>
      <c r="BA143" t="s">
        <v>79</v>
      </c>
      <c r="BF143">
        <v>2.7E-2</v>
      </c>
      <c r="BG143">
        <v>0</v>
      </c>
      <c r="BH143">
        <v>0</v>
      </c>
      <c r="BI143">
        <v>0.79600000000000004</v>
      </c>
      <c r="BK143">
        <v>0.80100000000000005</v>
      </c>
      <c r="BN143">
        <v>0</v>
      </c>
      <c r="BO143">
        <v>0</v>
      </c>
      <c r="BP143">
        <v>0.80100000000000005</v>
      </c>
      <c r="BQ143">
        <v>0</v>
      </c>
      <c r="BR143">
        <v>2.7E-2</v>
      </c>
      <c r="BS143">
        <v>0</v>
      </c>
      <c r="BT143">
        <v>0</v>
      </c>
      <c r="BU143">
        <v>0</v>
      </c>
      <c r="BV143" t="s">
        <v>6</v>
      </c>
      <c r="BW143" t="s">
        <v>6</v>
      </c>
      <c r="BX143" t="s">
        <v>6</v>
      </c>
      <c r="BY143">
        <v>0</v>
      </c>
      <c r="BZ143">
        <v>0.82800000000000007</v>
      </c>
      <c r="CC143" s="53">
        <v>0</v>
      </c>
      <c r="CD143" s="53">
        <v>0</v>
      </c>
      <c r="CE143" s="53">
        <v>1</v>
      </c>
      <c r="CF143" s="53">
        <v>0</v>
      </c>
      <c r="CH143" s="53">
        <v>1</v>
      </c>
      <c r="CK143">
        <v>0</v>
      </c>
      <c r="CN143" s="53">
        <v>0</v>
      </c>
      <c r="CO143" s="53">
        <v>0</v>
      </c>
    </row>
    <row r="144" spans="1:93" x14ac:dyDescent="0.35">
      <c r="A144" s="3" t="s">
        <v>233</v>
      </c>
      <c r="B144" s="3" t="s">
        <v>241</v>
      </c>
      <c r="C144">
        <v>0</v>
      </c>
      <c r="D144">
        <v>0</v>
      </c>
      <c r="E144">
        <v>0</v>
      </c>
      <c r="F144">
        <v>0</v>
      </c>
      <c r="G144">
        <v>0</v>
      </c>
      <c r="H144">
        <v>0</v>
      </c>
      <c r="I144">
        <v>0</v>
      </c>
      <c r="J144">
        <v>0</v>
      </c>
      <c r="K144">
        <v>0</v>
      </c>
      <c r="L144" s="3">
        <v>0</v>
      </c>
      <c r="M144" s="3">
        <v>0</v>
      </c>
      <c r="N144" s="3">
        <v>0</v>
      </c>
      <c r="O144" s="3">
        <v>0</v>
      </c>
      <c r="P144" s="3">
        <v>0</v>
      </c>
      <c r="Q144" s="3">
        <v>0</v>
      </c>
      <c r="R144">
        <v>0</v>
      </c>
      <c r="S144">
        <v>0</v>
      </c>
      <c r="T144">
        <v>0</v>
      </c>
      <c r="U144">
        <v>0</v>
      </c>
      <c r="V144">
        <v>0</v>
      </c>
      <c r="W144">
        <v>6.02</v>
      </c>
      <c r="X144">
        <v>0</v>
      </c>
      <c r="Y144">
        <v>0</v>
      </c>
      <c r="Z144">
        <v>0</v>
      </c>
      <c r="AA144">
        <v>0</v>
      </c>
      <c r="AB144">
        <v>0</v>
      </c>
      <c r="AC144">
        <v>0</v>
      </c>
      <c r="AD144">
        <v>0</v>
      </c>
      <c r="AE144">
        <v>0</v>
      </c>
      <c r="AF144">
        <v>0</v>
      </c>
      <c r="AG144">
        <v>0.09</v>
      </c>
      <c r="AH144">
        <v>0</v>
      </c>
      <c r="AI144">
        <v>0</v>
      </c>
      <c r="AJ144">
        <v>0</v>
      </c>
      <c r="AK144">
        <v>0</v>
      </c>
      <c r="AL144">
        <v>0</v>
      </c>
      <c r="AM144">
        <v>0</v>
      </c>
      <c r="AN144">
        <v>0</v>
      </c>
      <c r="AO144">
        <v>0</v>
      </c>
      <c r="AP144">
        <v>0</v>
      </c>
      <c r="AQ144">
        <v>0.16</v>
      </c>
      <c r="AR144">
        <v>0</v>
      </c>
      <c r="AT144">
        <v>6.27</v>
      </c>
      <c r="AU144">
        <v>6.27</v>
      </c>
      <c r="AV144">
        <v>4.91</v>
      </c>
      <c r="AW144">
        <v>0</v>
      </c>
      <c r="AX144">
        <v>0</v>
      </c>
      <c r="AY144" s="53">
        <v>0.78309409888357262</v>
      </c>
      <c r="BA144" t="s">
        <v>79</v>
      </c>
      <c r="BF144">
        <v>0.16</v>
      </c>
      <c r="BG144">
        <v>0</v>
      </c>
      <c r="BH144">
        <v>0</v>
      </c>
      <c r="BI144">
        <v>6.02</v>
      </c>
      <c r="BK144">
        <v>6.1099999999999994</v>
      </c>
      <c r="BN144">
        <v>0</v>
      </c>
      <c r="BO144">
        <v>0</v>
      </c>
      <c r="BP144">
        <v>6.1099999999999994</v>
      </c>
      <c r="BQ144">
        <v>0</v>
      </c>
      <c r="BR144">
        <v>0.16</v>
      </c>
      <c r="BS144">
        <v>0</v>
      </c>
      <c r="BT144">
        <v>0</v>
      </c>
      <c r="BU144">
        <v>0</v>
      </c>
      <c r="BV144" t="s">
        <v>6</v>
      </c>
      <c r="BW144" t="s">
        <v>6</v>
      </c>
      <c r="BX144" t="s">
        <v>6</v>
      </c>
      <c r="BY144">
        <v>0</v>
      </c>
      <c r="BZ144">
        <v>6.27</v>
      </c>
      <c r="CC144" s="53">
        <v>0</v>
      </c>
      <c r="CD144" s="53">
        <v>0</v>
      </c>
      <c r="CE144" s="53">
        <v>1</v>
      </c>
      <c r="CF144" s="53">
        <v>0</v>
      </c>
      <c r="CH144" s="53">
        <v>1</v>
      </c>
      <c r="CK144">
        <v>0</v>
      </c>
      <c r="CN144" s="53">
        <v>0</v>
      </c>
      <c r="CO144" s="53">
        <v>0</v>
      </c>
    </row>
    <row r="145" spans="1:93" x14ac:dyDescent="0.35">
      <c r="A145" s="3" t="s">
        <v>233</v>
      </c>
      <c r="B145" s="3" t="s">
        <v>245</v>
      </c>
      <c r="C145">
        <v>0</v>
      </c>
      <c r="D145">
        <v>0</v>
      </c>
      <c r="E145">
        <v>0</v>
      </c>
      <c r="F145">
        <v>0</v>
      </c>
      <c r="G145">
        <v>0</v>
      </c>
      <c r="H145">
        <v>0</v>
      </c>
      <c r="I145">
        <v>0</v>
      </c>
      <c r="J145">
        <v>0</v>
      </c>
      <c r="K145">
        <v>0</v>
      </c>
      <c r="L145" s="3">
        <v>0</v>
      </c>
      <c r="M145" s="3">
        <v>0</v>
      </c>
      <c r="N145" s="3">
        <v>0</v>
      </c>
      <c r="O145" s="3">
        <v>0</v>
      </c>
      <c r="P145" s="3">
        <v>0</v>
      </c>
      <c r="Q145" s="3">
        <v>0</v>
      </c>
      <c r="R145">
        <v>0</v>
      </c>
      <c r="S145">
        <v>0</v>
      </c>
      <c r="T145">
        <v>0</v>
      </c>
      <c r="U145">
        <v>0</v>
      </c>
      <c r="V145">
        <v>0</v>
      </c>
      <c r="W145">
        <v>2.35</v>
      </c>
      <c r="X145">
        <v>0</v>
      </c>
      <c r="Y145">
        <v>0</v>
      </c>
      <c r="Z145">
        <v>0</v>
      </c>
      <c r="AA145">
        <v>0</v>
      </c>
      <c r="AB145">
        <v>0</v>
      </c>
      <c r="AC145">
        <v>0</v>
      </c>
      <c r="AD145">
        <v>0</v>
      </c>
      <c r="AE145">
        <v>0</v>
      </c>
      <c r="AF145">
        <v>0</v>
      </c>
      <c r="AG145">
        <v>1.9E-2</v>
      </c>
      <c r="AH145">
        <v>0</v>
      </c>
      <c r="AI145">
        <v>0</v>
      </c>
      <c r="AJ145">
        <v>0</v>
      </c>
      <c r="AK145">
        <v>7.0000000000000007E-2</v>
      </c>
      <c r="AL145">
        <v>0</v>
      </c>
      <c r="AM145">
        <v>0</v>
      </c>
      <c r="AN145">
        <v>0</v>
      </c>
      <c r="AO145">
        <v>0</v>
      </c>
      <c r="AP145">
        <v>0</v>
      </c>
      <c r="AQ145">
        <v>5.7000000000000002E-2</v>
      </c>
      <c r="AR145">
        <v>0</v>
      </c>
      <c r="AT145">
        <v>2.496</v>
      </c>
      <c r="AU145">
        <v>2.496</v>
      </c>
      <c r="AV145">
        <v>1.93</v>
      </c>
      <c r="AW145">
        <v>0</v>
      </c>
      <c r="AX145">
        <v>0</v>
      </c>
      <c r="AY145" s="53">
        <v>0.77323717948717952</v>
      </c>
      <c r="BA145" t="s">
        <v>79</v>
      </c>
      <c r="BF145">
        <v>0.127</v>
      </c>
      <c r="BG145">
        <v>0</v>
      </c>
      <c r="BH145">
        <v>0</v>
      </c>
      <c r="BI145">
        <v>2.35</v>
      </c>
      <c r="BK145">
        <v>2.3690000000000002</v>
      </c>
      <c r="BN145">
        <v>0</v>
      </c>
      <c r="BO145">
        <v>0</v>
      </c>
      <c r="BP145">
        <v>2.3690000000000002</v>
      </c>
      <c r="BQ145">
        <v>0</v>
      </c>
      <c r="BR145">
        <v>0.127</v>
      </c>
      <c r="BS145">
        <v>0</v>
      </c>
      <c r="BT145">
        <v>0</v>
      </c>
      <c r="BU145">
        <v>0</v>
      </c>
      <c r="BV145" t="s">
        <v>6</v>
      </c>
      <c r="BW145" t="s">
        <v>6</v>
      </c>
      <c r="BX145" t="s">
        <v>6</v>
      </c>
      <c r="BY145">
        <v>0</v>
      </c>
      <c r="BZ145">
        <v>2.4960000000000004</v>
      </c>
      <c r="CC145" s="53">
        <v>0</v>
      </c>
      <c r="CD145" s="53">
        <v>0</v>
      </c>
      <c r="CE145" s="53">
        <v>1</v>
      </c>
      <c r="CF145" s="53">
        <v>0</v>
      </c>
      <c r="CH145" s="53">
        <v>1</v>
      </c>
      <c r="CK145">
        <v>0</v>
      </c>
      <c r="CN145" s="53">
        <v>0</v>
      </c>
      <c r="CO145" s="53">
        <v>0</v>
      </c>
    </row>
    <row r="146" spans="1:93" x14ac:dyDescent="0.35">
      <c r="A146" s="3" t="s">
        <v>233</v>
      </c>
      <c r="B146" s="3" t="s">
        <v>244</v>
      </c>
      <c r="C146">
        <v>0</v>
      </c>
      <c r="D146">
        <v>0</v>
      </c>
      <c r="E146">
        <v>0</v>
      </c>
      <c r="F146">
        <v>0</v>
      </c>
      <c r="G146">
        <v>0</v>
      </c>
      <c r="H146">
        <v>0</v>
      </c>
      <c r="I146">
        <v>0</v>
      </c>
      <c r="J146">
        <v>0</v>
      </c>
      <c r="K146">
        <v>0</v>
      </c>
      <c r="L146" s="3">
        <v>0</v>
      </c>
      <c r="M146" s="3">
        <v>0</v>
      </c>
      <c r="N146" s="3">
        <v>0</v>
      </c>
      <c r="O146" s="3">
        <v>0</v>
      </c>
      <c r="P146" s="3">
        <v>0</v>
      </c>
      <c r="Q146" s="3">
        <v>0</v>
      </c>
      <c r="R146">
        <v>0</v>
      </c>
      <c r="S146">
        <v>0</v>
      </c>
      <c r="T146">
        <v>0</v>
      </c>
      <c r="U146">
        <v>0</v>
      </c>
      <c r="V146">
        <v>0</v>
      </c>
      <c r="W146">
        <v>1.39</v>
      </c>
      <c r="X146">
        <v>0</v>
      </c>
      <c r="Y146">
        <v>0</v>
      </c>
      <c r="Z146">
        <v>0</v>
      </c>
      <c r="AA146">
        <v>0</v>
      </c>
      <c r="AB146">
        <v>0</v>
      </c>
      <c r="AC146">
        <v>0</v>
      </c>
      <c r="AD146">
        <v>0</v>
      </c>
      <c r="AE146">
        <v>0</v>
      </c>
      <c r="AF146">
        <v>0</v>
      </c>
      <c r="AG146">
        <v>3.7999999999999999E-2</v>
      </c>
      <c r="AH146">
        <v>0</v>
      </c>
      <c r="AI146">
        <v>0</v>
      </c>
      <c r="AJ146">
        <v>0</v>
      </c>
      <c r="AK146">
        <v>0</v>
      </c>
      <c r="AL146">
        <v>0</v>
      </c>
      <c r="AM146">
        <v>0</v>
      </c>
      <c r="AN146">
        <v>0</v>
      </c>
      <c r="AO146">
        <v>0</v>
      </c>
      <c r="AP146">
        <v>0</v>
      </c>
      <c r="AQ146">
        <v>0.03</v>
      </c>
      <c r="AR146">
        <v>0</v>
      </c>
      <c r="AT146">
        <v>1.458</v>
      </c>
      <c r="AU146">
        <v>1.458</v>
      </c>
      <c r="AV146">
        <v>1.27</v>
      </c>
      <c r="AW146">
        <v>0</v>
      </c>
      <c r="AX146">
        <v>0</v>
      </c>
      <c r="AY146" s="53">
        <v>0.87105624142661187</v>
      </c>
      <c r="BA146" t="s">
        <v>79</v>
      </c>
      <c r="BF146">
        <v>0.03</v>
      </c>
      <c r="BG146">
        <v>0</v>
      </c>
      <c r="BH146">
        <v>0</v>
      </c>
      <c r="BI146">
        <v>1.39</v>
      </c>
      <c r="BK146">
        <v>1.4279999999999999</v>
      </c>
      <c r="BN146">
        <v>0</v>
      </c>
      <c r="BO146">
        <v>0</v>
      </c>
      <c r="BP146">
        <v>1.4279999999999999</v>
      </c>
      <c r="BQ146">
        <v>0</v>
      </c>
      <c r="BR146">
        <v>0.03</v>
      </c>
      <c r="BS146">
        <v>0</v>
      </c>
      <c r="BT146">
        <v>0</v>
      </c>
      <c r="BU146">
        <v>0</v>
      </c>
      <c r="BV146" t="s">
        <v>6</v>
      </c>
      <c r="BW146" t="s">
        <v>6</v>
      </c>
      <c r="BX146" t="s">
        <v>6</v>
      </c>
      <c r="BY146">
        <v>0</v>
      </c>
      <c r="BZ146">
        <v>1.458</v>
      </c>
      <c r="CC146" s="53">
        <v>0</v>
      </c>
      <c r="CD146" s="53">
        <v>0</v>
      </c>
      <c r="CE146" s="53">
        <v>1</v>
      </c>
      <c r="CF146" s="53">
        <v>0</v>
      </c>
      <c r="CH146" s="53">
        <v>1</v>
      </c>
      <c r="CK146">
        <v>0</v>
      </c>
      <c r="CN146" s="53">
        <v>0</v>
      </c>
      <c r="CO146" s="53">
        <v>0</v>
      </c>
    </row>
    <row r="147" spans="1:93" x14ac:dyDescent="0.35">
      <c r="A147" s="3" t="s">
        <v>233</v>
      </c>
      <c r="B147" s="3" t="s">
        <v>239</v>
      </c>
      <c r="C147">
        <v>0</v>
      </c>
      <c r="D147">
        <v>0</v>
      </c>
      <c r="E147">
        <v>0</v>
      </c>
      <c r="F147">
        <v>0</v>
      </c>
      <c r="G147">
        <v>0</v>
      </c>
      <c r="H147">
        <v>0</v>
      </c>
      <c r="I147">
        <v>0</v>
      </c>
      <c r="J147">
        <v>0</v>
      </c>
      <c r="K147">
        <v>0</v>
      </c>
      <c r="L147" s="3">
        <v>0</v>
      </c>
      <c r="M147" s="3">
        <v>0</v>
      </c>
      <c r="N147" s="3">
        <v>0</v>
      </c>
      <c r="O147" s="3">
        <v>0</v>
      </c>
      <c r="P147" s="3">
        <v>0</v>
      </c>
      <c r="Q147" s="3">
        <v>0</v>
      </c>
      <c r="R147">
        <v>0</v>
      </c>
      <c r="S147">
        <v>0</v>
      </c>
      <c r="T147">
        <v>0</v>
      </c>
      <c r="U147">
        <v>0</v>
      </c>
      <c r="V147">
        <v>0</v>
      </c>
      <c r="W147">
        <v>13.23</v>
      </c>
      <c r="X147">
        <v>0</v>
      </c>
      <c r="Y147">
        <v>0</v>
      </c>
      <c r="Z147">
        <v>0</v>
      </c>
      <c r="AA147">
        <v>0</v>
      </c>
      <c r="AB147">
        <v>0</v>
      </c>
      <c r="AC147">
        <v>0</v>
      </c>
      <c r="AD147">
        <v>0</v>
      </c>
      <c r="AE147">
        <v>0</v>
      </c>
      <c r="AF147">
        <v>0</v>
      </c>
      <c r="AG147">
        <v>0.21</v>
      </c>
      <c r="AH147">
        <v>0</v>
      </c>
      <c r="AI147">
        <v>0</v>
      </c>
      <c r="AJ147">
        <v>0</v>
      </c>
      <c r="AK147">
        <v>0</v>
      </c>
      <c r="AL147">
        <v>0</v>
      </c>
      <c r="AM147">
        <v>0</v>
      </c>
      <c r="AN147">
        <v>0</v>
      </c>
      <c r="AO147">
        <v>0</v>
      </c>
      <c r="AP147">
        <v>0</v>
      </c>
      <c r="AQ147">
        <v>0.2</v>
      </c>
      <c r="AR147">
        <v>0</v>
      </c>
      <c r="AT147">
        <v>13.64</v>
      </c>
      <c r="AU147">
        <v>13.64</v>
      </c>
      <c r="AV147">
        <v>9.19</v>
      </c>
      <c r="AW147">
        <v>0</v>
      </c>
      <c r="AX147">
        <v>0</v>
      </c>
      <c r="AY147" s="53">
        <v>0.67375366568914952</v>
      </c>
      <c r="BA147" t="s">
        <v>79</v>
      </c>
      <c r="BF147">
        <v>0.2</v>
      </c>
      <c r="BG147">
        <v>0</v>
      </c>
      <c r="BH147">
        <v>0</v>
      </c>
      <c r="BI147">
        <v>13.23</v>
      </c>
      <c r="BK147">
        <v>13.440000000000001</v>
      </c>
      <c r="BN147">
        <v>0</v>
      </c>
      <c r="BO147">
        <v>0</v>
      </c>
      <c r="BP147">
        <v>13.440000000000001</v>
      </c>
      <c r="BQ147">
        <v>0</v>
      </c>
      <c r="BR147">
        <v>0.2</v>
      </c>
      <c r="BS147">
        <v>0</v>
      </c>
      <c r="BT147">
        <v>0</v>
      </c>
      <c r="BU147">
        <v>0</v>
      </c>
      <c r="BV147" t="s">
        <v>6</v>
      </c>
      <c r="BW147" t="s">
        <v>6</v>
      </c>
      <c r="BX147" t="s">
        <v>6</v>
      </c>
      <c r="BY147">
        <v>0</v>
      </c>
      <c r="BZ147">
        <v>13.64</v>
      </c>
      <c r="CC147" s="53">
        <v>0</v>
      </c>
      <c r="CD147" s="53">
        <v>0</v>
      </c>
      <c r="CE147" s="53">
        <v>1</v>
      </c>
      <c r="CF147" s="53">
        <v>0</v>
      </c>
      <c r="CH147" s="53">
        <v>1</v>
      </c>
      <c r="CK147">
        <v>0</v>
      </c>
      <c r="CN147" s="53">
        <v>0</v>
      </c>
      <c r="CO147" s="53">
        <v>0</v>
      </c>
    </row>
    <row r="148" spans="1:93" x14ac:dyDescent="0.35">
      <c r="A148" s="3" t="s">
        <v>233</v>
      </c>
      <c r="B148" s="3" t="s">
        <v>243</v>
      </c>
      <c r="C148">
        <v>0</v>
      </c>
      <c r="D148">
        <v>2E-3</v>
      </c>
      <c r="E148">
        <v>0</v>
      </c>
      <c r="F148">
        <v>0</v>
      </c>
      <c r="G148">
        <v>0</v>
      </c>
      <c r="H148">
        <v>0</v>
      </c>
      <c r="I148">
        <v>0</v>
      </c>
      <c r="J148">
        <v>0</v>
      </c>
      <c r="K148">
        <v>0</v>
      </c>
      <c r="L148" s="3">
        <v>0</v>
      </c>
      <c r="M148" s="3">
        <v>0</v>
      </c>
      <c r="N148" s="3">
        <v>0</v>
      </c>
      <c r="O148" s="3">
        <v>0</v>
      </c>
      <c r="P148" s="3">
        <v>0</v>
      </c>
      <c r="Q148" s="3">
        <v>0</v>
      </c>
      <c r="R148">
        <v>0</v>
      </c>
      <c r="S148">
        <v>0</v>
      </c>
      <c r="T148">
        <v>0</v>
      </c>
      <c r="U148">
        <v>0</v>
      </c>
      <c r="V148">
        <v>0</v>
      </c>
      <c r="W148">
        <v>1.79</v>
      </c>
      <c r="X148">
        <v>0</v>
      </c>
      <c r="Y148">
        <v>0</v>
      </c>
      <c r="Z148">
        <v>0</v>
      </c>
      <c r="AA148">
        <v>0</v>
      </c>
      <c r="AB148">
        <v>0</v>
      </c>
      <c r="AC148">
        <v>0</v>
      </c>
      <c r="AD148">
        <v>0</v>
      </c>
      <c r="AE148">
        <v>0</v>
      </c>
      <c r="AF148">
        <v>0</v>
      </c>
      <c r="AG148">
        <v>6.0000000000000001E-3</v>
      </c>
      <c r="AH148">
        <v>0</v>
      </c>
      <c r="AI148">
        <v>0</v>
      </c>
      <c r="AJ148">
        <v>0</v>
      </c>
      <c r="AK148">
        <v>0</v>
      </c>
      <c r="AL148">
        <v>0</v>
      </c>
      <c r="AM148">
        <v>0</v>
      </c>
      <c r="AN148">
        <v>0</v>
      </c>
      <c r="AO148">
        <v>0</v>
      </c>
      <c r="AP148">
        <v>0</v>
      </c>
      <c r="AQ148">
        <v>4.7E-2</v>
      </c>
      <c r="AR148">
        <v>0</v>
      </c>
      <c r="AT148">
        <v>1.845</v>
      </c>
      <c r="AU148">
        <v>1.845</v>
      </c>
      <c r="AV148">
        <v>1.19</v>
      </c>
      <c r="AW148">
        <v>0</v>
      </c>
      <c r="AX148">
        <v>0</v>
      </c>
      <c r="AY148" s="53">
        <v>0.6449864498644986</v>
      </c>
      <c r="BA148" t="s">
        <v>79</v>
      </c>
      <c r="BF148">
        <v>4.7E-2</v>
      </c>
      <c r="BG148">
        <v>0</v>
      </c>
      <c r="BH148">
        <v>0</v>
      </c>
      <c r="BI148">
        <v>1.79</v>
      </c>
      <c r="BK148">
        <v>1.796</v>
      </c>
      <c r="BN148">
        <v>2E-3</v>
      </c>
      <c r="BO148">
        <v>0</v>
      </c>
      <c r="BP148">
        <v>1.796</v>
      </c>
      <c r="BQ148">
        <v>0</v>
      </c>
      <c r="BR148">
        <v>4.7E-2</v>
      </c>
      <c r="BS148">
        <v>0</v>
      </c>
      <c r="BT148">
        <v>0</v>
      </c>
      <c r="BU148">
        <v>0</v>
      </c>
      <c r="BV148" t="s">
        <v>6</v>
      </c>
      <c r="BW148" t="s">
        <v>6</v>
      </c>
      <c r="BX148" t="s">
        <v>6</v>
      </c>
      <c r="BY148">
        <v>0</v>
      </c>
      <c r="BZ148">
        <v>1.845</v>
      </c>
      <c r="CC148" s="53">
        <v>1.0840108401084011E-3</v>
      </c>
      <c r="CD148" s="53">
        <v>0</v>
      </c>
      <c r="CE148" s="53">
        <v>0.99891598915989155</v>
      </c>
      <c r="CF148" s="53">
        <v>0</v>
      </c>
      <c r="CH148" s="53">
        <v>1</v>
      </c>
      <c r="CK148">
        <v>1.0840100000000001E-3</v>
      </c>
      <c r="CN148" s="53">
        <v>-8.4010840103142248E-10</v>
      </c>
      <c r="CO148" s="53">
        <v>0</v>
      </c>
    </row>
    <row r="149" spans="1:93" x14ac:dyDescent="0.35">
      <c r="A149" s="3" t="s">
        <v>233</v>
      </c>
      <c r="B149" s="3" t="s">
        <v>236</v>
      </c>
      <c r="C149">
        <v>0</v>
      </c>
      <c r="D149">
        <v>0</v>
      </c>
      <c r="E149">
        <v>0</v>
      </c>
      <c r="F149">
        <v>0</v>
      </c>
      <c r="G149">
        <v>0</v>
      </c>
      <c r="H149">
        <v>0</v>
      </c>
      <c r="I149">
        <v>0</v>
      </c>
      <c r="J149">
        <v>0</v>
      </c>
      <c r="K149">
        <v>0</v>
      </c>
      <c r="L149" s="3">
        <v>0</v>
      </c>
      <c r="M149" s="3">
        <v>0</v>
      </c>
      <c r="N149" s="3">
        <v>0</v>
      </c>
      <c r="O149" s="3">
        <v>0</v>
      </c>
      <c r="P149" s="3">
        <v>0</v>
      </c>
      <c r="Q149" s="3">
        <v>0</v>
      </c>
      <c r="R149">
        <v>0</v>
      </c>
      <c r="S149">
        <v>0</v>
      </c>
      <c r="T149">
        <v>0</v>
      </c>
      <c r="U149">
        <v>0</v>
      </c>
      <c r="V149">
        <v>6.9411800000000001</v>
      </c>
      <c r="W149">
        <v>8.48</v>
      </c>
      <c r="X149">
        <v>0</v>
      </c>
      <c r="Y149">
        <v>0</v>
      </c>
      <c r="Z149">
        <v>0</v>
      </c>
      <c r="AA149">
        <v>0</v>
      </c>
      <c r="AB149">
        <v>0</v>
      </c>
      <c r="AC149">
        <v>0</v>
      </c>
      <c r="AD149">
        <v>0</v>
      </c>
      <c r="AE149">
        <v>0</v>
      </c>
      <c r="AF149">
        <v>0</v>
      </c>
      <c r="AG149">
        <v>0</v>
      </c>
      <c r="AH149">
        <v>0</v>
      </c>
      <c r="AI149">
        <v>0</v>
      </c>
      <c r="AJ149">
        <v>0</v>
      </c>
      <c r="AK149">
        <v>0</v>
      </c>
      <c r="AL149">
        <v>0</v>
      </c>
      <c r="AM149">
        <v>0</v>
      </c>
      <c r="AN149">
        <v>0</v>
      </c>
      <c r="AO149">
        <v>0</v>
      </c>
      <c r="AP149">
        <v>0</v>
      </c>
      <c r="AQ149">
        <v>0.26</v>
      </c>
      <c r="AR149">
        <v>0</v>
      </c>
      <c r="AT149">
        <v>15.681179999999999</v>
      </c>
      <c r="AU149">
        <v>15.681179999999999</v>
      </c>
      <c r="AV149">
        <v>12.37</v>
      </c>
      <c r="AW149">
        <v>0</v>
      </c>
      <c r="AX149">
        <v>0</v>
      </c>
      <c r="AY149" s="53">
        <v>0.78884369671159948</v>
      </c>
      <c r="BA149" t="s">
        <v>79</v>
      </c>
      <c r="BF149">
        <v>0.26</v>
      </c>
      <c r="BG149">
        <v>0</v>
      </c>
      <c r="BH149">
        <v>6.9411800000000001</v>
      </c>
      <c r="BI149">
        <v>8.48</v>
      </c>
      <c r="BK149">
        <v>15.42118</v>
      </c>
      <c r="BN149">
        <v>0</v>
      </c>
      <c r="BO149">
        <v>0</v>
      </c>
      <c r="BP149">
        <v>15.42118</v>
      </c>
      <c r="BQ149">
        <v>0</v>
      </c>
      <c r="BR149">
        <v>0.26</v>
      </c>
      <c r="BS149">
        <v>0</v>
      </c>
      <c r="BT149">
        <v>0</v>
      </c>
      <c r="BU149">
        <v>0</v>
      </c>
      <c r="BV149" t="s">
        <v>6</v>
      </c>
      <c r="BW149" t="s">
        <v>6</v>
      </c>
      <c r="BX149" t="s">
        <v>6</v>
      </c>
      <c r="BY149">
        <v>0</v>
      </c>
      <c r="BZ149">
        <v>15.681179999999999</v>
      </c>
      <c r="CC149" s="53">
        <v>0</v>
      </c>
      <c r="CD149" s="53">
        <v>0</v>
      </c>
      <c r="CE149" s="53">
        <v>1</v>
      </c>
      <c r="CF149" s="53">
        <v>0</v>
      </c>
      <c r="CH149" s="53">
        <v>1</v>
      </c>
      <c r="CK149">
        <v>0</v>
      </c>
      <c r="CN149" s="53">
        <v>0</v>
      </c>
      <c r="CO149" s="53">
        <v>0</v>
      </c>
    </row>
    <row r="150" spans="1:93" x14ac:dyDescent="0.35">
      <c r="A150" s="3" t="s">
        <v>233</v>
      </c>
      <c r="B150" s="3" t="s">
        <v>240</v>
      </c>
      <c r="C150">
        <v>0</v>
      </c>
      <c r="D150">
        <v>0</v>
      </c>
      <c r="E150">
        <v>0</v>
      </c>
      <c r="F150">
        <v>0</v>
      </c>
      <c r="G150">
        <v>0</v>
      </c>
      <c r="H150">
        <v>0</v>
      </c>
      <c r="I150">
        <v>0</v>
      </c>
      <c r="J150">
        <v>0</v>
      </c>
      <c r="K150">
        <v>0</v>
      </c>
      <c r="L150" s="3">
        <v>0</v>
      </c>
      <c r="M150" s="3">
        <v>0</v>
      </c>
      <c r="N150" s="3">
        <v>0</v>
      </c>
      <c r="O150" s="3">
        <v>0</v>
      </c>
      <c r="P150" s="3">
        <v>0</v>
      </c>
      <c r="Q150" s="3">
        <v>0</v>
      </c>
      <c r="R150">
        <v>0</v>
      </c>
      <c r="S150">
        <v>0</v>
      </c>
      <c r="T150">
        <v>0</v>
      </c>
      <c r="U150">
        <v>0</v>
      </c>
      <c r="V150">
        <v>0</v>
      </c>
      <c r="W150">
        <v>5.1100000000000003</v>
      </c>
      <c r="X150">
        <v>0</v>
      </c>
      <c r="Y150">
        <v>0</v>
      </c>
      <c r="Z150">
        <v>0</v>
      </c>
      <c r="AA150">
        <v>0</v>
      </c>
      <c r="AB150">
        <v>0</v>
      </c>
      <c r="AC150">
        <v>0</v>
      </c>
      <c r="AD150">
        <v>0</v>
      </c>
      <c r="AE150">
        <v>0</v>
      </c>
      <c r="AF150">
        <v>0</v>
      </c>
      <c r="AG150">
        <v>2.8000000000000001E-2</v>
      </c>
      <c r="AH150">
        <v>0</v>
      </c>
      <c r="AI150">
        <v>0</v>
      </c>
      <c r="AJ150">
        <v>0</v>
      </c>
      <c r="AK150">
        <v>0</v>
      </c>
      <c r="AL150">
        <v>0</v>
      </c>
      <c r="AM150">
        <v>0</v>
      </c>
      <c r="AN150">
        <v>0</v>
      </c>
      <c r="AO150">
        <v>0</v>
      </c>
      <c r="AP150">
        <v>0</v>
      </c>
      <c r="AQ150">
        <v>8.4000000000000005E-2</v>
      </c>
      <c r="AR150">
        <v>0</v>
      </c>
      <c r="AT150">
        <v>5.2219999999999995</v>
      </c>
      <c r="AU150">
        <v>5.2219999999999995</v>
      </c>
      <c r="AV150">
        <v>4.5</v>
      </c>
      <c r="AW150">
        <v>0</v>
      </c>
      <c r="AX150">
        <v>0</v>
      </c>
      <c r="AY150" s="53">
        <v>0.86173879739563397</v>
      </c>
      <c r="BA150" t="s">
        <v>79</v>
      </c>
      <c r="BF150">
        <v>8.4000000000000005E-2</v>
      </c>
      <c r="BG150">
        <v>0</v>
      </c>
      <c r="BH150">
        <v>0</v>
      </c>
      <c r="BI150">
        <v>5.1100000000000003</v>
      </c>
      <c r="BK150">
        <v>5.1379999999999999</v>
      </c>
      <c r="BN150">
        <v>0</v>
      </c>
      <c r="BO150">
        <v>0</v>
      </c>
      <c r="BP150">
        <v>5.1379999999999999</v>
      </c>
      <c r="BQ150">
        <v>0</v>
      </c>
      <c r="BR150">
        <v>8.4000000000000005E-2</v>
      </c>
      <c r="BS150">
        <v>0</v>
      </c>
      <c r="BT150">
        <v>0</v>
      </c>
      <c r="BU150">
        <v>0</v>
      </c>
      <c r="BV150" t="s">
        <v>6</v>
      </c>
      <c r="BW150" t="s">
        <v>6</v>
      </c>
      <c r="BX150" t="s">
        <v>6</v>
      </c>
      <c r="BY150">
        <v>0</v>
      </c>
      <c r="BZ150">
        <v>5.2219999999999995</v>
      </c>
      <c r="CC150" s="53">
        <v>0</v>
      </c>
      <c r="CD150" s="53">
        <v>0</v>
      </c>
      <c r="CE150" s="53">
        <v>1</v>
      </c>
      <c r="CF150" s="53">
        <v>0</v>
      </c>
      <c r="CH150" s="53">
        <v>1</v>
      </c>
      <c r="CK150">
        <v>0</v>
      </c>
      <c r="CN150" s="53">
        <v>0</v>
      </c>
      <c r="CO150" s="53">
        <v>0</v>
      </c>
    </row>
    <row r="151" spans="1:93" x14ac:dyDescent="0.35">
      <c r="A151" s="3" t="s">
        <v>233</v>
      </c>
      <c r="B151" s="3" t="s">
        <v>242</v>
      </c>
      <c r="C151">
        <v>0</v>
      </c>
      <c r="D151">
        <v>1E-3</v>
      </c>
      <c r="E151">
        <v>0</v>
      </c>
      <c r="F151">
        <v>0</v>
      </c>
      <c r="G151">
        <v>0</v>
      </c>
      <c r="H151">
        <v>0</v>
      </c>
      <c r="I151">
        <v>0</v>
      </c>
      <c r="J151">
        <v>0</v>
      </c>
      <c r="K151">
        <v>0</v>
      </c>
      <c r="L151" s="3">
        <v>0</v>
      </c>
      <c r="M151" s="3">
        <v>0</v>
      </c>
      <c r="N151" s="3">
        <v>0</v>
      </c>
      <c r="O151" s="3">
        <v>0</v>
      </c>
      <c r="P151" s="3">
        <v>0</v>
      </c>
      <c r="Q151" s="3">
        <v>0</v>
      </c>
      <c r="R151">
        <v>0</v>
      </c>
      <c r="S151">
        <v>0</v>
      </c>
      <c r="T151">
        <v>0</v>
      </c>
      <c r="U151">
        <v>0</v>
      </c>
      <c r="V151">
        <v>0</v>
      </c>
      <c r="W151">
        <v>4.25</v>
      </c>
      <c r="X151">
        <v>0</v>
      </c>
      <c r="Y151">
        <v>0</v>
      </c>
      <c r="Z151">
        <v>0</v>
      </c>
      <c r="AA151">
        <v>0</v>
      </c>
      <c r="AB151">
        <v>0</v>
      </c>
      <c r="AC151">
        <v>0</v>
      </c>
      <c r="AD151">
        <v>0</v>
      </c>
      <c r="AE151">
        <v>0</v>
      </c>
      <c r="AF151">
        <v>0</v>
      </c>
      <c r="AG151">
        <v>4.2000000000000003E-2</v>
      </c>
      <c r="AH151">
        <v>0</v>
      </c>
      <c r="AI151">
        <v>0</v>
      </c>
      <c r="AJ151">
        <v>0</v>
      </c>
      <c r="AK151">
        <v>0.12</v>
      </c>
      <c r="AL151">
        <v>0</v>
      </c>
      <c r="AM151">
        <v>0</v>
      </c>
      <c r="AN151">
        <v>0</v>
      </c>
      <c r="AO151">
        <v>0</v>
      </c>
      <c r="AP151">
        <v>0</v>
      </c>
      <c r="AQ151">
        <v>6.2E-2</v>
      </c>
      <c r="AR151">
        <v>0</v>
      </c>
      <c r="AT151">
        <v>4.4750000000000005</v>
      </c>
      <c r="AU151">
        <v>4.4750000000000005</v>
      </c>
      <c r="AV151">
        <v>3.37</v>
      </c>
      <c r="AW151">
        <v>0</v>
      </c>
      <c r="AX151">
        <v>0</v>
      </c>
      <c r="AY151" s="53">
        <v>0.75307262569832401</v>
      </c>
      <c r="BA151" t="s">
        <v>79</v>
      </c>
      <c r="BF151">
        <v>0.182</v>
      </c>
      <c r="BG151">
        <v>0</v>
      </c>
      <c r="BH151">
        <v>0</v>
      </c>
      <c r="BI151">
        <v>4.25</v>
      </c>
      <c r="BK151">
        <v>4.2919999999999998</v>
      </c>
      <c r="BN151">
        <v>1E-3</v>
      </c>
      <c r="BO151">
        <v>0</v>
      </c>
      <c r="BP151">
        <v>4.2919999999999998</v>
      </c>
      <c r="BQ151">
        <v>0</v>
      </c>
      <c r="BR151">
        <v>0.182</v>
      </c>
      <c r="BS151">
        <v>0</v>
      </c>
      <c r="BT151">
        <v>0</v>
      </c>
      <c r="BU151">
        <v>0</v>
      </c>
      <c r="BV151" t="s">
        <v>6</v>
      </c>
      <c r="BW151" t="s">
        <v>6</v>
      </c>
      <c r="BX151" t="s">
        <v>6</v>
      </c>
      <c r="BY151">
        <v>0</v>
      </c>
      <c r="BZ151">
        <v>4.4750000000000005</v>
      </c>
      <c r="CC151" s="53">
        <v>2.2346368715083796E-4</v>
      </c>
      <c r="CD151" s="53">
        <v>0</v>
      </c>
      <c r="CE151" s="53">
        <v>0.99977653631284913</v>
      </c>
      <c r="CF151" s="53">
        <v>0</v>
      </c>
      <c r="CH151" s="53">
        <v>1</v>
      </c>
      <c r="CK151">
        <v>2.2346399999999999E-4</v>
      </c>
      <c r="CN151" s="53">
        <v>3.1284916202230749E-10</v>
      </c>
      <c r="CO151" s="53">
        <v>0</v>
      </c>
    </row>
    <row r="152" spans="1:93" x14ac:dyDescent="0.35">
      <c r="A152" s="3" t="s">
        <v>233</v>
      </c>
      <c r="B152" s="3" t="s">
        <v>237</v>
      </c>
      <c r="C152">
        <v>0</v>
      </c>
      <c r="D152">
        <v>0</v>
      </c>
      <c r="E152">
        <v>0</v>
      </c>
      <c r="F152">
        <v>0</v>
      </c>
      <c r="G152">
        <v>0</v>
      </c>
      <c r="H152">
        <v>0</v>
      </c>
      <c r="I152">
        <v>0</v>
      </c>
      <c r="J152">
        <v>0</v>
      </c>
      <c r="K152">
        <v>0</v>
      </c>
      <c r="L152" s="3">
        <v>0</v>
      </c>
      <c r="M152" s="3">
        <v>0</v>
      </c>
      <c r="N152" s="3">
        <v>0</v>
      </c>
      <c r="O152" s="3">
        <v>0</v>
      </c>
      <c r="P152" s="3">
        <v>0</v>
      </c>
      <c r="Q152" s="3">
        <v>0</v>
      </c>
      <c r="R152">
        <v>0</v>
      </c>
      <c r="S152">
        <v>0</v>
      </c>
      <c r="T152">
        <v>0</v>
      </c>
      <c r="U152">
        <v>40.56</v>
      </c>
      <c r="V152">
        <v>0</v>
      </c>
      <c r="W152">
        <v>0</v>
      </c>
      <c r="X152">
        <v>0</v>
      </c>
      <c r="Y152">
        <v>0</v>
      </c>
      <c r="Z152">
        <v>0</v>
      </c>
      <c r="AA152">
        <v>0</v>
      </c>
      <c r="AB152">
        <v>0</v>
      </c>
      <c r="AC152">
        <v>0</v>
      </c>
      <c r="AD152">
        <v>0</v>
      </c>
      <c r="AE152">
        <v>0</v>
      </c>
      <c r="AF152">
        <v>0</v>
      </c>
      <c r="AG152">
        <v>1.03</v>
      </c>
      <c r="AH152">
        <v>0</v>
      </c>
      <c r="AI152">
        <v>0</v>
      </c>
      <c r="AJ152">
        <v>0</v>
      </c>
      <c r="AK152">
        <v>0</v>
      </c>
      <c r="AL152">
        <v>0</v>
      </c>
      <c r="AM152">
        <v>0</v>
      </c>
      <c r="AN152">
        <v>6.53</v>
      </c>
      <c r="AO152">
        <v>0</v>
      </c>
      <c r="AP152">
        <v>0</v>
      </c>
      <c r="AQ152">
        <v>0.86</v>
      </c>
      <c r="AR152">
        <v>0</v>
      </c>
      <c r="AT152">
        <v>48.980000000000004</v>
      </c>
      <c r="AU152">
        <v>48.980000000000004</v>
      </c>
      <c r="AV152">
        <v>32.869999999999997</v>
      </c>
      <c r="AW152">
        <v>0</v>
      </c>
      <c r="AX152">
        <v>0</v>
      </c>
      <c r="AY152" s="53">
        <v>0.67109024091465896</v>
      </c>
      <c r="BA152" t="s">
        <v>79</v>
      </c>
      <c r="BF152">
        <v>0.86</v>
      </c>
      <c r="BG152">
        <v>0</v>
      </c>
      <c r="BH152">
        <v>40.56</v>
      </c>
      <c r="BI152">
        <v>0</v>
      </c>
      <c r="BK152">
        <v>41.59</v>
      </c>
      <c r="BN152">
        <v>0</v>
      </c>
      <c r="BO152">
        <v>0</v>
      </c>
      <c r="BP152">
        <v>41.59</v>
      </c>
      <c r="BQ152">
        <v>6.53</v>
      </c>
      <c r="BR152">
        <v>0.86</v>
      </c>
      <c r="BS152">
        <v>0</v>
      </c>
      <c r="BT152">
        <v>0</v>
      </c>
      <c r="BU152">
        <v>0</v>
      </c>
      <c r="BV152" t="s">
        <v>6</v>
      </c>
      <c r="BW152" t="s">
        <v>6</v>
      </c>
      <c r="BX152" t="s">
        <v>6</v>
      </c>
      <c r="BY152">
        <v>0</v>
      </c>
      <c r="BZ152">
        <v>48.980000000000004</v>
      </c>
      <c r="CC152" s="53">
        <v>0</v>
      </c>
      <c r="CD152" s="53">
        <v>0</v>
      </c>
      <c r="CE152" s="53">
        <v>0.86668027766435274</v>
      </c>
      <c r="CF152" s="53">
        <v>0.13331972233564721</v>
      </c>
      <c r="CH152" s="53">
        <v>1</v>
      </c>
      <c r="CK152">
        <v>0</v>
      </c>
      <c r="CN152" s="53">
        <v>0</v>
      </c>
      <c r="CO152" s="53">
        <v>0</v>
      </c>
    </row>
    <row r="153" spans="1:93" x14ac:dyDescent="0.35">
      <c r="A153" s="3" t="s">
        <v>233</v>
      </c>
      <c r="B153" s="3" t="s">
        <v>235</v>
      </c>
      <c r="C153">
        <v>0</v>
      </c>
      <c r="D153">
        <v>1.53</v>
      </c>
      <c r="E153">
        <v>0</v>
      </c>
      <c r="F153">
        <v>3.6</v>
      </c>
      <c r="G153">
        <v>0</v>
      </c>
      <c r="H153">
        <v>0</v>
      </c>
      <c r="I153">
        <v>0</v>
      </c>
      <c r="J153">
        <v>1.94</v>
      </c>
      <c r="K153">
        <v>0</v>
      </c>
      <c r="L153" s="3">
        <v>0</v>
      </c>
      <c r="M153" s="3">
        <v>0</v>
      </c>
      <c r="N153" s="3">
        <v>0</v>
      </c>
      <c r="O153" s="3">
        <v>58.290999999999997</v>
      </c>
      <c r="P153" s="3">
        <v>0</v>
      </c>
      <c r="Q153" s="3">
        <v>0</v>
      </c>
      <c r="R153">
        <v>173.70699999999999</v>
      </c>
      <c r="S153">
        <v>16.7714</v>
      </c>
      <c r="T153">
        <v>102.495</v>
      </c>
      <c r="U153">
        <v>108.068</v>
      </c>
      <c r="V153">
        <v>0</v>
      </c>
      <c r="W153">
        <v>0.85104500000000005</v>
      </c>
      <c r="X153">
        <v>0</v>
      </c>
      <c r="Y153">
        <v>0</v>
      </c>
      <c r="Z153">
        <v>0</v>
      </c>
      <c r="AA153">
        <v>0</v>
      </c>
      <c r="AB153">
        <v>0</v>
      </c>
      <c r="AC153">
        <v>0</v>
      </c>
      <c r="AD153">
        <v>0</v>
      </c>
      <c r="AE153">
        <v>0</v>
      </c>
      <c r="AF153">
        <v>0</v>
      </c>
      <c r="AG153">
        <v>6.1</v>
      </c>
      <c r="AH153">
        <v>0</v>
      </c>
      <c r="AI153">
        <v>0</v>
      </c>
      <c r="AJ153">
        <v>0</v>
      </c>
      <c r="AK153">
        <v>0</v>
      </c>
      <c r="AL153">
        <v>0</v>
      </c>
      <c r="AM153">
        <v>0</v>
      </c>
      <c r="AN153">
        <v>108.25</v>
      </c>
      <c r="AO153">
        <v>5.3</v>
      </c>
      <c r="AP153">
        <v>0</v>
      </c>
      <c r="AQ153">
        <v>15.492000000000001</v>
      </c>
      <c r="AR153">
        <v>0</v>
      </c>
      <c r="AT153">
        <v>602.39544499999988</v>
      </c>
      <c r="AU153">
        <v>602.39544499999988</v>
      </c>
      <c r="AV153">
        <v>516.4</v>
      </c>
      <c r="AW153">
        <v>0</v>
      </c>
      <c r="AX153">
        <v>0</v>
      </c>
      <c r="AY153" s="53">
        <v>0.85724419778771743</v>
      </c>
      <c r="BA153" t="s">
        <v>79</v>
      </c>
      <c r="BF153">
        <v>15.492000000000001</v>
      </c>
      <c r="BG153">
        <v>0</v>
      </c>
      <c r="BH153">
        <v>401.04139999999995</v>
      </c>
      <c r="BI153">
        <v>0.85104500000000005</v>
      </c>
      <c r="BK153">
        <v>466.28344500000003</v>
      </c>
      <c r="BN153">
        <v>5.13</v>
      </c>
      <c r="BO153">
        <v>0</v>
      </c>
      <c r="BP153">
        <v>407.99244499999998</v>
      </c>
      <c r="BQ153">
        <v>173.78100000000001</v>
      </c>
      <c r="BR153">
        <v>15.492000000000001</v>
      </c>
      <c r="BS153">
        <v>0</v>
      </c>
      <c r="BT153">
        <v>0</v>
      </c>
      <c r="BU153">
        <v>0</v>
      </c>
      <c r="BV153" t="s">
        <v>6</v>
      </c>
      <c r="BW153" t="s">
        <v>6</v>
      </c>
      <c r="BX153" t="s">
        <v>6</v>
      </c>
      <c r="BY153">
        <v>1.1658199999999999</v>
      </c>
      <c r="BZ153">
        <v>602.39544499999988</v>
      </c>
      <c r="CC153" s="53">
        <v>1.0451307446390138E-2</v>
      </c>
      <c r="CD153" s="53">
        <v>0</v>
      </c>
      <c r="CE153" s="53">
        <v>0.70300074231138998</v>
      </c>
      <c r="CF153" s="53">
        <v>0.28654795024222013</v>
      </c>
      <c r="CH153" s="53">
        <v>1.0000000000000002</v>
      </c>
      <c r="CK153">
        <v>1.04513E-2</v>
      </c>
      <c r="CN153" s="53">
        <v>-7.4463901381799369E-9</v>
      </c>
      <c r="CO153" s="53">
        <v>0</v>
      </c>
    </row>
    <row r="154" spans="1:93" x14ac:dyDescent="0.35">
      <c r="A154" s="3" t="s">
        <v>233</v>
      </c>
      <c r="B154" s="3" t="s">
        <v>238</v>
      </c>
      <c r="C154">
        <v>0</v>
      </c>
      <c r="D154">
        <v>0</v>
      </c>
      <c r="E154">
        <v>0</v>
      </c>
      <c r="F154">
        <v>0</v>
      </c>
      <c r="G154">
        <v>0</v>
      </c>
      <c r="H154">
        <v>0</v>
      </c>
      <c r="I154">
        <v>0</v>
      </c>
      <c r="J154">
        <v>0</v>
      </c>
      <c r="K154">
        <v>0</v>
      </c>
      <c r="L154" s="3">
        <v>0</v>
      </c>
      <c r="M154" s="3">
        <v>0</v>
      </c>
      <c r="N154" s="3">
        <v>0</v>
      </c>
      <c r="O154" s="3">
        <v>0</v>
      </c>
      <c r="P154" s="3">
        <v>0</v>
      </c>
      <c r="Q154" s="3">
        <v>0</v>
      </c>
      <c r="R154">
        <v>0</v>
      </c>
      <c r="S154">
        <v>0</v>
      </c>
      <c r="T154">
        <v>0</v>
      </c>
      <c r="U154">
        <v>0</v>
      </c>
      <c r="V154">
        <v>0</v>
      </c>
      <c r="W154">
        <v>0</v>
      </c>
      <c r="X154">
        <v>0</v>
      </c>
      <c r="Y154">
        <v>0</v>
      </c>
      <c r="Z154">
        <v>0</v>
      </c>
      <c r="AA154">
        <v>0</v>
      </c>
      <c r="AB154">
        <v>0</v>
      </c>
      <c r="AC154">
        <v>0</v>
      </c>
      <c r="AD154">
        <v>0</v>
      </c>
      <c r="AE154">
        <v>0</v>
      </c>
      <c r="AF154">
        <v>0</v>
      </c>
      <c r="AG154">
        <v>0</v>
      </c>
      <c r="AH154">
        <v>0</v>
      </c>
      <c r="AI154">
        <v>0</v>
      </c>
      <c r="AJ154">
        <v>0</v>
      </c>
      <c r="AK154">
        <v>0</v>
      </c>
      <c r="AL154">
        <v>0</v>
      </c>
      <c r="AM154">
        <v>0</v>
      </c>
      <c r="AN154">
        <v>1.43</v>
      </c>
      <c r="AO154">
        <v>0</v>
      </c>
      <c r="AP154">
        <v>0</v>
      </c>
      <c r="AQ154">
        <v>4.2900000000000001E-2</v>
      </c>
      <c r="AR154">
        <v>0</v>
      </c>
      <c r="AT154">
        <v>1.4728999999999999</v>
      </c>
      <c r="AU154">
        <v>1.4728999999999999</v>
      </c>
      <c r="AV154">
        <v>1.43</v>
      </c>
      <c r="AW154">
        <v>0</v>
      </c>
      <c r="AX154">
        <v>0</v>
      </c>
      <c r="AY154" s="53">
        <v>0.970873786407767</v>
      </c>
      <c r="BA154" t="s">
        <v>79</v>
      </c>
      <c r="BF154">
        <v>4.2900000000000001E-2</v>
      </c>
      <c r="BG154">
        <v>0</v>
      </c>
      <c r="BH154">
        <v>0</v>
      </c>
      <c r="BI154">
        <v>0</v>
      </c>
      <c r="BK154">
        <v>0</v>
      </c>
      <c r="BN154">
        <v>0</v>
      </c>
      <c r="BO154">
        <v>0</v>
      </c>
      <c r="BP154">
        <v>0</v>
      </c>
      <c r="BQ154">
        <v>1.43</v>
      </c>
      <c r="BR154">
        <v>4.2900000000000001E-2</v>
      </c>
      <c r="BS154">
        <v>0</v>
      </c>
      <c r="BT154">
        <v>0</v>
      </c>
      <c r="BU154">
        <v>0</v>
      </c>
      <c r="BV154" t="s">
        <v>6</v>
      </c>
      <c r="BW154" t="s">
        <v>6</v>
      </c>
      <c r="BX154" t="s">
        <v>6</v>
      </c>
      <c r="BY154">
        <v>0</v>
      </c>
      <c r="BZ154">
        <v>1.4728999999999999</v>
      </c>
      <c r="CC154" s="53">
        <v>0</v>
      </c>
      <c r="CD154" s="53">
        <v>0</v>
      </c>
      <c r="CE154" s="53">
        <v>2.9126213592233014E-2</v>
      </c>
      <c r="CF154" s="53">
        <v>0.970873786407767</v>
      </c>
      <c r="CH154" s="53">
        <v>1</v>
      </c>
      <c r="CK154">
        <v>0</v>
      </c>
      <c r="CN154" s="53">
        <v>0</v>
      </c>
      <c r="CO154" s="53">
        <v>0</v>
      </c>
    </row>
    <row r="155" spans="1:93" x14ac:dyDescent="0.35">
      <c r="A155" s="3" t="s">
        <v>247</v>
      </c>
      <c r="B155" s="3" t="s">
        <v>248</v>
      </c>
      <c r="C155">
        <v>0</v>
      </c>
      <c r="D155">
        <v>0.66</v>
      </c>
      <c r="E155">
        <v>0</v>
      </c>
      <c r="F155">
        <v>0</v>
      </c>
      <c r="G155">
        <v>0</v>
      </c>
      <c r="H155">
        <v>0</v>
      </c>
      <c r="I155">
        <v>0</v>
      </c>
      <c r="J155">
        <v>0</v>
      </c>
      <c r="K155">
        <v>0</v>
      </c>
      <c r="L155" s="3">
        <v>0</v>
      </c>
      <c r="M155" s="3">
        <v>0</v>
      </c>
      <c r="N155" s="3">
        <v>0</v>
      </c>
      <c r="O155" s="3">
        <v>0</v>
      </c>
      <c r="P155" s="3">
        <v>0</v>
      </c>
      <c r="Q155" s="3">
        <v>0</v>
      </c>
      <c r="R155">
        <v>0</v>
      </c>
      <c r="S155">
        <v>0</v>
      </c>
      <c r="T155">
        <v>0</v>
      </c>
      <c r="U155">
        <v>15.82</v>
      </c>
      <c r="V155">
        <v>0</v>
      </c>
      <c r="W155">
        <v>0</v>
      </c>
      <c r="X155">
        <v>0</v>
      </c>
      <c r="Y155">
        <v>0</v>
      </c>
      <c r="Z155">
        <v>0</v>
      </c>
      <c r="AA155">
        <v>0</v>
      </c>
      <c r="AB155">
        <v>0</v>
      </c>
      <c r="AC155">
        <v>0</v>
      </c>
      <c r="AD155">
        <v>0</v>
      </c>
      <c r="AE155">
        <v>0</v>
      </c>
      <c r="AF155">
        <v>0</v>
      </c>
      <c r="AG155">
        <v>0</v>
      </c>
      <c r="AH155">
        <v>0</v>
      </c>
      <c r="AI155">
        <v>0</v>
      </c>
      <c r="AJ155">
        <v>0</v>
      </c>
      <c r="AK155">
        <v>0</v>
      </c>
      <c r="AL155">
        <v>0</v>
      </c>
      <c r="AM155">
        <v>0</v>
      </c>
      <c r="AN155">
        <v>1.85</v>
      </c>
      <c r="AO155">
        <v>0</v>
      </c>
      <c r="AP155">
        <v>0</v>
      </c>
      <c r="AQ155">
        <v>0.38</v>
      </c>
      <c r="AR155">
        <v>0</v>
      </c>
      <c r="AT155">
        <v>18.71</v>
      </c>
      <c r="AU155">
        <v>18.71</v>
      </c>
      <c r="AV155">
        <v>11.45</v>
      </c>
      <c r="AW155">
        <v>0</v>
      </c>
      <c r="AX155">
        <v>0</v>
      </c>
      <c r="AY155" s="53">
        <v>0.61197220737573488</v>
      </c>
      <c r="BA155" t="s">
        <v>79</v>
      </c>
      <c r="BF155">
        <v>0.38</v>
      </c>
      <c r="BG155">
        <v>0</v>
      </c>
      <c r="BH155">
        <v>15.82</v>
      </c>
      <c r="BI155">
        <v>0</v>
      </c>
      <c r="BK155">
        <v>15.82</v>
      </c>
      <c r="BN155">
        <v>0.66</v>
      </c>
      <c r="BO155">
        <v>0</v>
      </c>
      <c r="BP155">
        <v>15.82</v>
      </c>
      <c r="BQ155">
        <v>1.85</v>
      </c>
      <c r="BR155">
        <v>0.38</v>
      </c>
      <c r="BS155">
        <v>0</v>
      </c>
      <c r="BT155">
        <v>0</v>
      </c>
      <c r="BU155">
        <v>0</v>
      </c>
      <c r="BV155" t="s">
        <v>6</v>
      </c>
      <c r="BW155" t="s">
        <v>6</v>
      </c>
      <c r="BX155" t="s">
        <v>6</v>
      </c>
      <c r="BY155">
        <v>0</v>
      </c>
      <c r="BZ155">
        <v>18.71</v>
      </c>
      <c r="CC155" s="53">
        <v>3.5275253874933188E-2</v>
      </c>
      <c r="CD155" s="53">
        <v>0</v>
      </c>
      <c r="CE155" s="53">
        <v>0.86584714056654188</v>
      </c>
      <c r="CF155" s="53">
        <v>9.8877605558524859E-2</v>
      </c>
      <c r="CH155" s="53">
        <v>0.99999999999999989</v>
      </c>
      <c r="CK155">
        <v>3.5275300000000002E-2</v>
      </c>
      <c r="CN155" s="53">
        <v>4.6125066814617366E-8</v>
      </c>
      <c r="CO155" s="53">
        <v>0</v>
      </c>
    </row>
    <row r="156" spans="1:93" x14ac:dyDescent="0.35">
      <c r="A156" s="3" t="s">
        <v>247</v>
      </c>
      <c r="B156" s="3" t="s">
        <v>249</v>
      </c>
      <c r="C156">
        <v>0</v>
      </c>
      <c r="D156">
        <v>0.75</v>
      </c>
      <c r="E156">
        <v>0</v>
      </c>
      <c r="F156">
        <v>0</v>
      </c>
      <c r="G156">
        <v>0</v>
      </c>
      <c r="H156">
        <v>0</v>
      </c>
      <c r="I156">
        <v>293.79500000000002</v>
      </c>
      <c r="J156">
        <v>0</v>
      </c>
      <c r="K156">
        <v>0</v>
      </c>
      <c r="L156" s="3">
        <v>0</v>
      </c>
      <c r="M156" s="3">
        <v>0</v>
      </c>
      <c r="N156" s="3">
        <v>0</v>
      </c>
      <c r="O156" s="3">
        <v>0</v>
      </c>
      <c r="P156" s="3">
        <v>0</v>
      </c>
      <c r="Q156" s="3">
        <v>8.1436799999999998</v>
      </c>
      <c r="R156">
        <v>47.273400000000002</v>
      </c>
      <c r="S156">
        <v>107.977</v>
      </c>
      <c r="T156">
        <v>34.1646</v>
      </c>
      <c r="U156">
        <v>18.5732</v>
      </c>
      <c r="V156">
        <v>73.354100000000003</v>
      </c>
      <c r="W156">
        <v>28.26</v>
      </c>
      <c r="X156">
        <v>0</v>
      </c>
      <c r="Y156">
        <v>0</v>
      </c>
      <c r="Z156">
        <v>0</v>
      </c>
      <c r="AA156">
        <v>0</v>
      </c>
      <c r="AB156">
        <v>12.08</v>
      </c>
      <c r="AC156">
        <v>0</v>
      </c>
      <c r="AD156">
        <v>0</v>
      </c>
      <c r="AE156">
        <v>0</v>
      </c>
      <c r="AF156">
        <v>0</v>
      </c>
      <c r="AG156">
        <v>0.64</v>
      </c>
      <c r="AH156">
        <v>4.2458499999999999</v>
      </c>
      <c r="AI156">
        <v>0</v>
      </c>
      <c r="AJ156">
        <v>0</v>
      </c>
      <c r="AK156">
        <v>0</v>
      </c>
      <c r="AL156">
        <v>6.05</v>
      </c>
      <c r="AM156">
        <v>12.94</v>
      </c>
      <c r="AN156">
        <v>193.63</v>
      </c>
      <c r="AO156">
        <v>0.1</v>
      </c>
      <c r="AP156">
        <v>0</v>
      </c>
      <c r="AQ156">
        <v>27.0136</v>
      </c>
      <c r="AR156">
        <v>0</v>
      </c>
      <c r="AT156">
        <v>868.99043000000006</v>
      </c>
      <c r="AU156">
        <v>868.99043000000006</v>
      </c>
      <c r="AV156">
        <v>742.5</v>
      </c>
      <c r="AW156">
        <v>38.9</v>
      </c>
      <c r="AX156">
        <v>42.215000000000003</v>
      </c>
      <c r="AY156" s="53">
        <v>0.85443978940021237</v>
      </c>
      <c r="BA156" t="s">
        <v>79</v>
      </c>
      <c r="BF156">
        <v>33.063600000000001</v>
      </c>
      <c r="BG156">
        <v>0</v>
      </c>
      <c r="BH156">
        <v>281.34230000000002</v>
      </c>
      <c r="BI156">
        <v>28.26</v>
      </c>
      <c r="BK156">
        <v>334.71183000000002</v>
      </c>
      <c r="BN156">
        <v>0.75</v>
      </c>
      <c r="BO156">
        <v>0</v>
      </c>
      <c r="BP156">
        <v>326.56815</v>
      </c>
      <c r="BQ156">
        <v>508.60868000000005</v>
      </c>
      <c r="BR156">
        <v>33.063600000000001</v>
      </c>
      <c r="BS156">
        <v>0</v>
      </c>
      <c r="BT156">
        <v>0</v>
      </c>
      <c r="BU156">
        <v>0</v>
      </c>
      <c r="BV156" t="s">
        <v>6</v>
      </c>
      <c r="BW156" t="s">
        <v>6</v>
      </c>
      <c r="BX156" t="s">
        <v>6</v>
      </c>
      <c r="BY156">
        <v>0</v>
      </c>
      <c r="BZ156">
        <v>868.99043000000006</v>
      </c>
      <c r="CC156" s="53">
        <v>8.6307049434364877E-4</v>
      </c>
      <c r="CD156" s="53">
        <v>0</v>
      </c>
      <c r="CE156" s="53">
        <v>0.4138500696722287</v>
      </c>
      <c r="CF156" s="53">
        <v>0.58528685983342765</v>
      </c>
      <c r="CH156" s="53">
        <v>1</v>
      </c>
      <c r="CK156">
        <v>9.0713899999999995E-4</v>
      </c>
      <c r="CN156" s="53">
        <v>4.4068505656351181E-5</v>
      </c>
      <c r="CO156" s="53">
        <v>0</v>
      </c>
    </row>
    <row r="157" spans="1:93" x14ac:dyDescent="0.35">
      <c r="A157" s="3" t="s">
        <v>250</v>
      </c>
      <c r="B157" s="3" t="s">
        <v>251</v>
      </c>
      <c r="C157">
        <v>0</v>
      </c>
      <c r="D157">
        <v>0.47199999999999998</v>
      </c>
      <c r="E157">
        <v>0</v>
      </c>
      <c r="F157">
        <v>1.8</v>
      </c>
      <c r="G157">
        <v>0</v>
      </c>
      <c r="H157">
        <v>0</v>
      </c>
      <c r="I157">
        <v>0</v>
      </c>
      <c r="J157">
        <v>0</v>
      </c>
      <c r="K157">
        <v>0</v>
      </c>
      <c r="L157" s="3">
        <v>0</v>
      </c>
      <c r="M157" s="3">
        <v>0</v>
      </c>
      <c r="N157" s="3">
        <v>0</v>
      </c>
      <c r="O157" s="3">
        <v>0</v>
      </c>
      <c r="P157" s="3">
        <v>0</v>
      </c>
      <c r="Q157" s="3">
        <v>0</v>
      </c>
      <c r="R157">
        <v>81.663399999999996</v>
      </c>
      <c r="S157">
        <v>153.81800000000001</v>
      </c>
      <c r="T157">
        <v>0</v>
      </c>
      <c r="U157">
        <v>0</v>
      </c>
      <c r="V157">
        <v>0</v>
      </c>
      <c r="W157">
        <v>0</v>
      </c>
      <c r="X157">
        <v>0</v>
      </c>
      <c r="Y157">
        <v>39.700000000000003</v>
      </c>
      <c r="Z157">
        <v>0</v>
      </c>
      <c r="AA157">
        <v>0</v>
      </c>
      <c r="AB157">
        <v>0</v>
      </c>
      <c r="AC157">
        <v>0</v>
      </c>
      <c r="AD157">
        <v>0</v>
      </c>
      <c r="AE157">
        <v>0</v>
      </c>
      <c r="AF157">
        <v>0</v>
      </c>
      <c r="AG157">
        <v>0</v>
      </c>
      <c r="AH157">
        <v>0</v>
      </c>
      <c r="AI157">
        <v>0</v>
      </c>
      <c r="AJ157">
        <v>0</v>
      </c>
      <c r="AK157">
        <v>0</v>
      </c>
      <c r="AL157">
        <v>0</v>
      </c>
      <c r="AM157">
        <v>0</v>
      </c>
      <c r="AN157">
        <v>99.3</v>
      </c>
      <c r="AO157">
        <v>0</v>
      </c>
      <c r="AP157">
        <v>0</v>
      </c>
      <c r="AQ157">
        <v>11.6534</v>
      </c>
      <c r="AR157">
        <v>0</v>
      </c>
      <c r="AT157">
        <v>388.40679999999998</v>
      </c>
      <c r="AU157">
        <v>388.40679999999998</v>
      </c>
      <c r="AV157">
        <v>347.2</v>
      </c>
      <c r="AW157">
        <v>0</v>
      </c>
      <c r="AX157">
        <v>0</v>
      </c>
      <c r="AY157" s="53">
        <v>0.89390813961032611</v>
      </c>
      <c r="BA157" t="s">
        <v>79</v>
      </c>
      <c r="BF157">
        <v>11.6534</v>
      </c>
      <c r="BG157">
        <v>0</v>
      </c>
      <c r="BH157">
        <v>235.48140000000001</v>
      </c>
      <c r="BI157">
        <v>39.700000000000003</v>
      </c>
      <c r="BK157">
        <v>275.1814</v>
      </c>
      <c r="BN157">
        <v>2.2720000000000002</v>
      </c>
      <c r="BO157">
        <v>0</v>
      </c>
      <c r="BP157">
        <v>275.1814</v>
      </c>
      <c r="BQ157">
        <v>99.3</v>
      </c>
      <c r="BR157">
        <v>11.6534</v>
      </c>
      <c r="BS157">
        <v>0</v>
      </c>
      <c r="BT157">
        <v>0</v>
      </c>
      <c r="BU157">
        <v>0</v>
      </c>
      <c r="BV157" t="s">
        <v>6</v>
      </c>
      <c r="BW157" t="s">
        <v>6</v>
      </c>
      <c r="BX157" t="s">
        <v>6</v>
      </c>
      <c r="BY157">
        <v>0</v>
      </c>
      <c r="BZ157">
        <v>388.40679999999998</v>
      </c>
      <c r="CC157" s="53">
        <v>5.8495371347772503E-3</v>
      </c>
      <c r="CD157" s="53">
        <v>0</v>
      </c>
      <c r="CE157" s="53">
        <v>0.73849067524049528</v>
      </c>
      <c r="CF157" s="53">
        <v>0.25565978762472746</v>
      </c>
      <c r="CH157" s="53">
        <v>1</v>
      </c>
      <c r="CK157">
        <v>5.8495300000000004E-3</v>
      </c>
      <c r="CN157" s="53">
        <v>-7.1347772499091855E-9</v>
      </c>
      <c r="CO157" s="53">
        <v>0</v>
      </c>
    </row>
    <row r="158" spans="1:93" x14ac:dyDescent="0.35">
      <c r="A158" s="3" t="s">
        <v>252</v>
      </c>
      <c r="B158" s="3" t="s">
        <v>253</v>
      </c>
      <c r="C158">
        <v>0</v>
      </c>
      <c r="D158">
        <v>0.32300000000000001</v>
      </c>
      <c r="E158">
        <v>0</v>
      </c>
      <c r="F158">
        <v>0</v>
      </c>
      <c r="G158">
        <v>0</v>
      </c>
      <c r="H158">
        <v>0</v>
      </c>
      <c r="I158">
        <v>0</v>
      </c>
      <c r="J158">
        <v>0</v>
      </c>
      <c r="K158">
        <v>0</v>
      </c>
      <c r="L158" s="3">
        <v>0</v>
      </c>
      <c r="M158" s="3">
        <v>0</v>
      </c>
      <c r="N158" s="3">
        <v>0</v>
      </c>
      <c r="O158" s="3">
        <v>0</v>
      </c>
      <c r="P158" s="3">
        <v>0</v>
      </c>
      <c r="Q158" s="3">
        <v>0</v>
      </c>
      <c r="R158">
        <v>0</v>
      </c>
      <c r="S158">
        <v>0</v>
      </c>
      <c r="T158">
        <v>0</v>
      </c>
      <c r="U158">
        <v>18.8</v>
      </c>
      <c r="V158">
        <v>0</v>
      </c>
      <c r="W158">
        <v>0</v>
      </c>
      <c r="X158">
        <v>0</v>
      </c>
      <c r="Y158">
        <v>0</v>
      </c>
      <c r="Z158">
        <v>0</v>
      </c>
      <c r="AA158">
        <v>0</v>
      </c>
      <c r="AB158">
        <v>0</v>
      </c>
      <c r="AC158">
        <v>0</v>
      </c>
      <c r="AD158">
        <v>0</v>
      </c>
      <c r="AE158">
        <v>0</v>
      </c>
      <c r="AF158">
        <v>0</v>
      </c>
      <c r="AG158">
        <v>0</v>
      </c>
      <c r="AH158">
        <v>0</v>
      </c>
      <c r="AI158">
        <v>0</v>
      </c>
      <c r="AJ158">
        <v>0</v>
      </c>
      <c r="AK158">
        <v>0</v>
      </c>
      <c r="AL158">
        <v>0</v>
      </c>
      <c r="AM158">
        <v>0</v>
      </c>
      <c r="AN158">
        <v>2.7519999999999998</v>
      </c>
      <c r="AO158">
        <v>0</v>
      </c>
      <c r="AP158">
        <v>0</v>
      </c>
      <c r="AQ158">
        <v>0.32800000000000001</v>
      </c>
      <c r="AR158">
        <v>0</v>
      </c>
      <c r="AT158">
        <v>22.202999999999999</v>
      </c>
      <c r="AU158">
        <v>22.202999999999999</v>
      </c>
      <c r="AV158">
        <v>15.15</v>
      </c>
      <c r="AW158">
        <v>0</v>
      </c>
      <c r="AX158">
        <v>0</v>
      </c>
      <c r="AY158" s="53">
        <v>0.68234022429401431</v>
      </c>
      <c r="BA158" t="s">
        <v>79</v>
      </c>
      <c r="BF158">
        <v>0.32800000000000001</v>
      </c>
      <c r="BG158">
        <v>0</v>
      </c>
      <c r="BH158">
        <v>18.8</v>
      </c>
      <c r="BI158">
        <v>0</v>
      </c>
      <c r="BK158">
        <v>18.8</v>
      </c>
      <c r="BN158">
        <v>0.32300000000000001</v>
      </c>
      <c r="BO158">
        <v>0</v>
      </c>
      <c r="BP158">
        <v>18.8</v>
      </c>
      <c r="BQ158">
        <v>2.7519999999999998</v>
      </c>
      <c r="BR158">
        <v>0.32800000000000001</v>
      </c>
      <c r="BS158">
        <v>0.53</v>
      </c>
      <c r="BT158">
        <v>0.47</v>
      </c>
      <c r="BU158">
        <v>0</v>
      </c>
      <c r="BV158" t="s">
        <v>6</v>
      </c>
      <c r="BW158" t="s">
        <v>6</v>
      </c>
      <c r="BX158" t="s">
        <v>6</v>
      </c>
      <c r="BY158">
        <v>0</v>
      </c>
      <c r="BZ158">
        <v>22.202999999999999</v>
      </c>
      <c r="CC158" s="53">
        <v>2.237715624014773E-2</v>
      </c>
      <c r="CD158" s="53">
        <v>6.9432058730802141E-3</v>
      </c>
      <c r="CE158" s="53">
        <v>0.84673242354636769</v>
      </c>
      <c r="CF158" s="53">
        <v>0.12394721434040444</v>
      </c>
      <c r="CH158" s="53">
        <v>1</v>
      </c>
      <c r="CK158">
        <v>2.23772E-2</v>
      </c>
      <c r="CN158" s="53">
        <v>4.3759852269564803E-8</v>
      </c>
      <c r="CO158" s="53">
        <v>0</v>
      </c>
    </row>
    <row r="159" spans="1:93" x14ac:dyDescent="0.35">
      <c r="A159" s="3" t="s">
        <v>254</v>
      </c>
      <c r="B159" s="3" t="s">
        <v>255</v>
      </c>
      <c r="C159">
        <v>0</v>
      </c>
      <c r="D159">
        <v>0.30399999999999999</v>
      </c>
      <c r="E159">
        <v>0</v>
      </c>
      <c r="F159">
        <v>0</v>
      </c>
      <c r="G159">
        <v>2E-3</v>
      </c>
      <c r="H159">
        <v>0</v>
      </c>
      <c r="I159">
        <v>0</v>
      </c>
      <c r="J159">
        <v>0</v>
      </c>
      <c r="K159">
        <v>0</v>
      </c>
      <c r="L159" s="3">
        <v>0</v>
      </c>
      <c r="M159" s="3">
        <v>0</v>
      </c>
      <c r="N159" s="3">
        <v>0</v>
      </c>
      <c r="O159" s="3">
        <v>0</v>
      </c>
      <c r="P159" s="3">
        <v>0</v>
      </c>
      <c r="Q159" s="3">
        <v>0</v>
      </c>
      <c r="R159">
        <v>0</v>
      </c>
      <c r="S159">
        <v>0</v>
      </c>
      <c r="T159">
        <v>0</v>
      </c>
      <c r="U159">
        <v>0</v>
      </c>
      <c r="V159">
        <v>0</v>
      </c>
      <c r="W159">
        <v>6.48353</v>
      </c>
      <c r="X159">
        <v>0</v>
      </c>
      <c r="Y159">
        <v>0</v>
      </c>
      <c r="Z159">
        <v>0</v>
      </c>
      <c r="AA159">
        <v>0</v>
      </c>
      <c r="AB159">
        <v>6.5140000000000002</v>
      </c>
      <c r="AC159">
        <v>0</v>
      </c>
      <c r="AD159">
        <v>0</v>
      </c>
      <c r="AE159">
        <v>0</v>
      </c>
      <c r="AF159">
        <v>0</v>
      </c>
      <c r="AG159">
        <v>0</v>
      </c>
      <c r="AH159">
        <v>0</v>
      </c>
      <c r="AI159">
        <v>0</v>
      </c>
      <c r="AJ159">
        <v>0</v>
      </c>
      <c r="AK159">
        <v>0</v>
      </c>
      <c r="AL159">
        <v>0</v>
      </c>
      <c r="AM159">
        <v>0</v>
      </c>
      <c r="AN159">
        <v>0</v>
      </c>
      <c r="AO159">
        <v>176.036</v>
      </c>
      <c r="AP159">
        <v>0</v>
      </c>
      <c r="AQ159">
        <v>0.87341199999999997</v>
      </c>
      <c r="AR159">
        <v>0</v>
      </c>
      <c r="AT159">
        <v>190.212942</v>
      </c>
      <c r="AU159">
        <v>190.212942</v>
      </c>
      <c r="AV159">
        <v>161.673</v>
      </c>
      <c r="AW159">
        <v>0</v>
      </c>
      <c r="AX159">
        <v>0</v>
      </c>
      <c r="AY159" s="53">
        <v>0.8499579381932908</v>
      </c>
      <c r="BA159" t="s">
        <v>79</v>
      </c>
      <c r="BF159">
        <v>0.87341199999999997</v>
      </c>
      <c r="BG159">
        <v>0</v>
      </c>
      <c r="BH159">
        <v>0</v>
      </c>
      <c r="BI159">
        <v>6.48353</v>
      </c>
      <c r="BK159">
        <v>12.997530000000001</v>
      </c>
      <c r="BN159">
        <v>0.30599999999999999</v>
      </c>
      <c r="BO159">
        <v>0</v>
      </c>
      <c r="BP159">
        <v>12.997530000000001</v>
      </c>
      <c r="BQ159">
        <v>176.036</v>
      </c>
      <c r="BR159">
        <v>0.87341199999999997</v>
      </c>
      <c r="BS159">
        <v>0</v>
      </c>
      <c r="BT159">
        <v>1</v>
      </c>
      <c r="BU159">
        <v>0</v>
      </c>
      <c r="BV159" t="s">
        <v>6</v>
      </c>
      <c r="BW159" t="s">
        <v>6</v>
      </c>
      <c r="BX159" t="s">
        <v>6</v>
      </c>
      <c r="BY159">
        <v>0</v>
      </c>
      <c r="BZ159">
        <v>190.212942</v>
      </c>
      <c r="CC159" s="53">
        <v>1.6087233433359125E-3</v>
      </c>
      <c r="CD159" s="53">
        <v>4.5917590612735487E-3</v>
      </c>
      <c r="CE159" s="53">
        <v>6.8331470316041906E-2</v>
      </c>
      <c r="CF159" s="53">
        <v>0.92546804727934862</v>
      </c>
      <c r="CH159" s="53">
        <v>1</v>
      </c>
      <c r="CK159">
        <v>1.6087199999999999E-3</v>
      </c>
      <c r="CN159" s="53">
        <v>-3.3433359125905476E-9</v>
      </c>
      <c r="CO159" s="53">
        <v>0</v>
      </c>
    </row>
    <row r="160" spans="1:93" x14ac:dyDescent="0.35">
      <c r="A160" s="3" t="s">
        <v>256</v>
      </c>
      <c r="B160" s="3" t="s">
        <v>257</v>
      </c>
      <c r="C160">
        <v>0</v>
      </c>
      <c r="D160">
        <v>6.1451099999999999</v>
      </c>
      <c r="E160">
        <v>0</v>
      </c>
      <c r="F160">
        <v>0</v>
      </c>
      <c r="G160">
        <v>0</v>
      </c>
      <c r="H160">
        <v>0</v>
      </c>
      <c r="I160">
        <v>88.213300000000004</v>
      </c>
      <c r="J160">
        <v>0</v>
      </c>
      <c r="K160">
        <v>0</v>
      </c>
      <c r="L160" s="3">
        <v>0</v>
      </c>
      <c r="M160" s="3">
        <v>0</v>
      </c>
      <c r="N160" s="3">
        <v>0</v>
      </c>
      <c r="O160" s="3">
        <v>160.209</v>
      </c>
      <c r="P160" s="3">
        <v>0</v>
      </c>
      <c r="Q160" s="3">
        <v>17.056100000000001</v>
      </c>
      <c r="R160">
        <v>28.7239</v>
      </c>
      <c r="S160">
        <v>0</v>
      </c>
      <c r="T160">
        <v>0</v>
      </c>
      <c r="U160">
        <v>22.584800000000001</v>
      </c>
      <c r="V160">
        <v>0</v>
      </c>
      <c r="W160">
        <v>0</v>
      </c>
      <c r="X160">
        <v>0</v>
      </c>
      <c r="Y160">
        <v>0</v>
      </c>
      <c r="Z160">
        <v>4.30389</v>
      </c>
      <c r="AA160">
        <v>0</v>
      </c>
      <c r="AB160">
        <v>17.0412</v>
      </c>
      <c r="AC160">
        <v>0</v>
      </c>
      <c r="AD160">
        <v>0</v>
      </c>
      <c r="AE160">
        <v>0</v>
      </c>
      <c r="AF160">
        <v>0</v>
      </c>
      <c r="AG160">
        <v>0</v>
      </c>
      <c r="AH160">
        <v>0</v>
      </c>
      <c r="AI160">
        <v>7.1764700000000001</v>
      </c>
      <c r="AJ160">
        <v>0</v>
      </c>
      <c r="AK160">
        <v>7.6</v>
      </c>
      <c r="AL160">
        <v>0</v>
      </c>
      <c r="AM160">
        <v>0</v>
      </c>
      <c r="AN160">
        <v>30.7</v>
      </c>
      <c r="AO160">
        <v>0</v>
      </c>
      <c r="AP160">
        <v>0</v>
      </c>
      <c r="AQ160">
        <v>13.564299999999999</v>
      </c>
      <c r="AR160">
        <v>0</v>
      </c>
      <c r="AT160">
        <v>403.31807000000009</v>
      </c>
      <c r="AU160">
        <v>403.31807000000009</v>
      </c>
      <c r="AV160">
        <v>316</v>
      </c>
      <c r="AW160">
        <v>10.5</v>
      </c>
      <c r="AX160">
        <v>0</v>
      </c>
      <c r="AY160" s="53">
        <v>0.78350072437865215</v>
      </c>
      <c r="BA160" t="s">
        <v>79</v>
      </c>
      <c r="BF160">
        <v>21.164299999999997</v>
      </c>
      <c r="BG160">
        <v>7.1764700000000001</v>
      </c>
      <c r="BH160">
        <v>51.308700000000002</v>
      </c>
      <c r="BI160">
        <v>4.30389</v>
      </c>
      <c r="BK160">
        <v>257.09536000000003</v>
      </c>
      <c r="BN160">
        <v>6.1451099999999999</v>
      </c>
      <c r="BO160">
        <v>0</v>
      </c>
      <c r="BP160">
        <v>79.830259999999996</v>
      </c>
      <c r="BQ160">
        <v>296.17840000000001</v>
      </c>
      <c r="BR160">
        <v>21.164299999999997</v>
      </c>
      <c r="BS160">
        <v>0</v>
      </c>
      <c r="BT160">
        <v>0</v>
      </c>
      <c r="BU160">
        <v>0</v>
      </c>
      <c r="BV160" t="s">
        <v>6</v>
      </c>
      <c r="BW160" t="s">
        <v>6</v>
      </c>
      <c r="BX160" t="s">
        <v>6</v>
      </c>
      <c r="BY160">
        <v>3.20418</v>
      </c>
      <c r="BZ160">
        <v>403.31807000000003</v>
      </c>
      <c r="CC160" s="53">
        <v>2.3180935086791421E-2</v>
      </c>
      <c r="CD160" s="53">
        <v>0</v>
      </c>
      <c r="CE160" s="53">
        <v>0.25040921176678244</v>
      </c>
      <c r="CF160" s="53">
        <v>0.72640985314642603</v>
      </c>
      <c r="CH160" s="53">
        <v>0.99999999999999989</v>
      </c>
      <c r="CK160">
        <v>2.3180900000000001E-2</v>
      </c>
      <c r="CN160" s="53">
        <v>-3.5086791420196883E-8</v>
      </c>
      <c r="CO160" s="53">
        <v>0</v>
      </c>
    </row>
    <row r="161" spans="1:93" x14ac:dyDescent="0.35">
      <c r="A161" s="3" t="s">
        <v>258</v>
      </c>
      <c r="B161" s="3" t="s">
        <v>259</v>
      </c>
      <c r="C161">
        <v>0</v>
      </c>
      <c r="D161">
        <v>8.4837399999999992</v>
      </c>
      <c r="E161">
        <v>0</v>
      </c>
      <c r="F161">
        <v>4.2595700000000001</v>
      </c>
      <c r="G161">
        <v>0</v>
      </c>
      <c r="H161">
        <v>0</v>
      </c>
      <c r="I161">
        <v>123.105</v>
      </c>
      <c r="J161">
        <v>0</v>
      </c>
      <c r="K161">
        <v>0</v>
      </c>
      <c r="L161" s="3">
        <v>0</v>
      </c>
      <c r="M161" s="3">
        <v>0</v>
      </c>
      <c r="N161" s="3">
        <v>0</v>
      </c>
      <c r="O161" s="3">
        <v>0</v>
      </c>
      <c r="P161" s="3">
        <v>0</v>
      </c>
      <c r="Q161" s="3">
        <v>0</v>
      </c>
      <c r="R161">
        <v>0</v>
      </c>
      <c r="S161">
        <v>0</v>
      </c>
      <c r="T161">
        <v>0</v>
      </c>
      <c r="U161">
        <v>0</v>
      </c>
      <c r="V161">
        <v>343.21699999999998</v>
      </c>
      <c r="W161">
        <v>0</v>
      </c>
      <c r="X161">
        <v>0</v>
      </c>
      <c r="Y161">
        <v>0</v>
      </c>
      <c r="Z161">
        <v>0</v>
      </c>
      <c r="AA161">
        <v>0</v>
      </c>
      <c r="AB161">
        <v>0</v>
      </c>
      <c r="AC161">
        <v>0</v>
      </c>
      <c r="AD161">
        <v>0</v>
      </c>
      <c r="AE161">
        <v>0</v>
      </c>
      <c r="AF161">
        <v>0</v>
      </c>
      <c r="AG161">
        <v>0</v>
      </c>
      <c r="AH161">
        <v>4.2703899999999999</v>
      </c>
      <c r="AI161">
        <v>0</v>
      </c>
      <c r="AJ161">
        <v>0</v>
      </c>
      <c r="AK161">
        <v>0</v>
      </c>
      <c r="AL161">
        <v>0</v>
      </c>
      <c r="AM161">
        <v>0</v>
      </c>
      <c r="AN161">
        <v>158.97300000000001</v>
      </c>
      <c r="AO161">
        <v>4.3624000000000001</v>
      </c>
      <c r="AP161">
        <v>0</v>
      </c>
      <c r="AQ161">
        <v>25.976800000000001</v>
      </c>
      <c r="AR161">
        <v>0</v>
      </c>
      <c r="AT161">
        <v>672.64790000000005</v>
      </c>
      <c r="AU161">
        <v>672.64790000000005</v>
      </c>
      <c r="AV161">
        <v>572.1</v>
      </c>
      <c r="AW161">
        <v>62.2</v>
      </c>
      <c r="AX161">
        <v>0</v>
      </c>
      <c r="AY161" s="53">
        <v>0.85051926869912176</v>
      </c>
      <c r="BA161" t="s">
        <v>79</v>
      </c>
      <c r="BF161">
        <v>25.976800000000001</v>
      </c>
      <c r="BG161">
        <v>0</v>
      </c>
      <c r="BH161">
        <v>343.21699999999998</v>
      </c>
      <c r="BI161">
        <v>0</v>
      </c>
      <c r="BK161">
        <v>347.48739</v>
      </c>
      <c r="BN161">
        <v>12.743309999999999</v>
      </c>
      <c r="BO161">
        <v>0</v>
      </c>
      <c r="BP161">
        <v>347.48739</v>
      </c>
      <c r="BQ161">
        <v>286.44040000000001</v>
      </c>
      <c r="BR161">
        <v>25.976800000000001</v>
      </c>
      <c r="BS161">
        <v>0</v>
      </c>
      <c r="BT161">
        <v>0</v>
      </c>
      <c r="BU161">
        <v>0</v>
      </c>
      <c r="BV161" t="s">
        <v>6</v>
      </c>
      <c r="BW161" t="s">
        <v>6</v>
      </c>
      <c r="BX161" t="s">
        <v>6</v>
      </c>
      <c r="BY161">
        <v>0</v>
      </c>
      <c r="BZ161">
        <v>672.64790000000005</v>
      </c>
      <c r="CC161" s="53">
        <v>1.8944993361311318E-2</v>
      </c>
      <c r="CD161" s="53">
        <v>0</v>
      </c>
      <c r="CE161" s="53">
        <v>0.55521497948629583</v>
      </c>
      <c r="CF161" s="53">
        <v>0.42584002715239277</v>
      </c>
      <c r="CH161" s="53">
        <v>0.99999999999999989</v>
      </c>
      <c r="CK161">
        <v>1.8945E-2</v>
      </c>
      <c r="CN161" s="53">
        <v>6.6386886821145907E-9</v>
      </c>
      <c r="CO161" s="53">
        <v>0</v>
      </c>
    </row>
    <row r="162" spans="1:93" x14ac:dyDescent="0.35">
      <c r="A162" s="3" t="s">
        <v>258</v>
      </c>
      <c r="B162" s="3" t="s">
        <v>261</v>
      </c>
      <c r="C162">
        <v>0</v>
      </c>
      <c r="D162">
        <v>0</v>
      </c>
      <c r="E162">
        <v>0</v>
      </c>
      <c r="F162">
        <v>0</v>
      </c>
      <c r="G162">
        <v>0</v>
      </c>
      <c r="H162">
        <v>0</v>
      </c>
      <c r="I162">
        <v>0</v>
      </c>
      <c r="J162">
        <v>0</v>
      </c>
      <c r="K162">
        <v>0</v>
      </c>
      <c r="L162" s="3">
        <v>0</v>
      </c>
      <c r="M162" s="3">
        <v>0</v>
      </c>
      <c r="N162" s="3">
        <v>0</v>
      </c>
      <c r="O162" s="3">
        <v>0</v>
      </c>
      <c r="P162" s="3">
        <v>0</v>
      </c>
      <c r="Q162" s="3">
        <v>0</v>
      </c>
      <c r="R162">
        <v>0</v>
      </c>
      <c r="S162">
        <v>0</v>
      </c>
      <c r="T162">
        <v>0</v>
      </c>
      <c r="U162">
        <v>0</v>
      </c>
      <c r="V162">
        <v>9.9971899999999998</v>
      </c>
      <c r="W162">
        <v>0</v>
      </c>
      <c r="X162">
        <v>0</v>
      </c>
      <c r="Y162">
        <v>0</v>
      </c>
      <c r="Z162">
        <v>0</v>
      </c>
      <c r="AA162">
        <v>0</v>
      </c>
      <c r="AB162">
        <v>0</v>
      </c>
      <c r="AC162">
        <v>0</v>
      </c>
      <c r="AD162">
        <v>0</v>
      </c>
      <c r="AE162">
        <v>0</v>
      </c>
      <c r="AF162">
        <v>0</v>
      </c>
      <c r="AG162">
        <v>0</v>
      </c>
      <c r="AH162">
        <v>0</v>
      </c>
      <c r="AI162">
        <v>0</v>
      </c>
      <c r="AJ162">
        <v>0</v>
      </c>
      <c r="AK162">
        <v>0</v>
      </c>
      <c r="AL162">
        <v>0</v>
      </c>
      <c r="AM162">
        <v>0</v>
      </c>
      <c r="AN162">
        <v>5</v>
      </c>
      <c r="AO162">
        <v>0</v>
      </c>
      <c r="AP162">
        <v>0</v>
      </c>
      <c r="AQ162">
        <v>0.62482400000000005</v>
      </c>
      <c r="AR162">
        <v>0</v>
      </c>
      <c r="AT162">
        <v>15.622014</v>
      </c>
      <c r="AU162">
        <v>15.622014</v>
      </c>
      <c r="AV162">
        <v>15</v>
      </c>
      <c r="AW162">
        <v>0</v>
      </c>
      <c r="AX162">
        <v>0</v>
      </c>
      <c r="AY162" s="53">
        <v>0.96018349490661059</v>
      </c>
      <c r="BA162" t="s">
        <v>79</v>
      </c>
      <c r="BF162">
        <v>0.62482400000000005</v>
      </c>
      <c r="BG162">
        <v>0</v>
      </c>
      <c r="BH162">
        <v>9.9971899999999998</v>
      </c>
      <c r="BI162">
        <v>0</v>
      </c>
      <c r="BK162">
        <v>9.9971899999999998</v>
      </c>
      <c r="BN162">
        <v>0</v>
      </c>
      <c r="BO162">
        <v>0</v>
      </c>
      <c r="BP162">
        <v>9.9971899999999998</v>
      </c>
      <c r="BQ162">
        <v>5</v>
      </c>
      <c r="BR162">
        <v>0.62482400000000005</v>
      </c>
      <c r="BS162">
        <v>0</v>
      </c>
      <c r="BT162">
        <v>0</v>
      </c>
      <c r="BU162">
        <v>0</v>
      </c>
      <c r="BV162" t="s">
        <v>6</v>
      </c>
      <c r="BW162" t="s">
        <v>6</v>
      </c>
      <c r="BX162" t="s">
        <v>6</v>
      </c>
      <c r="BY162">
        <v>0</v>
      </c>
      <c r="BZ162">
        <v>15.622014</v>
      </c>
      <c r="CC162" s="53">
        <v>0</v>
      </c>
      <c r="CD162" s="53">
        <v>0</v>
      </c>
      <c r="CE162" s="53">
        <v>0.67993883503112984</v>
      </c>
      <c r="CF162" s="53">
        <v>0.32006116496887022</v>
      </c>
      <c r="CH162" s="53">
        <v>1</v>
      </c>
      <c r="CK162">
        <v>0</v>
      </c>
      <c r="CN162" s="53">
        <v>0</v>
      </c>
      <c r="CO162" s="53">
        <v>0</v>
      </c>
    </row>
    <row r="163" spans="1:93" x14ac:dyDescent="0.35">
      <c r="A163" s="3" t="s">
        <v>262</v>
      </c>
      <c r="B163" s="3" t="s">
        <v>263</v>
      </c>
      <c r="C163">
        <v>0</v>
      </c>
      <c r="D163">
        <v>1.2829999999999999</v>
      </c>
      <c r="E163">
        <v>0</v>
      </c>
      <c r="F163">
        <v>0</v>
      </c>
      <c r="G163">
        <v>0</v>
      </c>
      <c r="H163">
        <v>0</v>
      </c>
      <c r="I163">
        <v>0</v>
      </c>
      <c r="J163">
        <v>0</v>
      </c>
      <c r="K163">
        <v>0</v>
      </c>
      <c r="L163" s="3">
        <v>43.821300000000001</v>
      </c>
      <c r="M163" s="3">
        <v>0</v>
      </c>
      <c r="N163" s="3">
        <v>0</v>
      </c>
      <c r="O163" s="3">
        <v>0</v>
      </c>
      <c r="P163" s="3">
        <v>0</v>
      </c>
      <c r="Q163" s="3">
        <v>0</v>
      </c>
      <c r="R163">
        <v>0</v>
      </c>
      <c r="S163">
        <v>0</v>
      </c>
      <c r="T163">
        <v>0</v>
      </c>
      <c r="U163">
        <v>0</v>
      </c>
      <c r="V163">
        <v>0</v>
      </c>
      <c r="W163">
        <v>3.78</v>
      </c>
      <c r="X163">
        <v>0</v>
      </c>
      <c r="Y163">
        <v>0</v>
      </c>
      <c r="Z163">
        <v>0</v>
      </c>
      <c r="AA163">
        <v>0</v>
      </c>
      <c r="AB163">
        <v>0</v>
      </c>
      <c r="AC163">
        <v>0</v>
      </c>
      <c r="AD163">
        <v>0</v>
      </c>
      <c r="AE163">
        <v>0</v>
      </c>
      <c r="AF163">
        <v>0</v>
      </c>
      <c r="AG163">
        <v>0</v>
      </c>
      <c r="AH163">
        <v>0</v>
      </c>
      <c r="AI163">
        <v>0</v>
      </c>
      <c r="AJ163">
        <v>0</v>
      </c>
      <c r="AK163">
        <v>0</v>
      </c>
      <c r="AL163">
        <v>0</v>
      </c>
      <c r="AM163">
        <v>0</v>
      </c>
      <c r="AN163">
        <v>0</v>
      </c>
      <c r="AO163">
        <v>0</v>
      </c>
      <c r="AP163">
        <v>0</v>
      </c>
      <c r="AQ163">
        <v>1.2949999999999999</v>
      </c>
      <c r="AR163">
        <v>0</v>
      </c>
      <c r="AT163">
        <v>50.179300000000005</v>
      </c>
      <c r="AU163">
        <v>50.179300000000005</v>
      </c>
      <c r="AV163">
        <v>38.33</v>
      </c>
      <c r="AW163">
        <v>0</v>
      </c>
      <c r="AX163">
        <v>0</v>
      </c>
      <c r="AY163" s="53">
        <v>0.76386079518845407</v>
      </c>
      <c r="BA163" t="s">
        <v>79</v>
      </c>
      <c r="BF163">
        <v>1.2949999999999999</v>
      </c>
      <c r="BG163">
        <v>0</v>
      </c>
      <c r="BH163">
        <v>0</v>
      </c>
      <c r="BI163">
        <v>3.78</v>
      </c>
      <c r="BK163">
        <v>47.601300000000002</v>
      </c>
      <c r="BN163">
        <v>1.2829999999999999</v>
      </c>
      <c r="BO163">
        <v>0</v>
      </c>
      <c r="BP163">
        <v>3.78</v>
      </c>
      <c r="BQ163">
        <v>43.821300000000001</v>
      </c>
      <c r="BR163">
        <v>1.2949999999999999</v>
      </c>
      <c r="BS163">
        <v>0</v>
      </c>
      <c r="BT163">
        <v>0</v>
      </c>
      <c r="BU163">
        <v>0</v>
      </c>
      <c r="BV163" t="s">
        <v>6</v>
      </c>
      <c r="BW163" t="s">
        <v>6</v>
      </c>
      <c r="BX163" t="s">
        <v>6</v>
      </c>
      <c r="BY163">
        <v>0</v>
      </c>
      <c r="BZ163">
        <v>50.179300000000005</v>
      </c>
      <c r="CC163" s="53">
        <v>2.5568312033049479E-2</v>
      </c>
      <c r="CD163" s="53">
        <v>0</v>
      </c>
      <c r="CE163" s="53">
        <v>0.10113732156486836</v>
      </c>
      <c r="CF163" s="53">
        <v>0.87329436640208202</v>
      </c>
      <c r="CH163" s="53">
        <v>0.99999999999999989</v>
      </c>
      <c r="CK163">
        <v>2.5568299999999999E-2</v>
      </c>
      <c r="CN163" s="53">
        <v>-1.2033049480442148E-8</v>
      </c>
      <c r="CO163" s="53">
        <v>0</v>
      </c>
    </row>
    <row r="164" spans="1:93" x14ac:dyDescent="0.35">
      <c r="A164" s="3" t="s">
        <v>264</v>
      </c>
      <c r="B164" s="3" t="s">
        <v>265</v>
      </c>
      <c r="C164">
        <v>0</v>
      </c>
      <c r="D164">
        <v>15.173</v>
      </c>
      <c r="E164">
        <v>0</v>
      </c>
      <c r="F164">
        <v>0</v>
      </c>
      <c r="G164">
        <v>0</v>
      </c>
      <c r="H164">
        <v>0</v>
      </c>
      <c r="I164">
        <v>77.849900000000005</v>
      </c>
      <c r="J164">
        <v>0</v>
      </c>
      <c r="K164">
        <v>0</v>
      </c>
      <c r="L164" s="3">
        <v>0</v>
      </c>
      <c r="M164" s="3">
        <v>0.45498100000000002</v>
      </c>
      <c r="N164" s="3">
        <v>0</v>
      </c>
      <c r="O164" s="3">
        <v>0</v>
      </c>
      <c r="P164" s="3">
        <v>53.430700000000002</v>
      </c>
      <c r="Q164" s="3">
        <v>0</v>
      </c>
      <c r="R164">
        <v>0</v>
      </c>
      <c r="S164">
        <v>5.37967</v>
      </c>
      <c r="T164">
        <v>0</v>
      </c>
      <c r="U164">
        <v>5.0577899999999998</v>
      </c>
      <c r="V164">
        <v>0</v>
      </c>
      <c r="W164">
        <v>7.931</v>
      </c>
      <c r="X164">
        <v>0</v>
      </c>
      <c r="Y164">
        <v>0</v>
      </c>
      <c r="Z164">
        <v>0</v>
      </c>
      <c r="AA164">
        <v>0</v>
      </c>
      <c r="AB164">
        <v>25.945</v>
      </c>
      <c r="AC164">
        <v>0</v>
      </c>
      <c r="AD164">
        <v>0</v>
      </c>
      <c r="AE164">
        <v>0</v>
      </c>
      <c r="AF164">
        <v>0</v>
      </c>
      <c r="AG164">
        <v>0</v>
      </c>
      <c r="AH164">
        <v>0</v>
      </c>
      <c r="AI164">
        <v>0</v>
      </c>
      <c r="AJ164">
        <v>0</v>
      </c>
      <c r="AK164">
        <v>0</v>
      </c>
      <c r="AL164">
        <v>0</v>
      </c>
      <c r="AM164">
        <v>0</v>
      </c>
      <c r="AN164">
        <v>14.596</v>
      </c>
      <c r="AO164">
        <v>69.738</v>
      </c>
      <c r="AP164">
        <v>0</v>
      </c>
      <c r="AQ164">
        <v>7.8249700000000004</v>
      </c>
      <c r="AR164">
        <v>0</v>
      </c>
      <c r="AT164">
        <v>283.38101100000006</v>
      </c>
      <c r="AU164">
        <v>283.38101100000006</v>
      </c>
      <c r="AV164">
        <v>202.4</v>
      </c>
      <c r="AW164">
        <v>0</v>
      </c>
      <c r="AX164">
        <v>0</v>
      </c>
      <c r="AY164" s="53">
        <v>0.7142327542899477</v>
      </c>
      <c r="BA164" t="s">
        <v>79</v>
      </c>
      <c r="BF164">
        <v>7.8249700000000004</v>
      </c>
      <c r="BG164">
        <v>0</v>
      </c>
      <c r="BH164">
        <v>10.43746</v>
      </c>
      <c r="BI164">
        <v>7.931</v>
      </c>
      <c r="BK164">
        <v>98.199140999999997</v>
      </c>
      <c r="BN164">
        <v>15.173</v>
      </c>
      <c r="BO164">
        <v>0</v>
      </c>
      <c r="BP164">
        <v>44.313459999999999</v>
      </c>
      <c r="BQ164">
        <v>216.06958100000003</v>
      </c>
      <c r="BR164">
        <v>7.8249700000000004</v>
      </c>
      <c r="BS164">
        <v>0</v>
      </c>
      <c r="BT164">
        <v>0</v>
      </c>
      <c r="BU164">
        <v>0</v>
      </c>
      <c r="BV164" t="s">
        <v>6</v>
      </c>
      <c r="BW164" t="s">
        <v>6</v>
      </c>
      <c r="BX164" t="s">
        <v>6</v>
      </c>
      <c r="BY164">
        <v>1.15506039</v>
      </c>
      <c r="BZ164">
        <v>283.38101100000006</v>
      </c>
      <c r="CC164" s="53">
        <v>5.7618752690525188E-2</v>
      </c>
      <c r="CD164" s="53">
        <v>0</v>
      </c>
      <c r="CE164" s="53">
        <v>0.18398702798050215</v>
      </c>
      <c r="CF164" s="53">
        <v>0.75839421932897255</v>
      </c>
      <c r="CH164" s="53">
        <v>0.99999999999999989</v>
      </c>
      <c r="CK164">
        <v>5.7618900000000001E-2</v>
      </c>
      <c r="CN164" s="53">
        <v>1.4730947481278456E-7</v>
      </c>
      <c r="CO164" s="53">
        <v>0</v>
      </c>
    </row>
    <row r="165" spans="1:93" x14ac:dyDescent="0.35">
      <c r="A165" s="3" t="s">
        <v>267</v>
      </c>
      <c r="B165" s="3" t="s">
        <v>268</v>
      </c>
      <c r="C165">
        <v>0</v>
      </c>
      <c r="D165">
        <v>0</v>
      </c>
      <c r="E165">
        <v>0</v>
      </c>
      <c r="F165">
        <v>0</v>
      </c>
      <c r="G165">
        <v>0</v>
      </c>
      <c r="H165">
        <v>0</v>
      </c>
      <c r="I165">
        <v>0</v>
      </c>
      <c r="J165">
        <v>41.338000000000001</v>
      </c>
      <c r="K165">
        <v>0</v>
      </c>
      <c r="L165" s="3">
        <v>0</v>
      </c>
      <c r="M165" s="3">
        <v>0</v>
      </c>
      <c r="N165" s="3">
        <v>0</v>
      </c>
      <c r="O165" s="3">
        <v>41.238300000000002</v>
      </c>
      <c r="P165" s="3">
        <v>0</v>
      </c>
      <c r="Q165" s="3">
        <v>164.25200000000001</v>
      </c>
      <c r="R165">
        <v>0</v>
      </c>
      <c r="S165">
        <v>0</v>
      </c>
      <c r="T165">
        <v>0</v>
      </c>
      <c r="U165">
        <v>318.84199999999998</v>
      </c>
      <c r="V165">
        <v>34.498800000000003</v>
      </c>
      <c r="W165">
        <v>0</v>
      </c>
      <c r="X165">
        <v>0</v>
      </c>
      <c r="Y165">
        <v>0</v>
      </c>
      <c r="Z165">
        <v>0</v>
      </c>
      <c r="AA165">
        <v>0</v>
      </c>
      <c r="AB165">
        <v>18.794</v>
      </c>
      <c r="AC165">
        <v>0</v>
      </c>
      <c r="AD165">
        <v>0</v>
      </c>
      <c r="AE165">
        <v>0</v>
      </c>
      <c r="AF165">
        <v>0</v>
      </c>
      <c r="AG165">
        <v>1.0823400000000001</v>
      </c>
      <c r="AH165">
        <v>0</v>
      </c>
      <c r="AI165">
        <v>0</v>
      </c>
      <c r="AJ165">
        <v>0</v>
      </c>
      <c r="AK165">
        <v>0</v>
      </c>
      <c r="AL165">
        <v>71.697000000000003</v>
      </c>
      <c r="AM165">
        <v>158.59399999999999</v>
      </c>
      <c r="AN165">
        <v>106.979</v>
      </c>
      <c r="AO165">
        <v>0</v>
      </c>
      <c r="AP165">
        <v>0</v>
      </c>
      <c r="AQ165">
        <v>27.244299999999999</v>
      </c>
      <c r="AR165">
        <v>127.32</v>
      </c>
      <c r="AT165">
        <v>984.55974000000003</v>
      </c>
      <c r="AU165">
        <v>1111.8797400000001</v>
      </c>
      <c r="AV165">
        <v>908.14300000000003</v>
      </c>
      <c r="AW165">
        <v>28.838000000000001</v>
      </c>
      <c r="AX165">
        <v>0</v>
      </c>
      <c r="AY165" s="53">
        <v>0.81676369064877463</v>
      </c>
      <c r="BA165" t="s">
        <v>79</v>
      </c>
      <c r="BF165">
        <v>98.941299999999998</v>
      </c>
      <c r="BG165">
        <v>0</v>
      </c>
      <c r="BH165">
        <v>353.3408</v>
      </c>
      <c r="BI165">
        <v>0</v>
      </c>
      <c r="BK165">
        <v>578.70744000000002</v>
      </c>
      <c r="BN165">
        <v>0</v>
      </c>
      <c r="BO165">
        <v>0</v>
      </c>
      <c r="BP165">
        <v>373.21713999999997</v>
      </c>
      <c r="BQ165">
        <v>512.40129999999999</v>
      </c>
      <c r="BR165">
        <v>98.941299999999998</v>
      </c>
      <c r="BS165">
        <v>0</v>
      </c>
      <c r="BT165">
        <v>0</v>
      </c>
      <c r="BU165">
        <v>127.32</v>
      </c>
      <c r="BV165">
        <v>0</v>
      </c>
      <c r="BW165">
        <v>32.299999999999997</v>
      </c>
      <c r="BX165" t="s">
        <v>6</v>
      </c>
      <c r="BY165">
        <v>0.82476600000000011</v>
      </c>
      <c r="BZ165">
        <v>1111.8797399999999</v>
      </c>
      <c r="CC165" s="53">
        <v>7.417762644006808E-4</v>
      </c>
      <c r="CD165" s="53">
        <v>8.5458882450722598E-2</v>
      </c>
      <c r="CE165" s="53">
        <v>0.424648838371675</v>
      </c>
      <c r="CF165" s="53">
        <v>0.48915050291320178</v>
      </c>
      <c r="CH165" s="53">
        <v>1</v>
      </c>
      <c r="CK165">
        <v>7.4177599999999998E-4</v>
      </c>
      <c r="CN165" s="53">
        <v>-2.6440068081994006E-10</v>
      </c>
      <c r="CO165" s="53">
        <v>0</v>
      </c>
    </row>
    <row r="166" spans="1:93" x14ac:dyDescent="0.35">
      <c r="A166" s="3" t="s">
        <v>267</v>
      </c>
      <c r="B166" s="3" t="s">
        <v>270</v>
      </c>
      <c r="C166">
        <v>0</v>
      </c>
      <c r="D166">
        <v>0</v>
      </c>
      <c r="E166">
        <v>0</v>
      </c>
      <c r="F166">
        <v>0</v>
      </c>
      <c r="G166">
        <v>0</v>
      </c>
      <c r="H166">
        <v>0</v>
      </c>
      <c r="I166">
        <v>0</v>
      </c>
      <c r="J166">
        <v>2.8319999999999999</v>
      </c>
      <c r="K166">
        <v>0</v>
      </c>
      <c r="L166" s="3">
        <v>0</v>
      </c>
      <c r="M166" s="3">
        <v>0</v>
      </c>
      <c r="N166" s="3">
        <v>0</v>
      </c>
      <c r="O166" s="3">
        <v>0</v>
      </c>
      <c r="P166" s="3">
        <v>0</v>
      </c>
      <c r="Q166" s="3">
        <v>0</v>
      </c>
      <c r="R166">
        <v>0</v>
      </c>
      <c r="S166">
        <v>0</v>
      </c>
      <c r="T166">
        <v>0</v>
      </c>
      <c r="U166">
        <v>42.073</v>
      </c>
      <c r="V166">
        <v>0</v>
      </c>
      <c r="W166">
        <v>2.6110000000000002</v>
      </c>
      <c r="X166">
        <v>11.182</v>
      </c>
      <c r="Y166">
        <v>0</v>
      </c>
      <c r="Z166">
        <v>0</v>
      </c>
      <c r="AA166">
        <v>0</v>
      </c>
      <c r="AB166">
        <v>3.9860000000000002</v>
      </c>
      <c r="AC166">
        <v>0</v>
      </c>
      <c r="AD166">
        <v>0</v>
      </c>
      <c r="AE166">
        <v>0</v>
      </c>
      <c r="AF166">
        <v>0</v>
      </c>
      <c r="AG166">
        <v>0</v>
      </c>
      <c r="AH166">
        <v>0</v>
      </c>
      <c r="AI166">
        <v>0</v>
      </c>
      <c r="AJ166">
        <v>0</v>
      </c>
      <c r="AK166">
        <v>0.41899999999999998</v>
      </c>
      <c r="AL166">
        <v>0</v>
      </c>
      <c r="AM166">
        <v>0</v>
      </c>
      <c r="AN166">
        <v>3.9729999999999999</v>
      </c>
      <c r="AO166">
        <v>0</v>
      </c>
      <c r="AP166">
        <v>0</v>
      </c>
      <c r="AQ166">
        <v>1.5220800000000001</v>
      </c>
      <c r="AR166">
        <v>0</v>
      </c>
      <c r="AT166">
        <v>68.598079999999996</v>
      </c>
      <c r="AU166">
        <v>68.598079999999996</v>
      </c>
      <c r="AV166">
        <v>50.735999999999997</v>
      </c>
      <c r="AW166">
        <v>0</v>
      </c>
      <c r="AX166">
        <v>0</v>
      </c>
      <c r="AY166" s="53">
        <v>0.73961253726051812</v>
      </c>
      <c r="BA166" t="s">
        <v>79</v>
      </c>
      <c r="BF166">
        <v>1.9410800000000001</v>
      </c>
      <c r="BG166">
        <v>0</v>
      </c>
      <c r="BH166">
        <v>42.073</v>
      </c>
      <c r="BI166">
        <v>13.793000000000001</v>
      </c>
      <c r="BK166">
        <v>59.851999999999997</v>
      </c>
      <c r="BN166">
        <v>0</v>
      </c>
      <c r="BO166">
        <v>0</v>
      </c>
      <c r="BP166">
        <v>59.851999999999997</v>
      </c>
      <c r="BQ166">
        <v>6.8049999999999997</v>
      </c>
      <c r="BR166">
        <v>1.9410800000000001</v>
      </c>
      <c r="BS166">
        <v>0</v>
      </c>
      <c r="BT166">
        <v>0</v>
      </c>
      <c r="BU166">
        <v>0</v>
      </c>
      <c r="BV166" t="s">
        <v>6</v>
      </c>
      <c r="BW166" t="s">
        <v>6</v>
      </c>
      <c r="BX166" t="s">
        <v>6</v>
      </c>
      <c r="BY166">
        <v>0</v>
      </c>
      <c r="BZ166">
        <v>68.598079999999996</v>
      </c>
      <c r="CC166" s="53">
        <v>0</v>
      </c>
      <c r="CD166" s="53">
        <v>0</v>
      </c>
      <c r="CE166" s="53">
        <v>0.90079897279923871</v>
      </c>
      <c r="CF166" s="53">
        <v>9.9201027200761308E-2</v>
      </c>
      <c r="CH166" s="53">
        <v>1</v>
      </c>
      <c r="CK166">
        <v>0</v>
      </c>
      <c r="CN166" s="53">
        <v>0</v>
      </c>
      <c r="CO166" s="53">
        <v>0</v>
      </c>
    </row>
    <row r="167" spans="1:93" x14ac:dyDescent="0.35">
      <c r="A167" s="3" t="s">
        <v>272</v>
      </c>
      <c r="B167" s="3" t="s">
        <v>273</v>
      </c>
      <c r="C167">
        <v>0</v>
      </c>
      <c r="D167">
        <v>0</v>
      </c>
      <c r="E167">
        <v>0</v>
      </c>
      <c r="F167">
        <v>0</v>
      </c>
      <c r="G167">
        <v>0</v>
      </c>
      <c r="H167">
        <v>0</v>
      </c>
      <c r="I167">
        <v>0</v>
      </c>
      <c r="J167">
        <v>0</v>
      </c>
      <c r="K167">
        <v>0</v>
      </c>
      <c r="L167" s="3">
        <v>0</v>
      </c>
      <c r="M167" s="3">
        <v>0</v>
      </c>
      <c r="N167" s="3">
        <v>0</v>
      </c>
      <c r="O167" s="3">
        <v>0</v>
      </c>
      <c r="P167" s="3">
        <v>0</v>
      </c>
      <c r="Q167" s="3">
        <v>0</v>
      </c>
      <c r="R167">
        <v>0</v>
      </c>
      <c r="S167">
        <v>0</v>
      </c>
      <c r="T167">
        <v>0</v>
      </c>
      <c r="U167">
        <v>0</v>
      </c>
      <c r="V167">
        <v>0</v>
      </c>
      <c r="W167">
        <v>1.33</v>
      </c>
      <c r="X167">
        <v>0</v>
      </c>
      <c r="Y167">
        <v>0</v>
      </c>
      <c r="Z167">
        <v>0</v>
      </c>
      <c r="AA167">
        <v>0</v>
      </c>
      <c r="AB167">
        <v>0</v>
      </c>
      <c r="AC167">
        <v>0</v>
      </c>
      <c r="AD167">
        <v>0</v>
      </c>
      <c r="AE167">
        <v>0</v>
      </c>
      <c r="AF167">
        <v>2.1000000000000001E-2</v>
      </c>
      <c r="AG167">
        <v>0</v>
      </c>
      <c r="AH167">
        <v>0</v>
      </c>
      <c r="AI167">
        <v>0</v>
      </c>
      <c r="AJ167">
        <v>0</v>
      </c>
      <c r="AK167">
        <v>0</v>
      </c>
      <c r="AL167">
        <v>0</v>
      </c>
      <c r="AM167">
        <v>0</v>
      </c>
      <c r="AN167">
        <v>0</v>
      </c>
      <c r="AO167">
        <v>0</v>
      </c>
      <c r="AP167">
        <v>0</v>
      </c>
      <c r="AQ167">
        <v>2.1000000000000001E-2</v>
      </c>
      <c r="AR167">
        <v>0</v>
      </c>
      <c r="AT167">
        <v>1.3719999999999999</v>
      </c>
      <c r="AU167">
        <v>1.3719999999999999</v>
      </c>
      <c r="AV167">
        <v>1.0649999999999999</v>
      </c>
      <c r="AW167">
        <v>0</v>
      </c>
      <c r="AX167">
        <v>0</v>
      </c>
      <c r="AY167" s="53">
        <v>0.77623906705539358</v>
      </c>
      <c r="BA167" t="s">
        <v>79</v>
      </c>
      <c r="BF167">
        <v>2.1000000000000001E-2</v>
      </c>
      <c r="BG167">
        <v>0</v>
      </c>
      <c r="BH167">
        <v>0</v>
      </c>
      <c r="BI167">
        <v>1.33</v>
      </c>
      <c r="BK167">
        <v>1.351</v>
      </c>
      <c r="BN167">
        <v>0</v>
      </c>
      <c r="BO167">
        <v>0</v>
      </c>
      <c r="BP167">
        <v>1.351</v>
      </c>
      <c r="BQ167">
        <v>0</v>
      </c>
      <c r="BR167">
        <v>2.1000000000000001E-2</v>
      </c>
      <c r="BS167">
        <v>0</v>
      </c>
      <c r="BT167">
        <v>0</v>
      </c>
      <c r="BU167">
        <v>0</v>
      </c>
      <c r="BV167" t="s">
        <v>6</v>
      </c>
      <c r="BW167" t="s">
        <v>6</v>
      </c>
      <c r="BX167" t="s">
        <v>6</v>
      </c>
      <c r="BY167">
        <v>0</v>
      </c>
      <c r="BZ167">
        <v>1.3719999999999999</v>
      </c>
      <c r="CC167" s="53">
        <v>0</v>
      </c>
      <c r="CD167" s="53">
        <v>0</v>
      </c>
      <c r="CE167" s="53">
        <v>1</v>
      </c>
      <c r="CF167" s="53">
        <v>0</v>
      </c>
      <c r="CH167" s="53">
        <v>1</v>
      </c>
      <c r="CK167">
        <v>0</v>
      </c>
      <c r="CN167" s="53">
        <v>0</v>
      </c>
      <c r="CO167" s="53">
        <v>0</v>
      </c>
    </row>
    <row r="168" spans="1:93" x14ac:dyDescent="0.35">
      <c r="A168" s="3" t="s">
        <v>272</v>
      </c>
      <c r="B168" s="3" t="s">
        <v>275</v>
      </c>
      <c r="C168">
        <v>0</v>
      </c>
      <c r="D168">
        <v>0</v>
      </c>
      <c r="E168">
        <v>0</v>
      </c>
      <c r="F168">
        <v>0</v>
      </c>
      <c r="G168">
        <v>0</v>
      </c>
      <c r="H168">
        <v>0</v>
      </c>
      <c r="I168">
        <v>0</v>
      </c>
      <c r="J168">
        <v>0</v>
      </c>
      <c r="K168">
        <v>0</v>
      </c>
      <c r="L168" s="3">
        <v>0</v>
      </c>
      <c r="M168" s="3">
        <v>0</v>
      </c>
      <c r="N168" s="3">
        <v>0</v>
      </c>
      <c r="O168" s="3">
        <v>0</v>
      </c>
      <c r="P168" s="3">
        <v>0</v>
      </c>
      <c r="Q168" s="3">
        <v>0</v>
      </c>
      <c r="R168">
        <v>0</v>
      </c>
      <c r="S168">
        <v>0</v>
      </c>
      <c r="T168">
        <v>0</v>
      </c>
      <c r="U168">
        <v>0</v>
      </c>
      <c r="V168">
        <v>0</v>
      </c>
      <c r="W168">
        <v>1.456</v>
      </c>
      <c r="X168">
        <v>0</v>
      </c>
      <c r="Y168">
        <v>0</v>
      </c>
      <c r="Z168">
        <v>0</v>
      </c>
      <c r="AA168">
        <v>0</v>
      </c>
      <c r="AB168">
        <v>0</v>
      </c>
      <c r="AC168">
        <v>0</v>
      </c>
      <c r="AD168">
        <v>0</v>
      </c>
      <c r="AE168">
        <v>0</v>
      </c>
      <c r="AF168">
        <v>0.03</v>
      </c>
      <c r="AG168">
        <v>0</v>
      </c>
      <c r="AH168">
        <v>0</v>
      </c>
      <c r="AI168">
        <v>0</v>
      </c>
      <c r="AJ168">
        <v>0</v>
      </c>
      <c r="AK168">
        <v>0</v>
      </c>
      <c r="AL168">
        <v>0</v>
      </c>
      <c r="AM168">
        <v>0</v>
      </c>
      <c r="AN168">
        <v>0</v>
      </c>
      <c r="AO168">
        <v>0</v>
      </c>
      <c r="AP168">
        <v>0</v>
      </c>
      <c r="AQ168">
        <v>2.3699999999999999E-2</v>
      </c>
      <c r="AR168">
        <v>0</v>
      </c>
      <c r="AT168">
        <v>1.5097</v>
      </c>
      <c r="AU168">
        <v>1.5097</v>
      </c>
      <c r="AV168">
        <v>1.208</v>
      </c>
      <c r="AW168">
        <v>0</v>
      </c>
      <c r="AX168">
        <v>0</v>
      </c>
      <c r="AY168" s="53">
        <v>0.80015897198118824</v>
      </c>
      <c r="BA168" t="s">
        <v>79</v>
      </c>
      <c r="BF168">
        <v>2.3699999999999999E-2</v>
      </c>
      <c r="BG168">
        <v>0</v>
      </c>
      <c r="BH168">
        <v>0</v>
      </c>
      <c r="BI168">
        <v>1.456</v>
      </c>
      <c r="BK168">
        <v>1.486</v>
      </c>
      <c r="BN168">
        <v>0</v>
      </c>
      <c r="BO168">
        <v>0</v>
      </c>
      <c r="BP168">
        <v>1.486</v>
      </c>
      <c r="BQ168">
        <v>0</v>
      </c>
      <c r="BR168">
        <v>2.3699999999999999E-2</v>
      </c>
      <c r="BS168">
        <v>0</v>
      </c>
      <c r="BT168">
        <v>0</v>
      </c>
      <c r="BU168">
        <v>0</v>
      </c>
      <c r="BV168" t="s">
        <v>6</v>
      </c>
      <c r="BW168" t="s">
        <v>6</v>
      </c>
      <c r="BX168" t="s">
        <v>6</v>
      </c>
      <c r="BY168">
        <v>0</v>
      </c>
      <c r="BZ168">
        <v>1.5097</v>
      </c>
      <c r="CC168" s="53">
        <v>0</v>
      </c>
      <c r="CD168" s="53">
        <v>0</v>
      </c>
      <c r="CE168" s="53">
        <v>1</v>
      </c>
      <c r="CF168" s="53">
        <v>0</v>
      </c>
      <c r="CH168" s="53">
        <v>1</v>
      </c>
      <c r="CK168">
        <v>0</v>
      </c>
      <c r="CN168" s="53">
        <v>0</v>
      </c>
      <c r="CO168" s="53">
        <v>0</v>
      </c>
    </row>
    <row r="169" spans="1:93" x14ac:dyDescent="0.35">
      <c r="A169" s="3" t="s">
        <v>272</v>
      </c>
      <c r="B169" s="3" t="s">
        <v>276</v>
      </c>
      <c r="C169">
        <v>0</v>
      </c>
      <c r="D169">
        <v>0</v>
      </c>
      <c r="E169">
        <v>0</v>
      </c>
      <c r="F169">
        <v>0</v>
      </c>
      <c r="G169">
        <v>0</v>
      </c>
      <c r="H169">
        <v>0</v>
      </c>
      <c r="I169">
        <v>0</v>
      </c>
      <c r="J169">
        <v>0</v>
      </c>
      <c r="K169">
        <v>0</v>
      </c>
      <c r="L169" s="3">
        <v>0</v>
      </c>
      <c r="M169" s="3">
        <v>0</v>
      </c>
      <c r="N169" s="3">
        <v>0</v>
      </c>
      <c r="O169" s="3">
        <v>0</v>
      </c>
      <c r="P169" s="3">
        <v>0</v>
      </c>
      <c r="Q169" s="3">
        <v>0</v>
      </c>
      <c r="R169">
        <v>24.314800000000002</v>
      </c>
      <c r="S169">
        <v>51.824199999999998</v>
      </c>
      <c r="T169">
        <v>0</v>
      </c>
      <c r="U169">
        <v>18.103000000000002</v>
      </c>
      <c r="V169">
        <v>0</v>
      </c>
      <c r="W169">
        <v>0</v>
      </c>
      <c r="X169">
        <v>0</v>
      </c>
      <c r="Y169">
        <v>0</v>
      </c>
      <c r="Z169">
        <v>0</v>
      </c>
      <c r="AA169">
        <v>0</v>
      </c>
      <c r="AB169">
        <v>1.7</v>
      </c>
      <c r="AC169">
        <v>0</v>
      </c>
      <c r="AD169">
        <v>0</v>
      </c>
      <c r="AE169">
        <v>0</v>
      </c>
      <c r="AF169">
        <v>0</v>
      </c>
      <c r="AG169">
        <v>0</v>
      </c>
      <c r="AH169">
        <v>0</v>
      </c>
      <c r="AI169">
        <v>0</v>
      </c>
      <c r="AJ169">
        <v>0</v>
      </c>
      <c r="AK169">
        <v>0</v>
      </c>
      <c r="AL169">
        <v>0</v>
      </c>
      <c r="AM169">
        <v>0</v>
      </c>
      <c r="AN169">
        <v>25.6</v>
      </c>
      <c r="AO169">
        <v>0</v>
      </c>
      <c r="AP169">
        <v>0</v>
      </c>
      <c r="AQ169">
        <v>3.17625</v>
      </c>
      <c r="AR169">
        <v>25.7</v>
      </c>
      <c r="AT169">
        <v>124.71825</v>
      </c>
      <c r="AU169">
        <v>150.41825</v>
      </c>
      <c r="AV169">
        <v>115.3</v>
      </c>
      <c r="AW169">
        <v>0</v>
      </c>
      <c r="AX169">
        <v>0</v>
      </c>
      <c r="AY169" s="53">
        <v>0.76652932739212165</v>
      </c>
      <c r="BA169" t="s">
        <v>79</v>
      </c>
      <c r="BF169">
        <v>3.17625</v>
      </c>
      <c r="BG169">
        <v>0</v>
      </c>
      <c r="BH169">
        <v>94.24199999999999</v>
      </c>
      <c r="BI169">
        <v>0</v>
      </c>
      <c r="BK169">
        <v>95.941999999999993</v>
      </c>
      <c r="BN169">
        <v>0</v>
      </c>
      <c r="BO169">
        <v>0</v>
      </c>
      <c r="BP169">
        <v>95.941999999999993</v>
      </c>
      <c r="BQ169">
        <v>25.6</v>
      </c>
      <c r="BR169">
        <v>3.17625</v>
      </c>
      <c r="BS169">
        <v>0</v>
      </c>
      <c r="BT169">
        <v>0</v>
      </c>
      <c r="BU169">
        <v>25.7</v>
      </c>
      <c r="BV169">
        <v>9.6</v>
      </c>
      <c r="BW169">
        <v>9</v>
      </c>
      <c r="BX169">
        <v>5</v>
      </c>
      <c r="BY169">
        <v>0</v>
      </c>
      <c r="BZ169">
        <v>150.41825</v>
      </c>
      <c r="CC169" s="53">
        <v>1.6402265017708952E-2</v>
      </c>
      <c r="CD169" s="53">
        <v>6.138084973066766E-2</v>
      </c>
      <c r="CE169" s="53">
        <v>0.65895095841096407</v>
      </c>
      <c r="CF169" s="53">
        <v>0.2632659268406593</v>
      </c>
      <c r="CH169" s="53">
        <v>1</v>
      </c>
      <c r="CK169">
        <v>1.6402300000000002E-2</v>
      </c>
      <c r="CN169" s="53">
        <v>3.4982291050034142E-8</v>
      </c>
      <c r="CO169" s="53">
        <v>0</v>
      </c>
    </row>
    <row r="170" spans="1:93" x14ac:dyDescent="0.35">
      <c r="A170" s="3" t="s">
        <v>277</v>
      </c>
      <c r="B170" s="3" t="s">
        <v>278</v>
      </c>
      <c r="C170">
        <v>0</v>
      </c>
      <c r="D170">
        <v>1.05983</v>
      </c>
      <c r="E170">
        <v>0</v>
      </c>
      <c r="F170">
        <v>0</v>
      </c>
      <c r="G170">
        <v>0</v>
      </c>
      <c r="H170">
        <v>0</v>
      </c>
      <c r="I170">
        <v>136.00899999999999</v>
      </c>
      <c r="J170">
        <v>10.7</v>
      </c>
      <c r="K170">
        <v>0</v>
      </c>
      <c r="L170" s="3">
        <v>0</v>
      </c>
      <c r="M170" s="3">
        <v>0</v>
      </c>
      <c r="N170" s="3">
        <v>0</v>
      </c>
      <c r="O170" s="3">
        <v>0</v>
      </c>
      <c r="P170" s="3">
        <v>42.137799999999999</v>
      </c>
      <c r="Q170" s="3">
        <v>0</v>
      </c>
      <c r="R170">
        <v>0</v>
      </c>
      <c r="S170">
        <v>0</v>
      </c>
      <c r="T170">
        <v>0</v>
      </c>
      <c r="U170">
        <v>35.979999999999997</v>
      </c>
      <c r="V170">
        <v>0</v>
      </c>
      <c r="W170">
        <v>3.8</v>
      </c>
      <c r="X170">
        <v>0</v>
      </c>
      <c r="Y170">
        <v>0</v>
      </c>
      <c r="Z170">
        <v>0</v>
      </c>
      <c r="AA170">
        <v>0</v>
      </c>
      <c r="AB170">
        <v>0</v>
      </c>
      <c r="AC170">
        <v>0.55000000000000004</v>
      </c>
      <c r="AD170">
        <v>0</v>
      </c>
      <c r="AE170">
        <v>0</v>
      </c>
      <c r="AF170">
        <v>0</v>
      </c>
      <c r="AG170">
        <v>0</v>
      </c>
      <c r="AH170">
        <v>0</v>
      </c>
      <c r="AI170">
        <v>0</v>
      </c>
      <c r="AJ170">
        <v>0</v>
      </c>
      <c r="AK170">
        <v>0</v>
      </c>
      <c r="AL170">
        <v>0</v>
      </c>
      <c r="AM170">
        <v>0</v>
      </c>
      <c r="AN170">
        <v>15.43</v>
      </c>
      <c r="AO170">
        <v>51.84</v>
      </c>
      <c r="AP170">
        <v>0</v>
      </c>
      <c r="AQ170">
        <v>7.2384500000000003</v>
      </c>
      <c r="AR170">
        <v>42.09</v>
      </c>
      <c r="AT170">
        <v>304.74507999999997</v>
      </c>
      <c r="AU170">
        <v>346.83507999999995</v>
      </c>
      <c r="AV170">
        <v>294</v>
      </c>
      <c r="AW170">
        <v>33.429000000000002</v>
      </c>
      <c r="AX170">
        <v>0</v>
      </c>
      <c r="AY170" s="53">
        <v>0.84766512084071788</v>
      </c>
      <c r="BA170" t="s">
        <v>79</v>
      </c>
      <c r="BF170">
        <v>7.2384500000000003</v>
      </c>
      <c r="BG170">
        <v>0</v>
      </c>
      <c r="BH170">
        <v>35.979999999999997</v>
      </c>
      <c r="BI170">
        <v>3.8</v>
      </c>
      <c r="BK170">
        <v>82.467799999999983</v>
      </c>
      <c r="BN170">
        <v>1.05983</v>
      </c>
      <c r="BO170">
        <v>0</v>
      </c>
      <c r="BP170">
        <v>39.779999999999994</v>
      </c>
      <c r="BQ170">
        <v>256.66680000000002</v>
      </c>
      <c r="BR170">
        <v>7.2384500000000003</v>
      </c>
      <c r="BS170">
        <v>0</v>
      </c>
      <c r="BT170">
        <v>0</v>
      </c>
      <c r="BU170">
        <v>42.09</v>
      </c>
      <c r="BV170">
        <v>0</v>
      </c>
      <c r="BW170">
        <v>9.7799999999999994</v>
      </c>
      <c r="BX170">
        <v>8.18</v>
      </c>
      <c r="BY170">
        <v>0.84275599999999995</v>
      </c>
      <c r="BZ170">
        <v>346.83508000000006</v>
      </c>
      <c r="CC170" s="53">
        <v>5.4855639170063178E-3</v>
      </c>
      <c r="CD170" s="53">
        <v>6.9571970632267069E-2</v>
      </c>
      <c r="CE170" s="53">
        <v>0.1355642860578001</v>
      </c>
      <c r="CF170" s="53">
        <v>0.78937817939292632</v>
      </c>
      <c r="CH170" s="53">
        <v>0.99999999999999978</v>
      </c>
      <c r="CK170">
        <v>5.4855800000000003E-3</v>
      </c>
      <c r="CN170" s="53">
        <v>1.6082993682491054E-8</v>
      </c>
      <c r="CO170" s="53">
        <v>0</v>
      </c>
    </row>
    <row r="171" spans="1:93" x14ac:dyDescent="0.35">
      <c r="A171" s="3" t="s">
        <v>279</v>
      </c>
      <c r="B171" s="3" t="s">
        <v>280</v>
      </c>
      <c r="C171">
        <v>0</v>
      </c>
      <c r="D171">
        <v>0.54</v>
      </c>
      <c r="E171">
        <v>0</v>
      </c>
      <c r="F171">
        <v>0</v>
      </c>
      <c r="G171">
        <v>0</v>
      </c>
      <c r="H171">
        <v>0</v>
      </c>
      <c r="I171">
        <v>0</v>
      </c>
      <c r="J171">
        <v>0</v>
      </c>
      <c r="K171">
        <v>0</v>
      </c>
      <c r="L171" s="3">
        <v>0</v>
      </c>
      <c r="M171" s="3">
        <v>0</v>
      </c>
      <c r="N171" s="3">
        <v>0</v>
      </c>
      <c r="O171" s="3">
        <v>0</v>
      </c>
      <c r="P171" s="3">
        <v>0</v>
      </c>
      <c r="Q171" s="3">
        <v>0</v>
      </c>
      <c r="R171">
        <v>0</v>
      </c>
      <c r="S171">
        <v>0</v>
      </c>
      <c r="T171">
        <v>0</v>
      </c>
      <c r="U171">
        <v>0</v>
      </c>
      <c r="V171">
        <v>0</v>
      </c>
      <c r="W171">
        <v>6.67</v>
      </c>
      <c r="X171">
        <v>28.44</v>
      </c>
      <c r="Y171">
        <v>0</v>
      </c>
      <c r="Z171">
        <v>0</v>
      </c>
      <c r="AA171">
        <v>0</v>
      </c>
      <c r="AB171">
        <v>0</v>
      </c>
      <c r="AC171">
        <v>0</v>
      </c>
      <c r="AD171">
        <v>0</v>
      </c>
      <c r="AE171">
        <v>0</v>
      </c>
      <c r="AF171">
        <v>0</v>
      </c>
      <c r="AG171">
        <v>0</v>
      </c>
      <c r="AH171">
        <v>0</v>
      </c>
      <c r="AI171">
        <v>0</v>
      </c>
      <c r="AJ171">
        <v>0</v>
      </c>
      <c r="AK171">
        <v>0.11459999999999999</v>
      </c>
      <c r="AL171">
        <v>0</v>
      </c>
      <c r="AM171">
        <v>0</v>
      </c>
      <c r="AN171">
        <v>0</v>
      </c>
      <c r="AO171">
        <v>0</v>
      </c>
      <c r="AP171">
        <v>0</v>
      </c>
      <c r="AQ171">
        <v>0.52200000000000002</v>
      </c>
      <c r="AR171">
        <v>0</v>
      </c>
      <c r="AT171">
        <v>36.2866</v>
      </c>
      <c r="AU171">
        <v>36.2866</v>
      </c>
      <c r="AV171">
        <v>27.75</v>
      </c>
      <c r="AW171">
        <v>0</v>
      </c>
      <c r="AX171">
        <v>0</v>
      </c>
      <c r="AY171" s="53">
        <v>0.76474511252087551</v>
      </c>
      <c r="BA171" t="s">
        <v>79</v>
      </c>
      <c r="BF171">
        <v>0.63660000000000005</v>
      </c>
      <c r="BG171">
        <v>0</v>
      </c>
      <c r="BH171">
        <v>0</v>
      </c>
      <c r="BI171">
        <v>35.11</v>
      </c>
      <c r="BK171">
        <v>35.11</v>
      </c>
      <c r="BN171">
        <v>0.54</v>
      </c>
      <c r="BO171">
        <v>0</v>
      </c>
      <c r="BP171">
        <v>35.11</v>
      </c>
      <c r="BQ171">
        <v>0</v>
      </c>
      <c r="BR171">
        <v>0.63660000000000005</v>
      </c>
      <c r="BS171">
        <v>0</v>
      </c>
      <c r="BT171">
        <v>0</v>
      </c>
      <c r="BU171">
        <v>0</v>
      </c>
      <c r="BV171" t="s">
        <v>6</v>
      </c>
      <c r="BW171" t="s">
        <v>6</v>
      </c>
      <c r="BX171" t="s">
        <v>6</v>
      </c>
      <c r="BY171">
        <v>0</v>
      </c>
      <c r="BZ171">
        <v>36.2866</v>
      </c>
      <c r="CC171" s="53">
        <v>1.4881526513919739E-2</v>
      </c>
      <c r="CD171" s="53">
        <v>0</v>
      </c>
      <c r="CE171" s="53">
        <v>0.98511847348608028</v>
      </c>
      <c r="CF171" s="53">
        <v>0</v>
      </c>
      <c r="CH171" s="53">
        <v>1</v>
      </c>
      <c r="CK171">
        <v>1.4881500000000001E-2</v>
      </c>
      <c r="CN171" s="53">
        <v>-2.6513919738554992E-8</v>
      </c>
      <c r="CO171" s="53">
        <v>0</v>
      </c>
    </row>
    <row r="172" spans="1:93" x14ac:dyDescent="0.35">
      <c r="A172" s="3" t="s">
        <v>283</v>
      </c>
      <c r="B172" s="3" t="s">
        <v>284</v>
      </c>
      <c r="C172">
        <v>0</v>
      </c>
      <c r="D172">
        <v>0</v>
      </c>
      <c r="E172">
        <v>0</v>
      </c>
      <c r="F172">
        <v>0</v>
      </c>
      <c r="G172">
        <v>0</v>
      </c>
      <c r="H172">
        <v>0</v>
      </c>
      <c r="I172">
        <v>0</v>
      </c>
      <c r="J172">
        <v>0</v>
      </c>
      <c r="K172">
        <v>0</v>
      </c>
      <c r="L172" s="3">
        <v>0</v>
      </c>
      <c r="M172" s="3">
        <v>0</v>
      </c>
      <c r="N172" s="3">
        <v>0</v>
      </c>
      <c r="O172" s="3">
        <v>0</v>
      </c>
      <c r="P172" s="3">
        <v>0</v>
      </c>
      <c r="Q172" s="3">
        <v>0</v>
      </c>
      <c r="R172">
        <v>0</v>
      </c>
      <c r="S172">
        <v>0</v>
      </c>
      <c r="T172">
        <v>0</v>
      </c>
      <c r="U172">
        <v>9.34</v>
      </c>
      <c r="V172">
        <v>0</v>
      </c>
      <c r="W172">
        <v>2.0299999999999998</v>
      </c>
      <c r="X172">
        <v>0</v>
      </c>
      <c r="Y172">
        <v>0</v>
      </c>
      <c r="Z172">
        <v>0</v>
      </c>
      <c r="AA172">
        <v>0</v>
      </c>
      <c r="AB172">
        <v>0</v>
      </c>
      <c r="AC172">
        <v>0</v>
      </c>
      <c r="AD172">
        <v>0</v>
      </c>
      <c r="AE172">
        <v>0.35</v>
      </c>
      <c r="AF172">
        <v>0</v>
      </c>
      <c r="AG172">
        <v>0</v>
      </c>
      <c r="AH172">
        <v>0</v>
      </c>
      <c r="AI172">
        <v>0</v>
      </c>
      <c r="AJ172">
        <v>0</v>
      </c>
      <c r="AK172">
        <v>0</v>
      </c>
      <c r="AL172">
        <v>0</v>
      </c>
      <c r="AM172">
        <v>0</v>
      </c>
      <c r="AN172">
        <v>0</v>
      </c>
      <c r="AO172">
        <v>0</v>
      </c>
      <c r="AP172">
        <v>0</v>
      </c>
      <c r="AQ172">
        <v>0.17100000000000001</v>
      </c>
      <c r="AR172">
        <v>0</v>
      </c>
      <c r="AT172">
        <v>11.890999999999998</v>
      </c>
      <c r="AU172">
        <v>11.890999999999998</v>
      </c>
      <c r="AV172">
        <v>8.2200000000000006</v>
      </c>
      <c r="AW172">
        <v>0</v>
      </c>
      <c r="AX172">
        <v>0</v>
      </c>
      <c r="AY172" s="53">
        <v>0.69127911866117242</v>
      </c>
      <c r="BA172" t="s">
        <v>79</v>
      </c>
      <c r="BF172">
        <v>0.17100000000000001</v>
      </c>
      <c r="BG172">
        <v>0</v>
      </c>
      <c r="BH172">
        <v>9.34</v>
      </c>
      <c r="BI172">
        <v>2.0299999999999998</v>
      </c>
      <c r="BK172">
        <v>11.719999999999999</v>
      </c>
      <c r="BN172">
        <v>0</v>
      </c>
      <c r="BO172">
        <v>0</v>
      </c>
      <c r="BP172">
        <v>11.719999999999999</v>
      </c>
      <c r="BQ172">
        <v>0</v>
      </c>
      <c r="BR172">
        <v>0.17100000000000001</v>
      </c>
      <c r="BS172">
        <v>0</v>
      </c>
      <c r="BT172">
        <v>0</v>
      </c>
      <c r="BU172">
        <v>0</v>
      </c>
      <c r="BV172" t="s">
        <v>6</v>
      </c>
      <c r="BW172" t="s">
        <v>6</v>
      </c>
      <c r="BX172" t="s">
        <v>6</v>
      </c>
      <c r="BY172">
        <v>0</v>
      </c>
      <c r="BZ172">
        <v>11.890999999999998</v>
      </c>
      <c r="CC172" s="53">
        <v>0</v>
      </c>
      <c r="CD172" s="53">
        <v>0</v>
      </c>
      <c r="CE172" s="53">
        <v>1</v>
      </c>
      <c r="CF172" s="53">
        <v>0</v>
      </c>
      <c r="CH172" s="53">
        <v>1</v>
      </c>
      <c r="CK172">
        <v>0</v>
      </c>
      <c r="CN172" s="53">
        <v>0</v>
      </c>
      <c r="CO172" s="53">
        <v>0</v>
      </c>
    </row>
    <row r="173" spans="1:93" x14ac:dyDescent="0.35">
      <c r="A173" s="3" t="s">
        <v>283</v>
      </c>
      <c r="B173" s="3" t="s">
        <v>286</v>
      </c>
      <c r="C173">
        <v>0</v>
      </c>
      <c r="D173">
        <v>0</v>
      </c>
      <c r="E173">
        <v>0</v>
      </c>
      <c r="F173">
        <v>0</v>
      </c>
      <c r="G173">
        <v>0</v>
      </c>
      <c r="H173">
        <v>0</v>
      </c>
      <c r="I173">
        <v>0</v>
      </c>
      <c r="J173">
        <v>0</v>
      </c>
      <c r="K173">
        <v>0</v>
      </c>
      <c r="L173" s="3">
        <v>0</v>
      </c>
      <c r="M173" s="3">
        <v>0</v>
      </c>
      <c r="N173" s="3">
        <v>0</v>
      </c>
      <c r="O173" s="3">
        <v>0</v>
      </c>
      <c r="P173" s="3">
        <v>0</v>
      </c>
      <c r="Q173" s="3">
        <v>0</v>
      </c>
      <c r="R173">
        <v>0</v>
      </c>
      <c r="S173">
        <v>0</v>
      </c>
      <c r="T173">
        <v>0</v>
      </c>
      <c r="U173">
        <v>0</v>
      </c>
      <c r="V173">
        <v>0</v>
      </c>
      <c r="W173">
        <v>11.93</v>
      </c>
      <c r="X173">
        <v>0</v>
      </c>
      <c r="Y173">
        <v>0</v>
      </c>
      <c r="Z173">
        <v>0</v>
      </c>
      <c r="AA173">
        <v>0</v>
      </c>
      <c r="AB173">
        <v>0</v>
      </c>
      <c r="AC173">
        <v>0</v>
      </c>
      <c r="AD173">
        <v>0</v>
      </c>
      <c r="AE173">
        <v>0.14699999999999999</v>
      </c>
      <c r="AF173">
        <v>0</v>
      </c>
      <c r="AG173">
        <v>0</v>
      </c>
      <c r="AH173">
        <v>0</v>
      </c>
      <c r="AI173">
        <v>0</v>
      </c>
      <c r="AJ173">
        <v>0</v>
      </c>
      <c r="AK173">
        <v>0</v>
      </c>
      <c r="AL173">
        <v>0</v>
      </c>
      <c r="AM173">
        <v>0</v>
      </c>
      <c r="AN173">
        <v>0</v>
      </c>
      <c r="AO173">
        <v>0</v>
      </c>
      <c r="AP173">
        <v>0</v>
      </c>
      <c r="AQ173">
        <v>0.2</v>
      </c>
      <c r="AR173">
        <v>0</v>
      </c>
      <c r="AT173">
        <v>12.276999999999999</v>
      </c>
      <c r="AU173">
        <v>12.276999999999999</v>
      </c>
      <c r="AV173">
        <v>9.26</v>
      </c>
      <c r="AW173">
        <v>0</v>
      </c>
      <c r="AX173">
        <v>0</v>
      </c>
      <c r="AY173" s="53">
        <v>0.7542559257147512</v>
      </c>
      <c r="BA173" t="s">
        <v>79</v>
      </c>
      <c r="BF173">
        <v>0.2</v>
      </c>
      <c r="BG173">
        <v>0</v>
      </c>
      <c r="BH173">
        <v>0</v>
      </c>
      <c r="BI173">
        <v>11.93</v>
      </c>
      <c r="BK173">
        <v>12.077</v>
      </c>
      <c r="BN173">
        <v>0</v>
      </c>
      <c r="BO173">
        <v>0</v>
      </c>
      <c r="BP173">
        <v>12.077</v>
      </c>
      <c r="BQ173">
        <v>0</v>
      </c>
      <c r="BR173">
        <v>0.2</v>
      </c>
      <c r="BS173">
        <v>0</v>
      </c>
      <c r="BT173">
        <v>0</v>
      </c>
      <c r="BU173">
        <v>0</v>
      </c>
      <c r="BV173" t="s">
        <v>6</v>
      </c>
      <c r="BW173" t="s">
        <v>6</v>
      </c>
      <c r="BX173" t="s">
        <v>6</v>
      </c>
      <c r="BY173">
        <v>0</v>
      </c>
      <c r="BZ173">
        <v>12.276999999999999</v>
      </c>
      <c r="CC173" s="53">
        <v>0</v>
      </c>
      <c r="CD173" s="53">
        <v>0</v>
      </c>
      <c r="CE173" s="53">
        <v>1</v>
      </c>
      <c r="CF173" s="53">
        <v>0</v>
      </c>
      <c r="CH173" s="53">
        <v>1</v>
      </c>
      <c r="CK173">
        <v>0</v>
      </c>
      <c r="CN173" s="53">
        <v>0</v>
      </c>
      <c r="CO173" s="53">
        <v>0</v>
      </c>
    </row>
    <row r="174" spans="1:93" x14ac:dyDescent="0.35">
      <c r="A174" s="3" t="s">
        <v>283</v>
      </c>
      <c r="B174" s="3" t="s">
        <v>285</v>
      </c>
      <c r="C174">
        <v>0</v>
      </c>
      <c r="D174">
        <v>0</v>
      </c>
      <c r="E174">
        <v>0</v>
      </c>
      <c r="F174">
        <v>0</v>
      </c>
      <c r="G174">
        <v>0</v>
      </c>
      <c r="H174">
        <v>0</v>
      </c>
      <c r="I174">
        <v>0</v>
      </c>
      <c r="J174">
        <v>0</v>
      </c>
      <c r="K174">
        <v>0</v>
      </c>
      <c r="L174" s="3">
        <v>0</v>
      </c>
      <c r="M174" s="3">
        <v>0</v>
      </c>
      <c r="N174" s="3">
        <v>0</v>
      </c>
      <c r="O174" s="3">
        <v>0</v>
      </c>
      <c r="P174" s="3">
        <v>0</v>
      </c>
      <c r="Q174" s="3">
        <v>0</v>
      </c>
      <c r="R174">
        <v>0</v>
      </c>
      <c r="S174">
        <v>1</v>
      </c>
      <c r="T174">
        <v>0</v>
      </c>
      <c r="U174">
        <v>14.5</v>
      </c>
      <c r="V174">
        <v>0</v>
      </c>
      <c r="W174">
        <v>15.45</v>
      </c>
      <c r="X174">
        <v>0</v>
      </c>
      <c r="Y174">
        <v>0</v>
      </c>
      <c r="Z174">
        <v>0</v>
      </c>
      <c r="AA174">
        <v>0</v>
      </c>
      <c r="AB174">
        <v>0</v>
      </c>
      <c r="AC174">
        <v>0</v>
      </c>
      <c r="AD174">
        <v>0</v>
      </c>
      <c r="AE174">
        <v>1.65</v>
      </c>
      <c r="AF174">
        <v>0</v>
      </c>
      <c r="AG174">
        <v>0</v>
      </c>
      <c r="AH174">
        <v>0</v>
      </c>
      <c r="AI174">
        <v>0</v>
      </c>
      <c r="AJ174">
        <v>0</v>
      </c>
      <c r="AK174">
        <v>0</v>
      </c>
      <c r="AL174">
        <v>0</v>
      </c>
      <c r="AM174">
        <v>0</v>
      </c>
      <c r="AN174">
        <v>3.23</v>
      </c>
      <c r="AO174">
        <v>0</v>
      </c>
      <c r="AP174">
        <v>0</v>
      </c>
      <c r="AQ174">
        <v>0.56999999999999995</v>
      </c>
      <c r="AR174">
        <v>0</v>
      </c>
      <c r="AT174">
        <v>36.4</v>
      </c>
      <c r="AU174">
        <v>36.4</v>
      </c>
      <c r="AV174">
        <v>27.38</v>
      </c>
      <c r="AW174">
        <v>0</v>
      </c>
      <c r="AX174">
        <v>0</v>
      </c>
      <c r="AY174" s="53">
        <v>0.75219780219780219</v>
      </c>
      <c r="BA174" t="s">
        <v>79</v>
      </c>
      <c r="BF174">
        <v>0.56999999999999995</v>
      </c>
      <c r="BG174">
        <v>0</v>
      </c>
      <c r="BH174">
        <v>15.5</v>
      </c>
      <c r="BI174">
        <v>15.45</v>
      </c>
      <c r="BK174">
        <v>32.6</v>
      </c>
      <c r="BN174">
        <v>0</v>
      </c>
      <c r="BO174">
        <v>0</v>
      </c>
      <c r="BP174">
        <v>32.6</v>
      </c>
      <c r="BQ174">
        <v>3.23</v>
      </c>
      <c r="BR174">
        <v>0.56999999999999995</v>
      </c>
      <c r="BS174">
        <v>0</v>
      </c>
      <c r="BT174">
        <v>0</v>
      </c>
      <c r="BU174">
        <v>0</v>
      </c>
      <c r="BV174" t="s">
        <v>6</v>
      </c>
      <c r="BW174" t="s">
        <v>6</v>
      </c>
      <c r="BX174" t="s">
        <v>6</v>
      </c>
      <c r="BY174">
        <v>0</v>
      </c>
      <c r="BZ174">
        <v>36.4</v>
      </c>
      <c r="CC174" s="53">
        <v>0</v>
      </c>
      <c r="CD174" s="53">
        <v>0</v>
      </c>
      <c r="CE174" s="53">
        <v>0.91126373626373636</v>
      </c>
      <c r="CF174" s="53">
        <v>8.873626373626374E-2</v>
      </c>
      <c r="CH174" s="53">
        <v>1</v>
      </c>
      <c r="CK174">
        <v>0</v>
      </c>
      <c r="CN174" s="53">
        <v>0</v>
      </c>
      <c r="CO174" s="53">
        <v>0</v>
      </c>
    </row>
    <row r="175" spans="1:93" x14ac:dyDescent="0.35">
      <c r="A175" s="3" t="s">
        <v>283</v>
      </c>
      <c r="B175" s="3" t="s">
        <v>287</v>
      </c>
      <c r="C175">
        <v>0</v>
      </c>
      <c r="D175">
        <v>0</v>
      </c>
      <c r="E175">
        <v>0</v>
      </c>
      <c r="F175">
        <v>0</v>
      </c>
      <c r="G175">
        <v>0</v>
      </c>
      <c r="H175">
        <v>0</v>
      </c>
      <c r="I175">
        <v>0</v>
      </c>
      <c r="J175">
        <v>0</v>
      </c>
      <c r="K175">
        <v>0</v>
      </c>
      <c r="L175" s="3">
        <v>0</v>
      </c>
      <c r="M175" s="3">
        <v>0</v>
      </c>
      <c r="N175" s="3">
        <v>0</v>
      </c>
      <c r="O175" s="3">
        <v>0</v>
      </c>
      <c r="P175" s="3">
        <v>0</v>
      </c>
      <c r="Q175" s="3">
        <v>0</v>
      </c>
      <c r="R175">
        <v>0</v>
      </c>
      <c r="S175">
        <v>0</v>
      </c>
      <c r="T175">
        <v>0</v>
      </c>
      <c r="U175">
        <v>0</v>
      </c>
      <c r="V175">
        <v>0</v>
      </c>
      <c r="W175">
        <v>5.53</v>
      </c>
      <c r="X175">
        <v>0</v>
      </c>
      <c r="Y175">
        <v>0</v>
      </c>
      <c r="Z175">
        <v>0</v>
      </c>
      <c r="AA175">
        <v>0</v>
      </c>
      <c r="AB175">
        <v>0</v>
      </c>
      <c r="AC175">
        <v>0</v>
      </c>
      <c r="AD175">
        <v>0</v>
      </c>
      <c r="AE175">
        <v>5.0999999999999997E-2</v>
      </c>
      <c r="AF175">
        <v>0</v>
      </c>
      <c r="AG175">
        <v>0</v>
      </c>
      <c r="AH175">
        <v>0</v>
      </c>
      <c r="AI175">
        <v>0</v>
      </c>
      <c r="AJ175">
        <v>0</v>
      </c>
      <c r="AK175">
        <v>0</v>
      </c>
      <c r="AL175">
        <v>0</v>
      </c>
      <c r="AM175">
        <v>0</v>
      </c>
      <c r="AN175">
        <v>0</v>
      </c>
      <c r="AO175">
        <v>0</v>
      </c>
      <c r="AP175">
        <v>0</v>
      </c>
      <c r="AQ175">
        <v>5.2999999999999999E-2</v>
      </c>
      <c r="AR175">
        <v>0</v>
      </c>
      <c r="AT175">
        <v>5.6340000000000003</v>
      </c>
      <c r="AU175">
        <v>5.6340000000000003</v>
      </c>
      <c r="AV175">
        <v>4.47</v>
      </c>
      <c r="AW175">
        <v>0</v>
      </c>
      <c r="AX175">
        <v>0</v>
      </c>
      <c r="AY175" s="53">
        <v>0.79339723109691151</v>
      </c>
      <c r="BA175" t="s">
        <v>79</v>
      </c>
      <c r="BF175">
        <v>5.2999999999999999E-2</v>
      </c>
      <c r="BG175">
        <v>0</v>
      </c>
      <c r="BH175">
        <v>0</v>
      </c>
      <c r="BI175">
        <v>5.53</v>
      </c>
      <c r="BK175">
        <v>5.5810000000000004</v>
      </c>
      <c r="BN175">
        <v>0</v>
      </c>
      <c r="BO175">
        <v>0</v>
      </c>
      <c r="BP175">
        <v>5.5810000000000004</v>
      </c>
      <c r="BQ175">
        <v>0</v>
      </c>
      <c r="BR175">
        <v>5.2999999999999999E-2</v>
      </c>
      <c r="BS175">
        <v>0</v>
      </c>
      <c r="BT175">
        <v>0</v>
      </c>
      <c r="BU175">
        <v>0</v>
      </c>
      <c r="BV175" t="s">
        <v>6</v>
      </c>
      <c r="BW175" t="s">
        <v>6</v>
      </c>
      <c r="BX175" t="s">
        <v>6</v>
      </c>
      <c r="BY175">
        <v>0</v>
      </c>
      <c r="BZ175">
        <v>5.6340000000000003</v>
      </c>
      <c r="CC175" s="53">
        <v>0</v>
      </c>
      <c r="CD175" s="53">
        <v>0</v>
      </c>
      <c r="CE175" s="53">
        <v>1</v>
      </c>
      <c r="CF175" s="53">
        <v>0</v>
      </c>
      <c r="CH175" s="53">
        <v>1</v>
      </c>
      <c r="CK175">
        <v>0</v>
      </c>
      <c r="CN175" s="53">
        <v>0</v>
      </c>
      <c r="CO175" s="53">
        <v>0</v>
      </c>
    </row>
    <row r="176" spans="1:93" x14ac:dyDescent="0.35">
      <c r="A176" s="3" t="s">
        <v>288</v>
      </c>
      <c r="B176" s="3" t="s">
        <v>289</v>
      </c>
      <c r="C176">
        <v>0</v>
      </c>
      <c r="D176">
        <v>1.5289999999999999</v>
      </c>
      <c r="E176">
        <v>0</v>
      </c>
      <c r="F176">
        <v>0</v>
      </c>
      <c r="G176">
        <v>0</v>
      </c>
      <c r="H176">
        <v>0</v>
      </c>
      <c r="I176">
        <v>0</v>
      </c>
      <c r="J176">
        <v>0</v>
      </c>
      <c r="K176">
        <v>0</v>
      </c>
      <c r="L176" s="3">
        <v>0</v>
      </c>
      <c r="M176" s="3">
        <v>0</v>
      </c>
      <c r="N176" s="3">
        <v>0</v>
      </c>
      <c r="O176" s="3">
        <v>0</v>
      </c>
      <c r="P176" s="3">
        <v>0</v>
      </c>
      <c r="Q176" s="3">
        <v>0</v>
      </c>
      <c r="R176">
        <v>0</v>
      </c>
      <c r="S176">
        <v>0</v>
      </c>
      <c r="T176">
        <v>0</v>
      </c>
      <c r="U176">
        <v>0</v>
      </c>
      <c r="V176">
        <v>0</v>
      </c>
      <c r="W176">
        <v>0</v>
      </c>
      <c r="X176">
        <v>0</v>
      </c>
      <c r="Y176">
        <v>0</v>
      </c>
      <c r="Z176">
        <v>0</v>
      </c>
      <c r="AA176">
        <v>0</v>
      </c>
      <c r="AB176">
        <v>0</v>
      </c>
      <c r="AC176">
        <v>0</v>
      </c>
      <c r="AD176">
        <v>0</v>
      </c>
      <c r="AE176">
        <v>0</v>
      </c>
      <c r="AF176">
        <v>0</v>
      </c>
      <c r="AG176">
        <v>0</v>
      </c>
      <c r="AH176">
        <v>0</v>
      </c>
      <c r="AI176">
        <v>0</v>
      </c>
      <c r="AJ176">
        <v>0</v>
      </c>
      <c r="AK176">
        <v>0</v>
      </c>
      <c r="AL176">
        <v>0</v>
      </c>
      <c r="AM176">
        <v>0</v>
      </c>
      <c r="AN176">
        <v>0</v>
      </c>
      <c r="AO176">
        <v>52.834000000000003</v>
      </c>
      <c r="AP176">
        <v>0</v>
      </c>
      <c r="AQ176">
        <v>1.25475</v>
      </c>
      <c r="AR176">
        <v>0</v>
      </c>
      <c r="AT176">
        <v>55.617750000000001</v>
      </c>
      <c r="AU176">
        <v>55.617750000000001</v>
      </c>
      <c r="AV176">
        <v>41.825000000000003</v>
      </c>
      <c r="AW176">
        <v>0</v>
      </c>
      <c r="AX176">
        <v>0</v>
      </c>
      <c r="AY176" s="53">
        <v>0.7520081269019333</v>
      </c>
      <c r="BA176" t="s">
        <v>79</v>
      </c>
      <c r="BF176">
        <v>1.25475</v>
      </c>
      <c r="BG176">
        <v>0</v>
      </c>
      <c r="BH176">
        <v>0</v>
      </c>
      <c r="BI176">
        <v>0</v>
      </c>
      <c r="BK176">
        <v>0</v>
      </c>
      <c r="BN176">
        <v>1.5289999999999999</v>
      </c>
      <c r="BO176">
        <v>0</v>
      </c>
      <c r="BP176">
        <v>0</v>
      </c>
      <c r="BQ176">
        <v>52.834000000000003</v>
      </c>
      <c r="BR176">
        <v>1.25475</v>
      </c>
      <c r="BS176">
        <v>0.78820000000000001</v>
      </c>
      <c r="BT176">
        <v>0.14680000000000001</v>
      </c>
      <c r="BU176">
        <v>0</v>
      </c>
      <c r="BV176" t="s">
        <v>6</v>
      </c>
      <c r="BW176" t="s">
        <v>6</v>
      </c>
      <c r="BX176" t="s">
        <v>6</v>
      </c>
      <c r="BY176">
        <v>0</v>
      </c>
      <c r="BZ176">
        <v>55.617750000000001</v>
      </c>
      <c r="CC176" s="53">
        <v>4.527320774393067E-2</v>
      </c>
      <c r="CD176" s="53">
        <v>3.3118437908761142E-3</v>
      </c>
      <c r="CE176" s="53">
        <v>1.4664158474587694E-3</v>
      </c>
      <c r="CF176" s="53">
        <v>0.94994853261773449</v>
      </c>
      <c r="CH176" s="53">
        <v>1</v>
      </c>
      <c r="CK176">
        <v>4.5273099999999997E-2</v>
      </c>
      <c r="CN176" s="53">
        <v>-1.0774393067319865E-7</v>
      </c>
      <c r="CO176" s="53">
        <v>0</v>
      </c>
    </row>
    <row r="177" spans="1:93" x14ac:dyDescent="0.35">
      <c r="A177" s="3" t="s">
        <v>290</v>
      </c>
      <c r="B177" s="3" t="s">
        <v>292</v>
      </c>
      <c r="C177">
        <v>0</v>
      </c>
      <c r="D177">
        <v>0</v>
      </c>
      <c r="E177">
        <v>0</v>
      </c>
      <c r="F177">
        <v>0</v>
      </c>
      <c r="G177">
        <v>0</v>
      </c>
      <c r="H177">
        <v>0</v>
      </c>
      <c r="I177">
        <v>39.409999999999997</v>
      </c>
      <c r="J177">
        <v>0</v>
      </c>
      <c r="K177">
        <v>0</v>
      </c>
      <c r="L177" s="3">
        <v>0</v>
      </c>
      <c r="M177" s="3">
        <v>0</v>
      </c>
      <c r="N177" s="3">
        <v>0</v>
      </c>
      <c r="O177" s="3">
        <v>0</v>
      </c>
      <c r="P177" s="3">
        <v>0</v>
      </c>
      <c r="Q177" s="3">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27.41</v>
      </c>
      <c r="AO177">
        <v>6.89</v>
      </c>
      <c r="AP177">
        <v>0</v>
      </c>
      <c r="AQ177">
        <v>2.78</v>
      </c>
      <c r="AR177">
        <v>0</v>
      </c>
      <c r="AT177">
        <v>76.489999999999995</v>
      </c>
      <c r="AU177">
        <v>76.489999999999995</v>
      </c>
      <c r="AV177">
        <v>76.349999999999994</v>
      </c>
      <c r="AW177">
        <v>0</v>
      </c>
      <c r="AX177">
        <v>0</v>
      </c>
      <c r="AY177" s="53">
        <v>0.99816969538501765</v>
      </c>
      <c r="BA177" t="s">
        <v>79</v>
      </c>
      <c r="BF177">
        <v>2.78</v>
      </c>
      <c r="BG177">
        <v>0</v>
      </c>
      <c r="BH177">
        <v>0</v>
      </c>
      <c r="BI177">
        <v>0</v>
      </c>
      <c r="BK177">
        <v>0</v>
      </c>
      <c r="BN177">
        <v>0</v>
      </c>
      <c r="BO177">
        <v>0</v>
      </c>
      <c r="BP177">
        <v>0</v>
      </c>
      <c r="BQ177">
        <v>73.709999999999994</v>
      </c>
      <c r="BR177">
        <v>2.78</v>
      </c>
      <c r="BS177">
        <v>0</v>
      </c>
      <c r="BT177">
        <v>0</v>
      </c>
      <c r="BU177">
        <v>0</v>
      </c>
      <c r="BV177" t="s">
        <v>6</v>
      </c>
      <c r="BW177" t="s">
        <v>6</v>
      </c>
      <c r="BX177" t="s">
        <v>6</v>
      </c>
      <c r="BY177">
        <v>0</v>
      </c>
      <c r="BZ177">
        <v>76.489999999999995</v>
      </c>
      <c r="CC177" s="53">
        <v>0</v>
      </c>
      <c r="CD177" s="53">
        <v>0</v>
      </c>
      <c r="CE177" s="53">
        <v>3.634462021179239E-2</v>
      </c>
      <c r="CF177" s="53">
        <v>0.96365537978820759</v>
      </c>
      <c r="CH177" s="53">
        <v>1</v>
      </c>
      <c r="CK177">
        <v>0</v>
      </c>
      <c r="CN177" s="53">
        <v>0</v>
      </c>
      <c r="CO177" s="53">
        <v>0</v>
      </c>
    </row>
    <row r="178" spans="1:93" x14ac:dyDescent="0.35">
      <c r="A178" s="3" t="s">
        <v>290</v>
      </c>
      <c r="B178" s="3" t="s">
        <v>291</v>
      </c>
      <c r="C178">
        <v>0</v>
      </c>
      <c r="D178">
        <v>16.100000000000001</v>
      </c>
      <c r="E178">
        <v>0</v>
      </c>
      <c r="F178">
        <v>0</v>
      </c>
      <c r="G178">
        <v>0</v>
      </c>
      <c r="H178">
        <v>0</v>
      </c>
      <c r="I178">
        <v>255.00299999999999</v>
      </c>
      <c r="J178">
        <v>0</v>
      </c>
      <c r="K178">
        <v>0</v>
      </c>
      <c r="L178" s="3">
        <v>0</v>
      </c>
      <c r="M178" s="3">
        <v>0</v>
      </c>
      <c r="N178" s="3">
        <v>0</v>
      </c>
      <c r="O178" s="3">
        <v>0.67542500000000005</v>
      </c>
      <c r="P178" s="3">
        <v>0</v>
      </c>
      <c r="Q178" s="3">
        <v>0</v>
      </c>
      <c r="R178">
        <v>0</v>
      </c>
      <c r="S178">
        <v>0</v>
      </c>
      <c r="T178">
        <v>0</v>
      </c>
      <c r="U178">
        <v>0</v>
      </c>
      <c r="V178">
        <v>0</v>
      </c>
      <c r="W178">
        <v>0</v>
      </c>
      <c r="X178">
        <v>0</v>
      </c>
      <c r="Y178">
        <v>0</v>
      </c>
      <c r="Z178">
        <v>0</v>
      </c>
      <c r="AA178">
        <v>0</v>
      </c>
      <c r="AB178">
        <v>2.7</v>
      </c>
      <c r="AC178">
        <v>0</v>
      </c>
      <c r="AD178">
        <v>0</v>
      </c>
      <c r="AE178">
        <v>0</v>
      </c>
      <c r="AF178">
        <v>0</v>
      </c>
      <c r="AG178">
        <v>0</v>
      </c>
      <c r="AH178">
        <v>0</v>
      </c>
      <c r="AI178">
        <v>0</v>
      </c>
      <c r="AJ178">
        <v>0</v>
      </c>
      <c r="AK178">
        <v>0</v>
      </c>
      <c r="AL178">
        <v>0</v>
      </c>
      <c r="AM178">
        <v>0</v>
      </c>
      <c r="AN178">
        <v>0</v>
      </c>
      <c r="AO178">
        <v>0</v>
      </c>
      <c r="AP178">
        <v>0</v>
      </c>
      <c r="AQ178">
        <v>16.734200000000001</v>
      </c>
      <c r="AR178">
        <v>0</v>
      </c>
      <c r="AT178">
        <v>291.212625</v>
      </c>
      <c r="AU178">
        <v>291.212625</v>
      </c>
      <c r="AV178">
        <v>204.92</v>
      </c>
      <c r="AW178">
        <v>0</v>
      </c>
      <c r="AX178">
        <v>0</v>
      </c>
      <c r="AY178" s="53">
        <v>0.70367828317882852</v>
      </c>
      <c r="BA178" t="s">
        <v>79</v>
      </c>
      <c r="BF178">
        <v>16.734200000000001</v>
      </c>
      <c r="BG178">
        <v>0</v>
      </c>
      <c r="BH178">
        <v>0</v>
      </c>
      <c r="BI178">
        <v>0</v>
      </c>
      <c r="BK178">
        <v>3.3754250000000003</v>
      </c>
      <c r="BN178">
        <v>16.100000000000001</v>
      </c>
      <c r="BO178">
        <v>0</v>
      </c>
      <c r="BP178">
        <v>2.7</v>
      </c>
      <c r="BQ178">
        <v>255.67842499999998</v>
      </c>
      <c r="BR178">
        <v>16.734200000000001</v>
      </c>
      <c r="BS178">
        <v>0.78820000000000001</v>
      </c>
      <c r="BT178">
        <v>0.14680000000000001</v>
      </c>
      <c r="BU178">
        <v>0</v>
      </c>
      <c r="BV178" t="s">
        <v>6</v>
      </c>
      <c r="BW178" t="s">
        <v>6</v>
      </c>
      <c r="BX178" t="s">
        <v>6</v>
      </c>
      <c r="BY178">
        <v>1.3508500000000001E-2</v>
      </c>
      <c r="BZ178">
        <v>291.21262499999995</v>
      </c>
      <c r="CC178" s="53">
        <v>0.10062546203139376</v>
      </c>
      <c r="CD178" s="53">
        <v>8.4356938851809764E-3</v>
      </c>
      <c r="CE178" s="53">
        <v>1.3006726614273679E-2</v>
      </c>
      <c r="CF178" s="53">
        <v>0.87793211746915167</v>
      </c>
      <c r="CH178" s="53">
        <v>1</v>
      </c>
      <c r="CK178">
        <v>0.10062500000000001</v>
      </c>
      <c r="CN178" s="53">
        <v>-4.6203139375533553E-7</v>
      </c>
      <c r="CO178" s="53">
        <v>0</v>
      </c>
    </row>
    <row r="179" spans="1:93" x14ac:dyDescent="0.35">
      <c r="A179" s="3" t="s">
        <v>293</v>
      </c>
      <c r="B179" s="3" t="s">
        <v>294</v>
      </c>
      <c r="C179">
        <v>0</v>
      </c>
      <c r="D179">
        <v>0.497973</v>
      </c>
      <c r="E179">
        <v>0</v>
      </c>
      <c r="F179">
        <v>0</v>
      </c>
      <c r="G179">
        <v>0</v>
      </c>
      <c r="H179">
        <v>0</v>
      </c>
      <c r="I179">
        <v>0</v>
      </c>
      <c r="J179">
        <v>0</v>
      </c>
      <c r="K179">
        <v>0</v>
      </c>
      <c r="L179" s="3">
        <v>0</v>
      </c>
      <c r="M179" s="3">
        <v>0</v>
      </c>
      <c r="N179" s="3">
        <v>0</v>
      </c>
      <c r="O179" s="3">
        <v>0</v>
      </c>
      <c r="P179" s="3">
        <v>0</v>
      </c>
      <c r="Q179" s="3">
        <v>0</v>
      </c>
      <c r="R179">
        <v>0</v>
      </c>
      <c r="S179">
        <v>0</v>
      </c>
      <c r="T179">
        <v>0</v>
      </c>
      <c r="U179">
        <v>0</v>
      </c>
      <c r="V179">
        <v>13.4587</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0</v>
      </c>
      <c r="AQ179">
        <v>2.3E-2</v>
      </c>
      <c r="AR179">
        <v>0</v>
      </c>
      <c r="AT179">
        <v>13.979673</v>
      </c>
      <c r="AU179">
        <v>13.979673</v>
      </c>
      <c r="AV179">
        <v>11.768000000000001</v>
      </c>
      <c r="AW179">
        <v>0</v>
      </c>
      <c r="AX179">
        <v>0</v>
      </c>
      <c r="AY179" s="53">
        <v>0.84179365282721563</v>
      </c>
      <c r="BA179" t="s">
        <v>79</v>
      </c>
      <c r="BF179">
        <v>2.3E-2</v>
      </c>
      <c r="BG179">
        <v>0</v>
      </c>
      <c r="BH179">
        <v>13.4587</v>
      </c>
      <c r="BI179">
        <v>0</v>
      </c>
      <c r="BK179">
        <v>13.4587</v>
      </c>
      <c r="BN179">
        <v>0.497973</v>
      </c>
      <c r="BO179">
        <v>0</v>
      </c>
      <c r="BP179">
        <v>13.4587</v>
      </c>
      <c r="BQ179">
        <v>0</v>
      </c>
      <c r="BR179">
        <v>2.3E-2</v>
      </c>
      <c r="BS179">
        <v>0</v>
      </c>
      <c r="BT179">
        <v>0.61</v>
      </c>
      <c r="BU179">
        <v>0</v>
      </c>
      <c r="BV179" t="s">
        <v>6</v>
      </c>
      <c r="BW179" t="s">
        <v>6</v>
      </c>
      <c r="BX179" t="s">
        <v>6</v>
      </c>
      <c r="BY179">
        <v>0</v>
      </c>
      <c r="BZ179">
        <v>13.979673</v>
      </c>
      <c r="CC179" s="53">
        <v>3.5621219466292237E-2</v>
      </c>
      <c r="CD179" s="53">
        <v>1.0036000126755467E-3</v>
      </c>
      <c r="CE179" s="53">
        <v>0.96337518052103221</v>
      </c>
      <c r="CF179" s="53">
        <v>0</v>
      </c>
      <c r="CH179" s="53">
        <v>1</v>
      </c>
      <c r="CK179">
        <v>3.5621199999999999E-2</v>
      </c>
      <c r="CN179" s="53">
        <v>-1.9466292237868554E-8</v>
      </c>
      <c r="CO179" s="53">
        <v>0</v>
      </c>
    </row>
    <row r="180" spans="1:93" x14ac:dyDescent="0.35">
      <c r="A180" s="3" t="s">
        <v>295</v>
      </c>
      <c r="B180" s="3" t="s">
        <v>296</v>
      </c>
      <c r="C180">
        <v>0</v>
      </c>
      <c r="D180">
        <v>1.1359999999999999</v>
      </c>
      <c r="E180">
        <v>0</v>
      </c>
      <c r="F180">
        <v>0</v>
      </c>
      <c r="G180">
        <v>0</v>
      </c>
      <c r="H180">
        <v>0</v>
      </c>
      <c r="I180">
        <v>0</v>
      </c>
      <c r="J180">
        <v>0</v>
      </c>
      <c r="K180">
        <v>0</v>
      </c>
      <c r="L180" s="3">
        <v>0</v>
      </c>
      <c r="M180" s="3">
        <v>0</v>
      </c>
      <c r="N180" s="3">
        <v>0</v>
      </c>
      <c r="O180" s="3">
        <v>0</v>
      </c>
      <c r="P180" s="3">
        <v>0</v>
      </c>
      <c r="Q180" s="3">
        <v>0</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17.77</v>
      </c>
      <c r="AP180">
        <v>0</v>
      </c>
      <c r="AQ180">
        <v>0.09</v>
      </c>
      <c r="AR180">
        <v>0</v>
      </c>
      <c r="AT180">
        <v>18.995999999999999</v>
      </c>
      <c r="AU180">
        <v>18.995999999999999</v>
      </c>
      <c r="AV180">
        <v>14.6</v>
      </c>
      <c r="AW180">
        <v>0</v>
      </c>
      <c r="AX180">
        <v>0</v>
      </c>
      <c r="AY180" s="53">
        <v>0.76858285954937888</v>
      </c>
      <c r="BA180" t="s">
        <v>79</v>
      </c>
      <c r="BF180">
        <v>0.09</v>
      </c>
      <c r="BG180">
        <v>0</v>
      </c>
      <c r="BH180">
        <v>0</v>
      </c>
      <c r="BI180">
        <v>0</v>
      </c>
      <c r="BK180">
        <v>0</v>
      </c>
      <c r="BN180">
        <v>1.1359999999999999</v>
      </c>
      <c r="BO180">
        <v>0</v>
      </c>
      <c r="BP180">
        <v>0</v>
      </c>
      <c r="BQ180">
        <v>17.77</v>
      </c>
      <c r="BR180">
        <v>0.09</v>
      </c>
      <c r="BS180">
        <v>0</v>
      </c>
      <c r="BT180">
        <v>0</v>
      </c>
      <c r="BU180">
        <v>0</v>
      </c>
      <c r="BV180" t="s">
        <v>6</v>
      </c>
      <c r="BW180" t="s">
        <v>6</v>
      </c>
      <c r="BX180" t="s">
        <v>6</v>
      </c>
      <c r="BY180">
        <v>0</v>
      </c>
      <c r="BZ180">
        <v>18.995999999999999</v>
      </c>
      <c r="CC180" s="53">
        <v>5.9802063592335225E-2</v>
      </c>
      <c r="CD180" s="53">
        <v>0</v>
      </c>
      <c r="CE180" s="53">
        <v>4.737839545167404E-3</v>
      </c>
      <c r="CF180" s="53">
        <v>0.93546009686249743</v>
      </c>
      <c r="CH180" s="53">
        <v>1</v>
      </c>
      <c r="CK180">
        <v>5.9802099999999997E-2</v>
      </c>
      <c r="CN180" s="53">
        <v>3.6407664771864745E-8</v>
      </c>
      <c r="CO180" s="53">
        <v>0</v>
      </c>
    </row>
    <row r="181" spans="1:93" x14ac:dyDescent="0.35">
      <c r="A181" s="3" t="s">
        <v>295</v>
      </c>
      <c r="B181" s="3" t="s">
        <v>299</v>
      </c>
      <c r="C181">
        <v>0</v>
      </c>
      <c r="D181">
        <v>0</v>
      </c>
      <c r="E181">
        <v>0</v>
      </c>
      <c r="F181">
        <v>0</v>
      </c>
      <c r="G181">
        <v>0</v>
      </c>
      <c r="H181">
        <v>0</v>
      </c>
      <c r="I181">
        <v>0</v>
      </c>
      <c r="J181">
        <v>0</v>
      </c>
      <c r="K181">
        <v>0</v>
      </c>
      <c r="L181" s="3">
        <v>0</v>
      </c>
      <c r="M181" s="3">
        <v>0</v>
      </c>
      <c r="N181" s="3">
        <v>0</v>
      </c>
      <c r="O181" s="3">
        <v>0</v>
      </c>
      <c r="P181" s="3">
        <v>0</v>
      </c>
      <c r="Q181" s="3">
        <v>0</v>
      </c>
      <c r="R181">
        <v>0</v>
      </c>
      <c r="S181">
        <v>0</v>
      </c>
      <c r="T181">
        <v>0</v>
      </c>
      <c r="U181">
        <v>0</v>
      </c>
      <c r="V181">
        <v>0</v>
      </c>
      <c r="W181">
        <v>4.04</v>
      </c>
      <c r="X181">
        <v>0</v>
      </c>
      <c r="Y181">
        <v>0</v>
      </c>
      <c r="Z181">
        <v>0</v>
      </c>
      <c r="AA181">
        <v>0</v>
      </c>
      <c r="AB181">
        <v>0</v>
      </c>
      <c r="AC181">
        <v>0</v>
      </c>
      <c r="AD181">
        <v>0</v>
      </c>
      <c r="AE181">
        <v>0</v>
      </c>
      <c r="AF181">
        <v>0</v>
      </c>
      <c r="AG181">
        <v>0</v>
      </c>
      <c r="AH181">
        <v>0</v>
      </c>
      <c r="AI181">
        <v>0</v>
      </c>
      <c r="AJ181">
        <v>0</v>
      </c>
      <c r="AK181">
        <v>0</v>
      </c>
      <c r="AL181">
        <v>0</v>
      </c>
      <c r="AM181">
        <v>0</v>
      </c>
      <c r="AN181">
        <v>0</v>
      </c>
      <c r="AO181">
        <v>1.212</v>
      </c>
      <c r="AP181">
        <v>0</v>
      </c>
      <c r="AQ181">
        <v>0.23</v>
      </c>
      <c r="AR181">
        <v>0</v>
      </c>
      <c r="AT181">
        <v>5.4820000000000002</v>
      </c>
      <c r="AU181">
        <v>5.4820000000000002</v>
      </c>
      <c r="AV181">
        <v>4.7</v>
      </c>
      <c r="AW181">
        <v>0</v>
      </c>
      <c r="AX181">
        <v>0</v>
      </c>
      <c r="AY181" s="53">
        <v>0.85735133163079169</v>
      </c>
      <c r="BA181" t="s">
        <v>79</v>
      </c>
      <c r="BF181">
        <v>0.23</v>
      </c>
      <c r="BG181">
        <v>0</v>
      </c>
      <c r="BH181">
        <v>0</v>
      </c>
      <c r="BI181">
        <v>4.04</v>
      </c>
      <c r="BK181">
        <v>4.04</v>
      </c>
      <c r="BN181">
        <v>0</v>
      </c>
      <c r="BO181">
        <v>0</v>
      </c>
      <c r="BP181">
        <v>4.04</v>
      </c>
      <c r="BQ181">
        <v>1.212</v>
      </c>
      <c r="BR181">
        <v>0.23</v>
      </c>
      <c r="BS181">
        <v>0</v>
      </c>
      <c r="BT181">
        <v>0</v>
      </c>
      <c r="BU181">
        <v>0</v>
      </c>
      <c r="BV181" t="s">
        <v>6</v>
      </c>
      <c r="BW181" t="s">
        <v>6</v>
      </c>
      <c r="BX181" t="s">
        <v>6</v>
      </c>
      <c r="BY181">
        <v>0</v>
      </c>
      <c r="BZ181">
        <v>5.4820000000000002</v>
      </c>
      <c r="CC181" s="53">
        <v>0</v>
      </c>
      <c r="CD181" s="53">
        <v>0</v>
      </c>
      <c r="CE181" s="53">
        <v>0.77891280554542142</v>
      </c>
      <c r="CF181" s="53">
        <v>0.22108719445457861</v>
      </c>
      <c r="CH181" s="53">
        <v>1</v>
      </c>
      <c r="CK181">
        <v>0</v>
      </c>
      <c r="CN181" s="53">
        <v>0</v>
      </c>
      <c r="CO181" s="53">
        <v>0</v>
      </c>
    </row>
    <row r="182" spans="1:93" x14ac:dyDescent="0.35">
      <c r="A182" s="3" t="s">
        <v>295</v>
      </c>
      <c r="B182" s="3" t="s">
        <v>297</v>
      </c>
      <c r="C182">
        <v>0</v>
      </c>
      <c r="D182">
        <v>0.70199999999999996</v>
      </c>
      <c r="E182">
        <v>0</v>
      </c>
      <c r="F182">
        <v>0</v>
      </c>
      <c r="G182">
        <v>0</v>
      </c>
      <c r="H182">
        <v>0</v>
      </c>
      <c r="I182">
        <v>0</v>
      </c>
      <c r="J182">
        <v>0</v>
      </c>
      <c r="K182">
        <v>0</v>
      </c>
      <c r="L182" s="3">
        <v>0</v>
      </c>
      <c r="M182" s="3">
        <v>0</v>
      </c>
      <c r="N182" s="3">
        <v>0</v>
      </c>
      <c r="O182" s="3">
        <v>0</v>
      </c>
      <c r="P182" s="3">
        <v>0</v>
      </c>
      <c r="Q182" s="3">
        <v>0</v>
      </c>
      <c r="R182">
        <v>0</v>
      </c>
      <c r="S182">
        <v>0</v>
      </c>
      <c r="T182">
        <v>0</v>
      </c>
      <c r="U182">
        <v>0</v>
      </c>
      <c r="V182">
        <v>0</v>
      </c>
      <c r="W182">
        <v>9.1489999999999991</v>
      </c>
      <c r="X182">
        <v>0</v>
      </c>
      <c r="Y182">
        <v>0</v>
      </c>
      <c r="Z182">
        <v>0</v>
      </c>
      <c r="AA182">
        <v>0</v>
      </c>
      <c r="AB182">
        <v>2.758</v>
      </c>
      <c r="AC182">
        <v>0</v>
      </c>
      <c r="AD182">
        <v>0</v>
      </c>
      <c r="AE182">
        <v>0</v>
      </c>
      <c r="AF182">
        <v>0</v>
      </c>
      <c r="AG182">
        <v>0</v>
      </c>
      <c r="AH182">
        <v>0</v>
      </c>
      <c r="AI182">
        <v>0</v>
      </c>
      <c r="AJ182">
        <v>0</v>
      </c>
      <c r="AK182">
        <v>0.52700000000000002</v>
      </c>
      <c r="AL182">
        <v>0</v>
      </c>
      <c r="AM182">
        <v>0</v>
      </c>
      <c r="AN182">
        <v>0</v>
      </c>
      <c r="AO182">
        <v>81.7</v>
      </c>
      <c r="AP182">
        <v>0</v>
      </c>
      <c r="AQ182">
        <v>1.9119999999999999</v>
      </c>
      <c r="AR182">
        <v>0</v>
      </c>
      <c r="AT182">
        <v>96.748000000000005</v>
      </c>
      <c r="AU182">
        <v>96.748000000000005</v>
      </c>
      <c r="AV182">
        <v>83.3</v>
      </c>
      <c r="AW182">
        <v>0</v>
      </c>
      <c r="AX182">
        <v>0</v>
      </c>
      <c r="AY182" s="53">
        <v>0.86099971058833247</v>
      </c>
      <c r="BA182" t="s">
        <v>79</v>
      </c>
      <c r="BF182">
        <v>2.4390000000000001</v>
      </c>
      <c r="BG182">
        <v>0</v>
      </c>
      <c r="BH182">
        <v>0</v>
      </c>
      <c r="BI182">
        <v>9.1489999999999991</v>
      </c>
      <c r="BK182">
        <v>11.907</v>
      </c>
      <c r="BN182">
        <v>0.70199999999999996</v>
      </c>
      <c r="BO182">
        <v>0</v>
      </c>
      <c r="BP182">
        <v>11.907</v>
      </c>
      <c r="BQ182">
        <v>81.7</v>
      </c>
      <c r="BR182">
        <v>2.4390000000000001</v>
      </c>
      <c r="BS182">
        <v>0</v>
      </c>
      <c r="BT182">
        <v>0</v>
      </c>
      <c r="BU182">
        <v>0</v>
      </c>
      <c r="BV182" t="s">
        <v>6</v>
      </c>
      <c r="BW182" t="s">
        <v>6</v>
      </c>
      <c r="BX182" t="s">
        <v>6</v>
      </c>
      <c r="BY182">
        <v>0</v>
      </c>
      <c r="BZ182">
        <v>96.74799999999999</v>
      </c>
      <c r="CC182" s="53">
        <v>7.255963947575144E-3</v>
      </c>
      <c r="CD182" s="53">
        <v>0</v>
      </c>
      <c r="CE182" s="53">
        <v>0.14828213503121512</v>
      </c>
      <c r="CF182" s="53">
        <v>0.84446190102120988</v>
      </c>
      <c r="CH182" s="53">
        <v>1.0000000000000002</v>
      </c>
      <c r="CK182">
        <v>7.2559599999999997E-3</v>
      </c>
      <c r="CN182" s="53">
        <v>-3.9475751443737717E-9</v>
      </c>
      <c r="CO182" s="53">
        <v>0</v>
      </c>
    </row>
    <row r="183" spans="1:93" x14ac:dyDescent="0.35">
      <c r="A183" s="3" t="s">
        <v>295</v>
      </c>
      <c r="B183" s="3" t="s">
        <v>298</v>
      </c>
      <c r="C183">
        <v>0</v>
      </c>
      <c r="D183">
        <v>0</v>
      </c>
      <c r="E183">
        <v>0</v>
      </c>
      <c r="F183">
        <v>0</v>
      </c>
      <c r="G183">
        <v>0</v>
      </c>
      <c r="H183">
        <v>0</v>
      </c>
      <c r="I183">
        <v>0</v>
      </c>
      <c r="J183">
        <v>0</v>
      </c>
      <c r="K183">
        <v>0</v>
      </c>
      <c r="L183" s="3">
        <v>0</v>
      </c>
      <c r="M183" s="3">
        <v>0</v>
      </c>
      <c r="N183" s="3">
        <v>0</v>
      </c>
      <c r="O183" s="3">
        <v>0</v>
      </c>
      <c r="P183" s="3">
        <v>0</v>
      </c>
      <c r="Q183" s="3">
        <v>0</v>
      </c>
      <c r="R183">
        <v>0</v>
      </c>
      <c r="S183">
        <v>0</v>
      </c>
      <c r="T183">
        <v>0</v>
      </c>
      <c r="U183">
        <v>0</v>
      </c>
      <c r="V183">
        <v>0</v>
      </c>
      <c r="W183">
        <v>0</v>
      </c>
      <c r="X183">
        <v>0</v>
      </c>
      <c r="Y183">
        <v>0</v>
      </c>
      <c r="Z183">
        <v>0</v>
      </c>
      <c r="AA183">
        <v>0</v>
      </c>
      <c r="AB183">
        <v>0</v>
      </c>
      <c r="AC183">
        <v>0</v>
      </c>
      <c r="AD183">
        <v>0</v>
      </c>
      <c r="AE183">
        <v>0</v>
      </c>
      <c r="AF183">
        <v>0</v>
      </c>
      <c r="AG183">
        <v>0</v>
      </c>
      <c r="AH183">
        <v>0.39</v>
      </c>
      <c r="AI183">
        <v>0</v>
      </c>
      <c r="AJ183">
        <v>0</v>
      </c>
      <c r="AK183">
        <v>0</v>
      </c>
      <c r="AL183">
        <v>0</v>
      </c>
      <c r="AM183">
        <v>0</v>
      </c>
      <c r="AN183">
        <v>0</v>
      </c>
      <c r="AO183">
        <v>2.54</v>
      </c>
      <c r="AP183">
        <v>0</v>
      </c>
      <c r="AQ183">
        <v>3.5999999999999997E-2</v>
      </c>
      <c r="AR183">
        <v>0</v>
      </c>
      <c r="AT183">
        <v>2.9660000000000002</v>
      </c>
      <c r="AU183">
        <v>2.9660000000000002</v>
      </c>
      <c r="AV183">
        <v>2.9</v>
      </c>
      <c r="AW183">
        <v>0</v>
      </c>
      <c r="AX183">
        <v>0</v>
      </c>
      <c r="AY183" s="53">
        <v>0.97774780849629117</v>
      </c>
      <c r="BA183" t="s">
        <v>79</v>
      </c>
      <c r="BF183">
        <v>3.5999999999999997E-2</v>
      </c>
      <c r="BG183">
        <v>0</v>
      </c>
      <c r="BH183">
        <v>0</v>
      </c>
      <c r="BI183">
        <v>0</v>
      </c>
      <c r="BK183">
        <v>0.39</v>
      </c>
      <c r="BN183">
        <v>0</v>
      </c>
      <c r="BO183">
        <v>0</v>
      </c>
      <c r="BP183">
        <v>0.39</v>
      </c>
      <c r="BQ183">
        <v>2.54</v>
      </c>
      <c r="BR183">
        <v>3.5999999999999997E-2</v>
      </c>
      <c r="BS183">
        <v>0</v>
      </c>
      <c r="BT183">
        <v>0</v>
      </c>
      <c r="BU183">
        <v>0</v>
      </c>
      <c r="BV183" t="s">
        <v>6</v>
      </c>
      <c r="BW183" t="s">
        <v>6</v>
      </c>
      <c r="BX183" t="s">
        <v>6</v>
      </c>
      <c r="BY183">
        <v>0</v>
      </c>
      <c r="BZ183">
        <v>2.9660000000000002</v>
      </c>
      <c r="CC183" s="53">
        <v>0</v>
      </c>
      <c r="CD183" s="53">
        <v>0</v>
      </c>
      <c r="CE183" s="53">
        <v>0.14362778152393796</v>
      </c>
      <c r="CF183" s="53">
        <v>0.85637221847606204</v>
      </c>
      <c r="CH183" s="53">
        <v>1</v>
      </c>
      <c r="CK183">
        <v>0</v>
      </c>
      <c r="CN183" s="53">
        <v>0</v>
      </c>
      <c r="CO183" s="53">
        <v>0</v>
      </c>
    </row>
    <row r="184" spans="1:93" x14ac:dyDescent="0.35">
      <c r="A184" s="3" t="s">
        <v>300</v>
      </c>
      <c r="B184" s="3" t="s">
        <v>301</v>
      </c>
      <c r="C184">
        <v>0</v>
      </c>
      <c r="D184">
        <v>2.92</v>
      </c>
      <c r="E184">
        <v>0</v>
      </c>
      <c r="F184">
        <v>0</v>
      </c>
      <c r="G184">
        <v>0</v>
      </c>
      <c r="H184">
        <v>0</v>
      </c>
      <c r="I184">
        <v>120.57599999999999</v>
      </c>
      <c r="J184">
        <v>0</v>
      </c>
      <c r="K184">
        <v>0</v>
      </c>
      <c r="L184" s="3">
        <v>0</v>
      </c>
      <c r="M184" s="3">
        <v>0</v>
      </c>
      <c r="N184" s="3">
        <v>0</v>
      </c>
      <c r="O184" s="3">
        <v>0</v>
      </c>
      <c r="P184" s="3">
        <v>49.197600000000001</v>
      </c>
      <c r="Q184" s="3">
        <v>0</v>
      </c>
      <c r="R184">
        <v>0</v>
      </c>
      <c r="S184">
        <v>33.978900000000003</v>
      </c>
      <c r="T184">
        <v>0</v>
      </c>
      <c r="U184">
        <v>4.5599999999999996</v>
      </c>
      <c r="V184">
        <v>0</v>
      </c>
      <c r="W184">
        <v>4.4000000000000004</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2.8905599999999998</v>
      </c>
      <c r="AR184">
        <v>0</v>
      </c>
      <c r="AT184">
        <v>218.52306000000002</v>
      </c>
      <c r="AU184">
        <v>218.52306000000002</v>
      </c>
      <c r="AV184">
        <v>156.69999999999999</v>
      </c>
      <c r="AW184">
        <v>12.7</v>
      </c>
      <c r="AX184">
        <v>0</v>
      </c>
      <c r="AY184" s="53">
        <v>0.71708679166400091</v>
      </c>
      <c r="BA184" t="s">
        <v>79</v>
      </c>
      <c r="BF184">
        <v>2.8905599999999998</v>
      </c>
      <c r="BG184">
        <v>0</v>
      </c>
      <c r="BH184">
        <v>38.538900000000005</v>
      </c>
      <c r="BI184">
        <v>4.4000000000000004</v>
      </c>
      <c r="BK184">
        <v>92.136500000000012</v>
      </c>
      <c r="BN184">
        <v>2.92</v>
      </c>
      <c r="BO184">
        <v>0</v>
      </c>
      <c r="BP184">
        <v>42.938900000000004</v>
      </c>
      <c r="BQ184">
        <v>169.77359999999999</v>
      </c>
      <c r="BR184">
        <v>2.8905599999999998</v>
      </c>
      <c r="BS184">
        <v>0</v>
      </c>
      <c r="BT184">
        <v>0</v>
      </c>
      <c r="BU184">
        <v>0</v>
      </c>
      <c r="BV184" t="s">
        <v>6</v>
      </c>
      <c r="BW184" t="s">
        <v>6</v>
      </c>
      <c r="BX184" t="s">
        <v>6</v>
      </c>
      <c r="BY184">
        <v>0.98395200000000005</v>
      </c>
      <c r="BZ184">
        <v>218.52305999999999</v>
      </c>
      <c r="CC184" s="53">
        <v>1.7865171758074411E-2</v>
      </c>
      <c r="CD184" s="53">
        <v>0</v>
      </c>
      <c r="CE184" s="53">
        <v>0.20972367859025956</v>
      </c>
      <c r="CF184" s="53">
        <v>0.77241114965166613</v>
      </c>
      <c r="CH184" s="53">
        <v>1</v>
      </c>
      <c r="CK184">
        <v>1.7865200000000001E-2</v>
      </c>
      <c r="CN184" s="53">
        <v>2.8241925589811423E-8</v>
      </c>
      <c r="CO184" s="53">
        <v>0</v>
      </c>
    </row>
    <row r="185" spans="1:93" x14ac:dyDescent="0.35">
      <c r="A185" s="3" t="s">
        <v>302</v>
      </c>
      <c r="B185" s="3" t="s">
        <v>303</v>
      </c>
      <c r="C185">
        <v>0</v>
      </c>
      <c r="D185">
        <v>3.6799999999999999E-2</v>
      </c>
      <c r="E185">
        <v>0</v>
      </c>
      <c r="F185">
        <v>0</v>
      </c>
      <c r="G185">
        <v>0</v>
      </c>
      <c r="H185">
        <v>0</v>
      </c>
      <c r="I185">
        <v>0</v>
      </c>
      <c r="J185">
        <v>0</v>
      </c>
      <c r="K185">
        <v>0</v>
      </c>
      <c r="L185" s="3">
        <v>0</v>
      </c>
      <c r="M185" s="3">
        <v>0</v>
      </c>
      <c r="N185" s="3">
        <v>0</v>
      </c>
      <c r="O185" s="3">
        <v>0</v>
      </c>
      <c r="P185" s="3">
        <v>0</v>
      </c>
      <c r="Q185" s="3">
        <v>0</v>
      </c>
      <c r="R185">
        <v>0</v>
      </c>
      <c r="S185">
        <v>0</v>
      </c>
      <c r="T185">
        <v>0</v>
      </c>
      <c r="U185">
        <v>0</v>
      </c>
      <c r="V185">
        <v>0</v>
      </c>
      <c r="W185">
        <v>1.946</v>
      </c>
      <c r="X185">
        <v>0</v>
      </c>
      <c r="Y185">
        <v>0</v>
      </c>
      <c r="Z185">
        <v>9.9879999999999995</v>
      </c>
      <c r="AA185">
        <v>0</v>
      </c>
      <c r="AB185">
        <v>0</v>
      </c>
      <c r="AC185">
        <v>0</v>
      </c>
      <c r="AD185">
        <v>0</v>
      </c>
      <c r="AE185">
        <v>0</v>
      </c>
      <c r="AF185">
        <v>0</v>
      </c>
      <c r="AG185">
        <v>0</v>
      </c>
      <c r="AH185">
        <v>0</v>
      </c>
      <c r="AI185">
        <v>0</v>
      </c>
      <c r="AJ185">
        <v>0</v>
      </c>
      <c r="AK185">
        <v>0</v>
      </c>
      <c r="AL185">
        <v>0</v>
      </c>
      <c r="AM185">
        <v>0</v>
      </c>
      <c r="AN185">
        <v>0</v>
      </c>
      <c r="AO185">
        <v>0</v>
      </c>
      <c r="AP185">
        <v>0</v>
      </c>
      <c r="AQ185">
        <v>0.154</v>
      </c>
      <c r="AR185">
        <v>0</v>
      </c>
      <c r="AT185">
        <v>12.124799999999999</v>
      </c>
      <c r="AU185">
        <v>12.124799999999999</v>
      </c>
      <c r="AV185">
        <v>7.3840000000000003</v>
      </c>
      <c r="AW185">
        <v>0</v>
      </c>
      <c r="AX185">
        <v>0</v>
      </c>
      <c r="AY185" s="53">
        <v>0.60899973607812097</v>
      </c>
      <c r="BA185" t="s">
        <v>79</v>
      </c>
      <c r="BF185">
        <v>0.154</v>
      </c>
      <c r="BG185">
        <v>0</v>
      </c>
      <c r="BH185">
        <v>0</v>
      </c>
      <c r="BI185">
        <v>11.933999999999999</v>
      </c>
      <c r="BK185">
        <v>11.933999999999999</v>
      </c>
      <c r="BN185">
        <v>3.6799999999999999E-2</v>
      </c>
      <c r="BO185">
        <v>0</v>
      </c>
      <c r="BP185">
        <v>11.933999999999999</v>
      </c>
      <c r="BQ185">
        <v>0</v>
      </c>
      <c r="BR185">
        <v>0.154</v>
      </c>
      <c r="BS185">
        <v>0</v>
      </c>
      <c r="BT185">
        <v>0</v>
      </c>
      <c r="BU185">
        <v>0</v>
      </c>
      <c r="BV185" t="s">
        <v>6</v>
      </c>
      <c r="BW185" t="s">
        <v>6</v>
      </c>
      <c r="BX185" t="s">
        <v>6</v>
      </c>
      <c r="BY185">
        <v>0</v>
      </c>
      <c r="BZ185">
        <v>12.124799999999999</v>
      </c>
      <c r="CC185" s="53">
        <v>3.035101609923463E-3</v>
      </c>
      <c r="CD185" s="53">
        <v>0</v>
      </c>
      <c r="CE185" s="53">
        <v>0.99696489839007663</v>
      </c>
      <c r="CF185" s="53">
        <v>0</v>
      </c>
      <c r="CH185" s="53">
        <v>1</v>
      </c>
      <c r="CK185">
        <v>3.0351000000000002E-3</v>
      </c>
      <c r="CN185" s="53">
        <v>-1.6099234627711678E-9</v>
      </c>
      <c r="CO185" s="53">
        <v>0</v>
      </c>
    </row>
    <row r="186" spans="1:93" x14ac:dyDescent="0.35">
      <c r="A186" s="3" t="s">
        <v>302</v>
      </c>
      <c r="B186" s="3" t="s">
        <v>305</v>
      </c>
      <c r="C186">
        <v>0</v>
      </c>
      <c r="D186">
        <v>0.14399999999999999</v>
      </c>
      <c r="E186">
        <v>0</v>
      </c>
      <c r="F186">
        <v>0</v>
      </c>
      <c r="G186">
        <v>0</v>
      </c>
      <c r="H186">
        <v>0</v>
      </c>
      <c r="I186">
        <v>0</v>
      </c>
      <c r="J186">
        <v>0</v>
      </c>
      <c r="K186">
        <v>0</v>
      </c>
      <c r="L186" s="3">
        <v>0</v>
      </c>
      <c r="M186" s="3">
        <v>0</v>
      </c>
      <c r="N186" s="3">
        <v>0</v>
      </c>
      <c r="O186" s="3">
        <v>0</v>
      </c>
      <c r="P186" s="3">
        <v>0</v>
      </c>
      <c r="Q186" s="3">
        <v>0</v>
      </c>
      <c r="R186">
        <v>0</v>
      </c>
      <c r="S186">
        <v>0</v>
      </c>
      <c r="T186">
        <v>0</v>
      </c>
      <c r="U186">
        <v>10.025</v>
      </c>
      <c r="V186">
        <v>0</v>
      </c>
      <c r="W186">
        <v>2.2360000000000002</v>
      </c>
      <c r="X186">
        <v>0</v>
      </c>
      <c r="Y186">
        <v>0</v>
      </c>
      <c r="Z186">
        <v>0</v>
      </c>
      <c r="AA186">
        <v>0</v>
      </c>
      <c r="AB186">
        <v>0</v>
      </c>
      <c r="AC186">
        <v>0</v>
      </c>
      <c r="AD186">
        <v>0</v>
      </c>
      <c r="AE186">
        <v>0</v>
      </c>
      <c r="AF186">
        <v>0</v>
      </c>
      <c r="AG186">
        <v>0</v>
      </c>
      <c r="AH186">
        <v>0</v>
      </c>
      <c r="AI186">
        <v>0</v>
      </c>
      <c r="AJ186">
        <v>0</v>
      </c>
      <c r="AK186">
        <v>0</v>
      </c>
      <c r="AL186">
        <v>0</v>
      </c>
      <c r="AM186">
        <v>0</v>
      </c>
      <c r="AN186">
        <v>1.224</v>
      </c>
      <c r="AO186">
        <v>0</v>
      </c>
      <c r="AP186">
        <v>0</v>
      </c>
      <c r="AQ186">
        <v>0.4</v>
      </c>
      <c r="AR186">
        <v>0</v>
      </c>
      <c r="AT186">
        <v>14.029000000000002</v>
      </c>
      <c r="AU186">
        <v>14.029000000000002</v>
      </c>
      <c r="AV186">
        <v>10.198</v>
      </c>
      <c r="AW186">
        <v>0</v>
      </c>
      <c r="AX186">
        <v>0</v>
      </c>
      <c r="AY186" s="53">
        <v>0.72692280276569954</v>
      </c>
      <c r="BA186" t="s">
        <v>79</v>
      </c>
      <c r="BF186">
        <v>0.4</v>
      </c>
      <c r="BG186">
        <v>0</v>
      </c>
      <c r="BH186">
        <v>10.025</v>
      </c>
      <c r="BI186">
        <v>2.2360000000000002</v>
      </c>
      <c r="BK186">
        <v>12.261000000000001</v>
      </c>
      <c r="BN186">
        <v>0.14399999999999999</v>
      </c>
      <c r="BO186">
        <v>0</v>
      </c>
      <c r="BP186">
        <v>12.261000000000001</v>
      </c>
      <c r="BQ186">
        <v>1.224</v>
      </c>
      <c r="BR186">
        <v>0.4</v>
      </c>
      <c r="BS186">
        <v>0</v>
      </c>
      <c r="BT186">
        <v>0</v>
      </c>
      <c r="BU186">
        <v>0</v>
      </c>
      <c r="BV186" t="s">
        <v>6</v>
      </c>
      <c r="BW186" t="s">
        <v>6</v>
      </c>
      <c r="BX186" t="s">
        <v>6</v>
      </c>
      <c r="BY186">
        <v>0</v>
      </c>
      <c r="BZ186">
        <v>14.029000000000002</v>
      </c>
      <c r="CC186" s="53">
        <v>1.0264452206144413E-2</v>
      </c>
      <c r="CD186" s="53">
        <v>0</v>
      </c>
      <c r="CE186" s="53">
        <v>0.90248770404162804</v>
      </c>
      <c r="CF186" s="53">
        <v>8.7247843752227522E-2</v>
      </c>
      <c r="CH186" s="53">
        <v>0.99999999999999989</v>
      </c>
      <c r="CK186">
        <v>1.0264499999999999E-2</v>
      </c>
      <c r="CN186" s="53">
        <v>4.7793855586716893E-8</v>
      </c>
      <c r="CO186" s="53">
        <v>0</v>
      </c>
    </row>
    <row r="187" spans="1:93" x14ac:dyDescent="0.35">
      <c r="A187" s="3" t="s">
        <v>302</v>
      </c>
      <c r="B187" s="3" t="s">
        <v>304</v>
      </c>
      <c r="C187">
        <v>0</v>
      </c>
      <c r="D187">
        <v>0.32</v>
      </c>
      <c r="E187">
        <v>0</v>
      </c>
      <c r="F187">
        <v>0</v>
      </c>
      <c r="G187">
        <v>0</v>
      </c>
      <c r="H187">
        <v>0</v>
      </c>
      <c r="I187">
        <v>0</v>
      </c>
      <c r="J187">
        <v>0</v>
      </c>
      <c r="K187">
        <v>0</v>
      </c>
      <c r="L187" s="3">
        <v>0</v>
      </c>
      <c r="M187" s="3">
        <v>0</v>
      </c>
      <c r="N187" s="3">
        <v>0</v>
      </c>
      <c r="O187" s="3">
        <v>0</v>
      </c>
      <c r="P187" s="3">
        <v>0</v>
      </c>
      <c r="Q187" s="3">
        <v>0</v>
      </c>
      <c r="R187">
        <v>12.78</v>
      </c>
      <c r="S187">
        <v>59.375</v>
      </c>
      <c r="T187">
        <v>0</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12.206</v>
      </c>
      <c r="AO187">
        <v>0</v>
      </c>
      <c r="AP187">
        <v>0</v>
      </c>
      <c r="AQ187">
        <v>2.2000000000000002</v>
      </c>
      <c r="AR187">
        <v>0</v>
      </c>
      <c r="AT187">
        <v>86.881</v>
      </c>
      <c r="AU187">
        <v>86.881</v>
      </c>
      <c r="AV187">
        <v>59.716000000000001</v>
      </c>
      <c r="AW187">
        <v>0</v>
      </c>
      <c r="AX187">
        <v>0</v>
      </c>
      <c r="AY187" s="53">
        <v>0.68733094692740648</v>
      </c>
      <c r="BA187" t="s">
        <v>79</v>
      </c>
      <c r="BF187">
        <v>2.2000000000000002</v>
      </c>
      <c r="BG187">
        <v>0</v>
      </c>
      <c r="BH187">
        <v>72.155000000000001</v>
      </c>
      <c r="BI187">
        <v>0</v>
      </c>
      <c r="BK187">
        <v>72.155000000000001</v>
      </c>
      <c r="BN187">
        <v>0.32</v>
      </c>
      <c r="BO187">
        <v>0</v>
      </c>
      <c r="BP187">
        <v>72.155000000000001</v>
      </c>
      <c r="BQ187">
        <v>12.206</v>
      </c>
      <c r="BR187">
        <v>2.2000000000000002</v>
      </c>
      <c r="BS187">
        <v>0</v>
      </c>
      <c r="BT187">
        <v>0</v>
      </c>
      <c r="BU187">
        <v>0</v>
      </c>
      <c r="BV187" t="s">
        <v>6</v>
      </c>
      <c r="BW187" t="s">
        <v>6</v>
      </c>
      <c r="BX187" t="s">
        <v>6</v>
      </c>
      <c r="BY187">
        <v>0</v>
      </c>
      <c r="BZ187">
        <v>86.881</v>
      </c>
      <c r="CC187" s="53">
        <v>3.6831988582083541E-3</v>
      </c>
      <c r="CD187" s="53">
        <v>0</v>
      </c>
      <c r="CE187" s="53">
        <v>0.85582578469400683</v>
      </c>
      <c r="CF187" s="53">
        <v>0.14049101644778489</v>
      </c>
      <c r="CH187" s="53">
        <v>1</v>
      </c>
      <c r="CK187">
        <v>3.6832000000000002E-3</v>
      </c>
      <c r="CN187" s="53">
        <v>1.1417916460400301E-9</v>
      </c>
      <c r="CO187" s="53">
        <v>0</v>
      </c>
    </row>
    <row r="188" spans="1:93" x14ac:dyDescent="0.35">
      <c r="A188" s="3" t="s">
        <v>306</v>
      </c>
      <c r="B188" s="3" t="s">
        <v>307</v>
      </c>
      <c r="C188">
        <v>0</v>
      </c>
      <c r="D188">
        <v>98.37</v>
      </c>
      <c r="E188">
        <v>0</v>
      </c>
      <c r="F188">
        <v>1.82</v>
      </c>
      <c r="G188">
        <v>0</v>
      </c>
      <c r="H188">
        <v>0</v>
      </c>
      <c r="I188">
        <v>0</v>
      </c>
      <c r="J188">
        <v>0</v>
      </c>
      <c r="K188">
        <v>689.57</v>
      </c>
      <c r="L188" s="3">
        <v>0</v>
      </c>
      <c r="M188" s="3">
        <v>0</v>
      </c>
      <c r="N188" s="3">
        <v>0</v>
      </c>
      <c r="O188" s="3">
        <v>0</v>
      </c>
      <c r="P188" s="3">
        <v>0</v>
      </c>
      <c r="Q188" s="3">
        <v>0</v>
      </c>
      <c r="R188">
        <v>0</v>
      </c>
      <c r="S188">
        <v>0</v>
      </c>
      <c r="T188">
        <v>0</v>
      </c>
      <c r="U188">
        <v>0</v>
      </c>
      <c r="V188">
        <v>0</v>
      </c>
      <c r="W188">
        <v>33.35</v>
      </c>
      <c r="X188">
        <v>0</v>
      </c>
      <c r="Y188">
        <v>0</v>
      </c>
      <c r="Z188">
        <v>0</v>
      </c>
      <c r="AA188">
        <v>0</v>
      </c>
      <c r="AB188">
        <v>2.19</v>
      </c>
      <c r="AC188">
        <v>0</v>
      </c>
      <c r="AD188">
        <v>0</v>
      </c>
      <c r="AE188">
        <v>0</v>
      </c>
      <c r="AF188">
        <v>0</v>
      </c>
      <c r="AG188">
        <v>0</v>
      </c>
      <c r="AH188">
        <v>0</v>
      </c>
      <c r="AI188">
        <v>0</v>
      </c>
      <c r="AJ188">
        <v>0</v>
      </c>
      <c r="AK188">
        <v>58.4</v>
      </c>
      <c r="AL188">
        <v>0</v>
      </c>
      <c r="AM188">
        <v>0</v>
      </c>
      <c r="AN188">
        <v>0</v>
      </c>
      <c r="AO188">
        <v>0</v>
      </c>
      <c r="AP188">
        <v>0</v>
      </c>
      <c r="AQ188">
        <v>25.75</v>
      </c>
      <c r="AR188">
        <v>0</v>
      </c>
      <c r="AT188">
        <v>909.45</v>
      </c>
      <c r="AU188">
        <v>909.45</v>
      </c>
      <c r="AV188">
        <v>764.2</v>
      </c>
      <c r="AW188">
        <v>0</v>
      </c>
      <c r="AX188">
        <v>0</v>
      </c>
      <c r="AY188" s="53">
        <v>0.84028808620594864</v>
      </c>
      <c r="BA188" t="s">
        <v>79</v>
      </c>
      <c r="BF188">
        <v>84.15</v>
      </c>
      <c r="BG188">
        <v>0</v>
      </c>
      <c r="BH188">
        <v>0</v>
      </c>
      <c r="BI188">
        <v>33.35</v>
      </c>
      <c r="BK188">
        <v>35.54</v>
      </c>
      <c r="BN188">
        <v>100.19</v>
      </c>
      <c r="BO188">
        <v>0</v>
      </c>
      <c r="BP188">
        <v>35.54</v>
      </c>
      <c r="BQ188">
        <v>689.57</v>
      </c>
      <c r="BR188">
        <v>84.15</v>
      </c>
      <c r="BS188">
        <v>3.5000000000000003E-2</v>
      </c>
      <c r="BT188">
        <v>0</v>
      </c>
      <c r="BU188">
        <v>0</v>
      </c>
      <c r="BV188" t="s">
        <v>6</v>
      </c>
      <c r="BW188" t="s">
        <v>6</v>
      </c>
      <c r="BX188" t="s">
        <v>6</v>
      </c>
      <c r="BY188">
        <v>0</v>
      </c>
      <c r="BZ188">
        <v>909.45</v>
      </c>
      <c r="CC188" s="53">
        <v>0.11340398042773105</v>
      </c>
      <c r="CD188" s="53">
        <v>0</v>
      </c>
      <c r="CE188" s="53">
        <v>0.12836851943482325</v>
      </c>
      <c r="CF188" s="53">
        <v>0.75822750013744578</v>
      </c>
      <c r="CH188" s="53">
        <v>1</v>
      </c>
      <c r="CK188">
        <v>0.113404</v>
      </c>
      <c r="CN188" s="53">
        <v>1.9572268958323313E-8</v>
      </c>
      <c r="CO188" s="53">
        <v>0</v>
      </c>
    </row>
    <row r="189" spans="1:93" x14ac:dyDescent="0.35">
      <c r="A189" s="3" t="s">
        <v>306</v>
      </c>
      <c r="B189" s="3" t="s">
        <v>309</v>
      </c>
      <c r="C189">
        <v>0</v>
      </c>
      <c r="D189">
        <v>0</v>
      </c>
      <c r="E189">
        <v>0</v>
      </c>
      <c r="F189">
        <v>0</v>
      </c>
      <c r="G189">
        <v>0</v>
      </c>
      <c r="H189">
        <v>0</v>
      </c>
      <c r="I189">
        <v>0</v>
      </c>
      <c r="J189">
        <v>0</v>
      </c>
      <c r="K189">
        <v>2.5499999999999998</v>
      </c>
      <c r="L189" s="3">
        <v>0</v>
      </c>
      <c r="M189" s="3">
        <v>0</v>
      </c>
      <c r="N189" s="3">
        <v>0</v>
      </c>
      <c r="O189" s="3">
        <v>0</v>
      </c>
      <c r="P189" s="3">
        <v>0</v>
      </c>
      <c r="Q189" s="3">
        <v>0</v>
      </c>
      <c r="R189">
        <v>0</v>
      </c>
      <c r="S189">
        <v>0</v>
      </c>
      <c r="T189">
        <v>0</v>
      </c>
      <c r="U189">
        <v>0</v>
      </c>
      <c r="V189">
        <v>0</v>
      </c>
      <c r="W189">
        <v>0.96</v>
      </c>
      <c r="X189">
        <v>0</v>
      </c>
      <c r="Y189">
        <v>0</v>
      </c>
      <c r="Z189">
        <v>0</v>
      </c>
      <c r="AA189">
        <v>0</v>
      </c>
      <c r="AB189">
        <v>7.0000000000000007E-2</v>
      </c>
      <c r="AC189">
        <v>0</v>
      </c>
      <c r="AD189">
        <v>0</v>
      </c>
      <c r="AE189">
        <v>0</v>
      </c>
      <c r="AF189">
        <v>0</v>
      </c>
      <c r="AG189">
        <v>0</v>
      </c>
      <c r="AH189">
        <v>0</v>
      </c>
      <c r="AI189">
        <v>0</v>
      </c>
      <c r="AJ189">
        <v>0</v>
      </c>
      <c r="AK189">
        <v>1.65</v>
      </c>
      <c r="AL189">
        <v>0</v>
      </c>
      <c r="AM189">
        <v>0</v>
      </c>
      <c r="AN189">
        <v>0</v>
      </c>
      <c r="AO189">
        <v>20.023499999999999</v>
      </c>
      <c r="AP189">
        <v>0</v>
      </c>
      <c r="AQ189">
        <v>0.59</v>
      </c>
      <c r="AR189">
        <v>0</v>
      </c>
      <c r="AT189">
        <v>25.843499999999999</v>
      </c>
      <c r="AU189">
        <v>25.843499999999999</v>
      </c>
      <c r="AV189">
        <v>19.350000000000001</v>
      </c>
      <c r="AW189">
        <v>0</v>
      </c>
      <c r="AX189">
        <v>0</v>
      </c>
      <c r="AY189" s="53">
        <v>0.74873759359219927</v>
      </c>
      <c r="BA189" t="s">
        <v>79</v>
      </c>
      <c r="BF189">
        <v>2.2399999999999998</v>
      </c>
      <c r="BG189">
        <v>0</v>
      </c>
      <c r="BH189">
        <v>0</v>
      </c>
      <c r="BI189">
        <v>0.96</v>
      </c>
      <c r="BK189">
        <v>1.03</v>
      </c>
      <c r="BN189">
        <v>0</v>
      </c>
      <c r="BO189">
        <v>0</v>
      </c>
      <c r="BP189">
        <v>1.03</v>
      </c>
      <c r="BQ189">
        <v>22.573499999999999</v>
      </c>
      <c r="BR189">
        <v>2.2399999999999998</v>
      </c>
      <c r="BS189">
        <v>0</v>
      </c>
      <c r="BT189">
        <v>0</v>
      </c>
      <c r="BU189">
        <v>0</v>
      </c>
      <c r="BV189" t="s">
        <v>6</v>
      </c>
      <c r="BW189" t="s">
        <v>6</v>
      </c>
      <c r="BX189" t="s">
        <v>6</v>
      </c>
      <c r="BY189">
        <v>0</v>
      </c>
      <c r="BZ189">
        <v>25.843499999999999</v>
      </c>
      <c r="CC189" s="53">
        <v>0</v>
      </c>
      <c r="CD189" s="53">
        <v>0</v>
      </c>
      <c r="CE189" s="53">
        <v>0.12653084914968946</v>
      </c>
      <c r="CF189" s="53">
        <v>0.87346915085031052</v>
      </c>
      <c r="CH189" s="53">
        <v>1</v>
      </c>
      <c r="CK189">
        <v>0</v>
      </c>
      <c r="CN189" s="53">
        <v>0</v>
      </c>
      <c r="CO189" s="53">
        <v>0</v>
      </c>
    </row>
    <row r="190" spans="1:93" x14ac:dyDescent="0.35">
      <c r="A190" s="3" t="s">
        <v>306</v>
      </c>
      <c r="B190" s="3" t="s">
        <v>308</v>
      </c>
      <c r="C190">
        <v>0</v>
      </c>
      <c r="D190">
        <v>1.48</v>
      </c>
      <c r="E190">
        <v>0</v>
      </c>
      <c r="F190">
        <v>0</v>
      </c>
      <c r="G190">
        <v>0</v>
      </c>
      <c r="H190">
        <v>0</v>
      </c>
      <c r="I190">
        <v>0</v>
      </c>
      <c r="J190">
        <v>0</v>
      </c>
      <c r="K190">
        <v>0</v>
      </c>
      <c r="L190" s="3">
        <v>0</v>
      </c>
      <c r="M190" s="3">
        <v>0</v>
      </c>
      <c r="N190" s="3">
        <v>0</v>
      </c>
      <c r="O190" s="3">
        <v>0</v>
      </c>
      <c r="P190" s="3">
        <v>0</v>
      </c>
      <c r="Q190" s="3">
        <v>0</v>
      </c>
      <c r="R190">
        <v>0</v>
      </c>
      <c r="S190">
        <v>0</v>
      </c>
      <c r="T190">
        <v>0</v>
      </c>
      <c r="U190">
        <v>6.74</v>
      </c>
      <c r="V190">
        <v>0</v>
      </c>
      <c r="W190">
        <v>20.399999999999999</v>
      </c>
      <c r="X190">
        <v>0</v>
      </c>
      <c r="Y190">
        <v>0</v>
      </c>
      <c r="Z190">
        <v>0</v>
      </c>
      <c r="AA190">
        <v>0</v>
      </c>
      <c r="AB190">
        <v>0</v>
      </c>
      <c r="AC190">
        <v>0</v>
      </c>
      <c r="AD190">
        <v>0</v>
      </c>
      <c r="AE190">
        <v>0</v>
      </c>
      <c r="AF190">
        <v>0</v>
      </c>
      <c r="AG190">
        <v>0</v>
      </c>
      <c r="AH190">
        <v>0</v>
      </c>
      <c r="AI190">
        <v>0</v>
      </c>
      <c r="AJ190">
        <v>0</v>
      </c>
      <c r="AK190">
        <v>0</v>
      </c>
      <c r="AL190">
        <v>0</v>
      </c>
      <c r="AM190">
        <v>0</v>
      </c>
      <c r="AN190">
        <v>0</v>
      </c>
      <c r="AO190">
        <v>0</v>
      </c>
      <c r="AP190">
        <v>0</v>
      </c>
      <c r="AQ190">
        <v>0.51</v>
      </c>
      <c r="AR190">
        <v>0</v>
      </c>
      <c r="AT190">
        <v>29.13</v>
      </c>
      <c r="AU190">
        <v>29.13</v>
      </c>
      <c r="AV190">
        <v>21.1</v>
      </c>
      <c r="AW190">
        <v>0</v>
      </c>
      <c r="AX190">
        <v>0</v>
      </c>
      <c r="AY190" s="53">
        <v>0.72433916924133201</v>
      </c>
      <c r="BA190" t="s">
        <v>79</v>
      </c>
      <c r="BF190">
        <v>0.51</v>
      </c>
      <c r="BG190">
        <v>0</v>
      </c>
      <c r="BH190">
        <v>6.74</v>
      </c>
      <c r="BI190">
        <v>20.399999999999999</v>
      </c>
      <c r="BK190">
        <v>27.14</v>
      </c>
      <c r="BN190">
        <v>1.48</v>
      </c>
      <c r="BO190">
        <v>0</v>
      </c>
      <c r="BP190">
        <v>27.14</v>
      </c>
      <c r="BQ190">
        <v>0</v>
      </c>
      <c r="BR190">
        <v>0.51</v>
      </c>
      <c r="BS190">
        <v>0</v>
      </c>
      <c r="BT190">
        <v>0</v>
      </c>
      <c r="BU190">
        <v>0</v>
      </c>
      <c r="BV190" t="s">
        <v>6</v>
      </c>
      <c r="BW190" t="s">
        <v>6</v>
      </c>
      <c r="BX190" t="s">
        <v>6</v>
      </c>
      <c r="BY190">
        <v>0</v>
      </c>
      <c r="BZ190">
        <v>29.130000000000003</v>
      </c>
      <c r="CC190" s="53">
        <v>5.0806728458633703E-2</v>
      </c>
      <c r="CD190" s="53">
        <v>0</v>
      </c>
      <c r="CE190" s="53">
        <v>0.94919327154136623</v>
      </c>
      <c r="CF190" s="53">
        <v>0</v>
      </c>
      <c r="CH190" s="53">
        <v>0.99999999999999989</v>
      </c>
      <c r="CK190">
        <v>5.0806700000000003E-2</v>
      </c>
      <c r="CN190" s="53">
        <v>-2.8458633699601776E-8</v>
      </c>
      <c r="CO190" s="53">
        <v>0</v>
      </c>
    </row>
    <row r="191" spans="1:93" x14ac:dyDescent="0.35">
      <c r="A191" s="3" t="s">
        <v>310</v>
      </c>
      <c r="B191" s="3" t="s">
        <v>311</v>
      </c>
      <c r="C191">
        <v>0</v>
      </c>
      <c r="D191">
        <v>0.2</v>
      </c>
      <c r="E191">
        <v>0</v>
      </c>
      <c r="F191">
        <v>0</v>
      </c>
      <c r="G191">
        <v>0</v>
      </c>
      <c r="H191">
        <v>0</v>
      </c>
      <c r="I191">
        <v>0</v>
      </c>
      <c r="J191">
        <v>0</v>
      </c>
      <c r="K191">
        <v>0</v>
      </c>
      <c r="L191" s="3">
        <v>0</v>
      </c>
      <c r="M191" s="3">
        <v>0</v>
      </c>
      <c r="N191" s="3">
        <v>0</v>
      </c>
      <c r="O191" s="3">
        <v>0</v>
      </c>
      <c r="P191" s="3">
        <v>0</v>
      </c>
      <c r="Q191" s="3">
        <v>0</v>
      </c>
      <c r="R191">
        <v>0</v>
      </c>
      <c r="S191">
        <v>0</v>
      </c>
      <c r="T191">
        <v>0</v>
      </c>
      <c r="U191">
        <v>35</v>
      </c>
      <c r="V191">
        <v>0</v>
      </c>
      <c r="W191">
        <v>0</v>
      </c>
      <c r="X191">
        <v>0</v>
      </c>
      <c r="Y191">
        <v>0</v>
      </c>
      <c r="Z191">
        <v>0</v>
      </c>
      <c r="AA191">
        <v>0</v>
      </c>
      <c r="AB191">
        <v>0</v>
      </c>
      <c r="AC191">
        <v>0</v>
      </c>
      <c r="AD191">
        <v>0</v>
      </c>
      <c r="AE191">
        <v>0</v>
      </c>
      <c r="AF191">
        <v>0</v>
      </c>
      <c r="AG191">
        <v>0</v>
      </c>
      <c r="AH191">
        <v>0</v>
      </c>
      <c r="AI191">
        <v>0</v>
      </c>
      <c r="AJ191">
        <v>0</v>
      </c>
      <c r="AK191">
        <v>0</v>
      </c>
      <c r="AL191">
        <v>0</v>
      </c>
      <c r="AM191">
        <v>0</v>
      </c>
      <c r="AN191">
        <v>4.0999999999999996</v>
      </c>
      <c r="AO191">
        <v>0</v>
      </c>
      <c r="AP191">
        <v>0</v>
      </c>
      <c r="AQ191">
        <v>0.5</v>
      </c>
      <c r="AR191">
        <v>0</v>
      </c>
      <c r="AT191">
        <v>39.800000000000004</v>
      </c>
      <c r="AU191">
        <v>39.800000000000004</v>
      </c>
      <c r="AV191">
        <v>27.2</v>
      </c>
      <c r="AW191">
        <v>0</v>
      </c>
      <c r="AX191">
        <v>0</v>
      </c>
      <c r="AY191" s="53">
        <v>0.68341708542713564</v>
      </c>
      <c r="BA191" t="s">
        <v>79</v>
      </c>
      <c r="BF191">
        <v>0.5</v>
      </c>
      <c r="BG191">
        <v>0</v>
      </c>
      <c r="BH191">
        <v>35</v>
      </c>
      <c r="BI191">
        <v>0</v>
      </c>
      <c r="BK191">
        <v>35</v>
      </c>
      <c r="BN191">
        <v>0.2</v>
      </c>
      <c r="BO191">
        <v>0</v>
      </c>
      <c r="BP191">
        <v>35</v>
      </c>
      <c r="BQ191">
        <v>4.0999999999999996</v>
      </c>
      <c r="BR191">
        <v>0.5</v>
      </c>
      <c r="BS191">
        <v>0</v>
      </c>
      <c r="BT191">
        <v>0</v>
      </c>
      <c r="BU191">
        <v>0</v>
      </c>
      <c r="BV191" t="s">
        <v>6</v>
      </c>
      <c r="BW191" t="s">
        <v>6</v>
      </c>
      <c r="BX191" t="s">
        <v>6</v>
      </c>
      <c r="BY191">
        <v>0</v>
      </c>
      <c r="BZ191">
        <v>39.800000000000004</v>
      </c>
      <c r="CC191" s="53">
        <v>5.0251256281407036E-3</v>
      </c>
      <c r="CD191" s="53">
        <v>0</v>
      </c>
      <c r="CE191" s="53">
        <v>0.8919597989949748</v>
      </c>
      <c r="CF191" s="53">
        <v>0.1030150753768844</v>
      </c>
      <c r="CH191" s="53">
        <v>0.99999999999999989</v>
      </c>
      <c r="CK191">
        <v>5.02513E-3</v>
      </c>
      <c r="CN191" s="53">
        <v>4.3718592964564484E-9</v>
      </c>
      <c r="CO191" s="53">
        <v>0</v>
      </c>
    </row>
    <row r="192" spans="1:93" x14ac:dyDescent="0.35">
      <c r="A192" s="3" t="s">
        <v>313</v>
      </c>
      <c r="B192" s="3" t="s">
        <v>316</v>
      </c>
      <c r="C192">
        <v>0</v>
      </c>
      <c r="D192">
        <v>3.11</v>
      </c>
      <c r="E192">
        <v>0</v>
      </c>
      <c r="F192">
        <v>0</v>
      </c>
      <c r="G192">
        <v>0</v>
      </c>
      <c r="H192">
        <v>0</v>
      </c>
      <c r="I192">
        <v>0</v>
      </c>
      <c r="J192">
        <v>0</v>
      </c>
      <c r="K192">
        <v>0</v>
      </c>
      <c r="L192" s="3">
        <v>0</v>
      </c>
      <c r="M192" s="3">
        <v>0</v>
      </c>
      <c r="N192" s="3">
        <v>0</v>
      </c>
      <c r="O192" s="3">
        <v>0</v>
      </c>
      <c r="P192" s="3">
        <v>0</v>
      </c>
      <c r="Q192" s="3">
        <v>0</v>
      </c>
      <c r="R192">
        <v>0.43972600000000001</v>
      </c>
      <c r="S192">
        <v>67.747</v>
      </c>
      <c r="T192">
        <v>0</v>
      </c>
      <c r="U192">
        <v>39.685099999999998</v>
      </c>
      <c r="V192">
        <v>0</v>
      </c>
      <c r="W192">
        <v>0.28000000000000003</v>
      </c>
      <c r="X192">
        <v>1.39</v>
      </c>
      <c r="Y192">
        <v>0</v>
      </c>
      <c r="Z192">
        <v>0</v>
      </c>
      <c r="AA192">
        <v>0</v>
      </c>
      <c r="AB192">
        <v>0</v>
      </c>
      <c r="AC192">
        <v>0</v>
      </c>
      <c r="AD192">
        <v>0</v>
      </c>
      <c r="AE192">
        <v>0</v>
      </c>
      <c r="AF192">
        <v>0</v>
      </c>
      <c r="AG192">
        <v>0</v>
      </c>
      <c r="AH192">
        <v>0</v>
      </c>
      <c r="AI192">
        <v>0</v>
      </c>
      <c r="AJ192">
        <v>0</v>
      </c>
      <c r="AK192">
        <v>0</v>
      </c>
      <c r="AL192">
        <v>0</v>
      </c>
      <c r="AM192">
        <v>0</v>
      </c>
      <c r="AN192">
        <v>17.190000000000001</v>
      </c>
      <c r="AO192">
        <v>0</v>
      </c>
      <c r="AP192">
        <v>0</v>
      </c>
      <c r="AQ192">
        <v>3.65733</v>
      </c>
      <c r="AR192">
        <v>0</v>
      </c>
      <c r="AT192">
        <v>133.49915600000003</v>
      </c>
      <c r="AU192">
        <v>133.49915600000003</v>
      </c>
      <c r="AV192">
        <v>87.54</v>
      </c>
      <c r="AW192">
        <v>0</v>
      </c>
      <c r="AX192">
        <v>0</v>
      </c>
      <c r="AY192" s="53">
        <v>0.65573448269590551</v>
      </c>
      <c r="BA192" t="s">
        <v>79</v>
      </c>
      <c r="BF192">
        <v>3.65733</v>
      </c>
      <c r="BG192">
        <v>0</v>
      </c>
      <c r="BH192">
        <v>107.871826</v>
      </c>
      <c r="BI192">
        <v>1.67</v>
      </c>
      <c r="BK192">
        <v>109.541826</v>
      </c>
      <c r="BN192">
        <v>3.11</v>
      </c>
      <c r="BO192">
        <v>0</v>
      </c>
      <c r="BP192">
        <v>109.541826</v>
      </c>
      <c r="BQ192">
        <v>17.190000000000001</v>
      </c>
      <c r="BR192">
        <v>3.65733</v>
      </c>
      <c r="BS192">
        <v>0</v>
      </c>
      <c r="BT192">
        <v>0.22</v>
      </c>
      <c r="BU192">
        <v>0</v>
      </c>
      <c r="BV192" t="s">
        <v>6</v>
      </c>
      <c r="BW192" t="s">
        <v>6</v>
      </c>
      <c r="BX192" t="s">
        <v>6</v>
      </c>
      <c r="BY192">
        <v>0</v>
      </c>
      <c r="BZ192">
        <v>133.499156</v>
      </c>
      <c r="CC192" s="53">
        <v>2.3296027429566671E-2</v>
      </c>
      <c r="CD192" s="53">
        <v>6.027098778062687E-3</v>
      </c>
      <c r="CE192" s="53">
        <v>0.84191201478457289</v>
      </c>
      <c r="CF192" s="53">
        <v>0.12876485900779777</v>
      </c>
      <c r="CH192" s="53">
        <v>1</v>
      </c>
      <c r="CK192">
        <v>2.32961E-2</v>
      </c>
      <c r="CN192" s="53">
        <v>7.2570433329310902E-8</v>
      </c>
      <c r="CO192" s="53">
        <v>0</v>
      </c>
    </row>
    <row r="193" spans="1:93" x14ac:dyDescent="0.35">
      <c r="A193" s="3" t="s">
        <v>313</v>
      </c>
      <c r="B193" s="3" t="s">
        <v>314</v>
      </c>
      <c r="C193">
        <v>0</v>
      </c>
      <c r="D193">
        <v>0.23200000000000001</v>
      </c>
      <c r="E193">
        <v>0</v>
      </c>
      <c r="F193">
        <v>0</v>
      </c>
      <c r="G193">
        <v>0</v>
      </c>
      <c r="H193">
        <v>0</v>
      </c>
      <c r="I193">
        <v>0</v>
      </c>
      <c r="J193">
        <v>0</v>
      </c>
      <c r="K193">
        <v>0</v>
      </c>
      <c r="L193" s="3">
        <v>0</v>
      </c>
      <c r="M193" s="3">
        <v>0</v>
      </c>
      <c r="N193" s="3">
        <v>0</v>
      </c>
      <c r="O193" s="3">
        <v>0</v>
      </c>
      <c r="P193" s="3">
        <v>0</v>
      </c>
      <c r="Q193" s="3">
        <v>0</v>
      </c>
      <c r="R193">
        <v>0</v>
      </c>
      <c r="S193">
        <v>0</v>
      </c>
      <c r="T193">
        <v>0</v>
      </c>
      <c r="U193">
        <v>1.33</v>
      </c>
      <c r="V193">
        <v>0</v>
      </c>
      <c r="W193">
        <v>0.315</v>
      </c>
      <c r="X193">
        <v>4.3999999999999997E-2</v>
      </c>
      <c r="Y193">
        <v>0</v>
      </c>
      <c r="Z193">
        <v>0</v>
      </c>
      <c r="AA193">
        <v>0</v>
      </c>
      <c r="AB193">
        <v>0</v>
      </c>
      <c r="AC193">
        <v>0</v>
      </c>
      <c r="AD193">
        <v>0</v>
      </c>
      <c r="AE193">
        <v>0</v>
      </c>
      <c r="AF193">
        <v>0</v>
      </c>
      <c r="AG193">
        <v>0</v>
      </c>
      <c r="AH193">
        <v>0</v>
      </c>
      <c r="AI193">
        <v>0</v>
      </c>
      <c r="AJ193">
        <v>0</v>
      </c>
      <c r="AK193">
        <v>0</v>
      </c>
      <c r="AL193">
        <v>0</v>
      </c>
      <c r="AM193">
        <v>0</v>
      </c>
      <c r="AN193">
        <v>0</v>
      </c>
      <c r="AO193">
        <v>0</v>
      </c>
      <c r="AP193">
        <v>0</v>
      </c>
      <c r="AQ193">
        <v>4.9000000000000002E-2</v>
      </c>
      <c r="AR193">
        <v>0</v>
      </c>
      <c r="AT193">
        <v>1.97</v>
      </c>
      <c r="AU193">
        <v>1.97</v>
      </c>
      <c r="AV193">
        <v>1.244</v>
      </c>
      <c r="AW193">
        <v>0</v>
      </c>
      <c r="AX193">
        <v>0</v>
      </c>
      <c r="AY193" s="53">
        <v>0.63147208121827414</v>
      </c>
      <c r="BA193" t="s">
        <v>79</v>
      </c>
      <c r="BF193">
        <v>4.9000000000000002E-2</v>
      </c>
      <c r="BG193">
        <v>0</v>
      </c>
      <c r="BH193">
        <v>1.33</v>
      </c>
      <c r="BI193">
        <v>0.35899999999999999</v>
      </c>
      <c r="BK193">
        <v>1.6890000000000001</v>
      </c>
      <c r="BN193">
        <v>0.23200000000000001</v>
      </c>
      <c r="BO193">
        <v>0</v>
      </c>
      <c r="BP193">
        <v>1.6890000000000001</v>
      </c>
      <c r="BQ193">
        <v>0</v>
      </c>
      <c r="BR193">
        <v>4.9000000000000002E-2</v>
      </c>
      <c r="BS193">
        <v>0</v>
      </c>
      <c r="BT193">
        <v>0.51</v>
      </c>
      <c r="BU193">
        <v>0</v>
      </c>
      <c r="BV193" t="s">
        <v>6</v>
      </c>
      <c r="BW193" t="s">
        <v>6</v>
      </c>
      <c r="BX193" t="s">
        <v>6</v>
      </c>
      <c r="BY193">
        <v>0</v>
      </c>
      <c r="BZ193">
        <v>1.97</v>
      </c>
      <c r="CC193" s="53">
        <v>0.11776649746192894</v>
      </c>
      <c r="CD193" s="53">
        <v>1.2685279187817261E-2</v>
      </c>
      <c r="CE193" s="53">
        <v>0.86954822335025395</v>
      </c>
      <c r="CF193" s="53">
        <v>0</v>
      </c>
      <c r="CH193" s="53">
        <v>1.0000000000000002</v>
      </c>
      <c r="CK193">
        <v>0.117766</v>
      </c>
      <c r="CN193" s="53">
        <v>-4.9746192894162267E-7</v>
      </c>
      <c r="CO193" s="53">
        <v>0</v>
      </c>
    </row>
    <row r="194" spans="1:93" x14ac:dyDescent="0.35">
      <c r="A194" s="3" t="s">
        <v>317</v>
      </c>
      <c r="B194" s="3" t="s">
        <v>318</v>
      </c>
      <c r="C194">
        <v>0</v>
      </c>
      <c r="D194">
        <v>2.32877</v>
      </c>
      <c r="E194">
        <v>0</v>
      </c>
      <c r="F194">
        <v>0</v>
      </c>
      <c r="G194">
        <v>0</v>
      </c>
      <c r="H194">
        <v>0</v>
      </c>
      <c r="I194">
        <v>0</v>
      </c>
      <c r="J194">
        <v>0</v>
      </c>
      <c r="K194">
        <v>0</v>
      </c>
      <c r="L194" s="3">
        <v>0</v>
      </c>
      <c r="M194" s="3">
        <v>0</v>
      </c>
      <c r="N194" s="3">
        <v>0</v>
      </c>
      <c r="O194" s="3">
        <v>0</v>
      </c>
      <c r="P194" s="3">
        <v>0</v>
      </c>
      <c r="Q194" s="3">
        <v>0</v>
      </c>
      <c r="R194">
        <v>6.52</v>
      </c>
      <c r="S194">
        <v>92.375799999999998</v>
      </c>
      <c r="T194">
        <v>6.52</v>
      </c>
      <c r="U194">
        <v>29.273900000000001</v>
      </c>
      <c r="V194">
        <v>0</v>
      </c>
      <c r="W194">
        <v>0</v>
      </c>
      <c r="X194">
        <v>0</v>
      </c>
      <c r="Y194">
        <v>0</v>
      </c>
      <c r="Z194">
        <v>0</v>
      </c>
      <c r="AA194">
        <v>0</v>
      </c>
      <c r="AB194">
        <v>0</v>
      </c>
      <c r="AC194">
        <v>0</v>
      </c>
      <c r="AD194">
        <v>0</v>
      </c>
      <c r="AE194">
        <v>0</v>
      </c>
      <c r="AF194">
        <v>0</v>
      </c>
      <c r="AG194">
        <v>0</v>
      </c>
      <c r="AH194">
        <v>0</v>
      </c>
      <c r="AI194">
        <v>0</v>
      </c>
      <c r="AJ194">
        <v>0</v>
      </c>
      <c r="AK194">
        <v>0</v>
      </c>
      <c r="AL194">
        <v>0</v>
      </c>
      <c r="AM194">
        <v>0</v>
      </c>
      <c r="AN194">
        <v>25.2</v>
      </c>
      <c r="AO194">
        <v>0</v>
      </c>
      <c r="AP194">
        <v>0</v>
      </c>
      <c r="AQ194">
        <v>5.8500199999999998</v>
      </c>
      <c r="AR194">
        <v>87.9</v>
      </c>
      <c r="AT194">
        <v>168.06849</v>
      </c>
      <c r="AU194">
        <v>255.96849</v>
      </c>
      <c r="AV194">
        <v>176.4</v>
      </c>
      <c r="AW194">
        <v>0</v>
      </c>
      <c r="AX194">
        <v>0</v>
      </c>
      <c r="AY194" s="53">
        <v>0.68914732434449255</v>
      </c>
      <c r="BA194" t="s">
        <v>79</v>
      </c>
      <c r="BF194">
        <v>5.8500199999999998</v>
      </c>
      <c r="BG194">
        <v>0</v>
      </c>
      <c r="BH194">
        <v>134.68969999999999</v>
      </c>
      <c r="BI194">
        <v>0</v>
      </c>
      <c r="BK194">
        <v>134.68969999999999</v>
      </c>
      <c r="BN194">
        <v>2.32877</v>
      </c>
      <c r="BO194">
        <v>0</v>
      </c>
      <c r="BP194">
        <v>134.68969999999999</v>
      </c>
      <c r="BQ194">
        <v>25.2</v>
      </c>
      <c r="BR194">
        <v>5.8500199999999998</v>
      </c>
      <c r="BS194">
        <v>0</v>
      </c>
      <c r="BT194">
        <v>0</v>
      </c>
      <c r="BU194">
        <v>87.9</v>
      </c>
      <c r="BV194">
        <v>1.1000000000000001</v>
      </c>
      <c r="BW194">
        <v>0</v>
      </c>
      <c r="BX194">
        <v>70.819999999999993</v>
      </c>
      <c r="BY194">
        <v>0</v>
      </c>
      <c r="BZ194">
        <v>255.96848999999997</v>
      </c>
      <c r="CC194" s="53">
        <v>1.2875295705342484E-2</v>
      </c>
      <c r="CD194" s="53">
        <v>6.2949545078771291E-2</v>
      </c>
      <c r="CE194" s="53">
        <v>0.54905086169004635</v>
      </c>
      <c r="CF194" s="53">
        <v>0.37512429752584003</v>
      </c>
      <c r="CH194" s="53">
        <v>1.0000000000000002</v>
      </c>
      <c r="CK194">
        <v>1.2875299999999999E-2</v>
      </c>
      <c r="CN194" s="53">
        <v>4.2946575150304422E-9</v>
      </c>
      <c r="CO194" s="53">
        <v>0</v>
      </c>
    </row>
    <row r="195" spans="1:93" x14ac:dyDescent="0.35">
      <c r="A195" s="3" t="s">
        <v>321</v>
      </c>
      <c r="B195" s="3" t="s">
        <v>322</v>
      </c>
      <c r="C195">
        <v>0</v>
      </c>
      <c r="D195">
        <v>0</v>
      </c>
      <c r="E195">
        <v>0</v>
      </c>
      <c r="F195">
        <v>0</v>
      </c>
      <c r="G195">
        <v>0</v>
      </c>
      <c r="H195">
        <v>0</v>
      </c>
      <c r="I195">
        <v>0</v>
      </c>
      <c r="J195">
        <v>0</v>
      </c>
      <c r="K195">
        <v>0</v>
      </c>
      <c r="L195" s="3">
        <v>0</v>
      </c>
      <c r="M195" s="3">
        <v>0</v>
      </c>
      <c r="N195" s="3">
        <v>0</v>
      </c>
      <c r="O195" s="3">
        <v>0</v>
      </c>
      <c r="P195" s="3">
        <v>0</v>
      </c>
      <c r="Q195" s="3">
        <v>0</v>
      </c>
      <c r="R195">
        <v>23.855</v>
      </c>
      <c r="S195">
        <v>0</v>
      </c>
      <c r="T195">
        <v>0</v>
      </c>
      <c r="U195">
        <v>11.928000000000001</v>
      </c>
      <c r="V195">
        <v>0</v>
      </c>
      <c r="W195">
        <v>8.1150000000000002</v>
      </c>
      <c r="X195">
        <v>0</v>
      </c>
      <c r="Y195">
        <v>0</v>
      </c>
      <c r="Z195">
        <v>0</v>
      </c>
      <c r="AA195">
        <v>0</v>
      </c>
      <c r="AB195">
        <v>0</v>
      </c>
      <c r="AC195">
        <v>0</v>
      </c>
      <c r="AD195">
        <v>0</v>
      </c>
      <c r="AE195">
        <v>0</v>
      </c>
      <c r="AF195">
        <v>0</v>
      </c>
      <c r="AG195">
        <v>0</v>
      </c>
      <c r="AH195">
        <v>1.472</v>
      </c>
      <c r="AI195">
        <v>0</v>
      </c>
      <c r="AJ195">
        <v>0</v>
      </c>
      <c r="AK195">
        <v>0</v>
      </c>
      <c r="AL195">
        <v>0</v>
      </c>
      <c r="AM195">
        <v>0</v>
      </c>
      <c r="AN195">
        <v>4.4480000000000004</v>
      </c>
      <c r="AO195">
        <v>0</v>
      </c>
      <c r="AP195">
        <v>0</v>
      </c>
      <c r="AQ195">
        <v>0.95699999999999996</v>
      </c>
      <c r="AR195">
        <v>0</v>
      </c>
      <c r="AT195">
        <v>50.775000000000006</v>
      </c>
      <c r="AU195">
        <v>50.775000000000006</v>
      </c>
      <c r="AV195">
        <v>35</v>
      </c>
      <c r="AW195">
        <v>0</v>
      </c>
      <c r="AX195">
        <v>0</v>
      </c>
      <c r="AY195" s="53">
        <v>0.68931560807483994</v>
      </c>
      <c r="BA195" t="s">
        <v>79</v>
      </c>
      <c r="BF195">
        <v>0.95699999999999996</v>
      </c>
      <c r="BG195">
        <v>0</v>
      </c>
      <c r="BH195">
        <v>35.783000000000001</v>
      </c>
      <c r="BI195">
        <v>8.1150000000000002</v>
      </c>
      <c r="BK195">
        <v>45.370000000000005</v>
      </c>
      <c r="BN195">
        <v>0</v>
      </c>
      <c r="BO195">
        <v>0</v>
      </c>
      <c r="BP195">
        <v>45.370000000000005</v>
      </c>
      <c r="BQ195">
        <v>4.4480000000000004</v>
      </c>
      <c r="BR195">
        <v>0.95699999999999996</v>
      </c>
      <c r="BS195">
        <v>0</v>
      </c>
      <c r="BT195">
        <v>0</v>
      </c>
      <c r="BU195">
        <v>0</v>
      </c>
      <c r="BV195" t="s">
        <v>6</v>
      </c>
      <c r="BW195" t="s">
        <v>6</v>
      </c>
      <c r="BX195" t="s">
        <v>6</v>
      </c>
      <c r="BY195">
        <v>0</v>
      </c>
      <c r="BZ195">
        <v>50.775000000000006</v>
      </c>
      <c r="CC195" s="53">
        <v>0</v>
      </c>
      <c r="CD195" s="53">
        <v>0</v>
      </c>
      <c r="CE195" s="53">
        <v>0.91239783357951754</v>
      </c>
      <c r="CF195" s="53">
        <v>8.7602166420482519E-2</v>
      </c>
      <c r="CH195" s="53">
        <v>1</v>
      </c>
      <c r="CK195">
        <v>0</v>
      </c>
      <c r="CN195" s="53">
        <v>0</v>
      </c>
      <c r="CO195" s="53">
        <v>0</v>
      </c>
    </row>
    <row r="196" spans="1:93" x14ac:dyDescent="0.35">
      <c r="A196" s="3" t="s">
        <v>321</v>
      </c>
      <c r="B196" s="3" t="s">
        <v>323</v>
      </c>
      <c r="C196">
        <v>0</v>
      </c>
      <c r="D196">
        <v>13.9139</v>
      </c>
      <c r="E196">
        <v>0</v>
      </c>
      <c r="F196">
        <v>13.62</v>
      </c>
      <c r="G196">
        <v>0</v>
      </c>
      <c r="H196">
        <v>0</v>
      </c>
      <c r="I196">
        <v>637.21500000000003</v>
      </c>
      <c r="J196">
        <v>0.42352899999999999</v>
      </c>
      <c r="K196">
        <v>0</v>
      </c>
      <c r="L196" s="3">
        <v>0</v>
      </c>
      <c r="M196" s="3">
        <v>0</v>
      </c>
      <c r="N196" s="3">
        <v>0</v>
      </c>
      <c r="O196" s="3">
        <v>388.71899999999999</v>
      </c>
      <c r="P196" s="3">
        <v>0</v>
      </c>
      <c r="Q196" s="3">
        <v>0</v>
      </c>
      <c r="R196">
        <v>23.3505</v>
      </c>
      <c r="S196">
        <v>42.0349</v>
      </c>
      <c r="T196">
        <v>42.074300000000001</v>
      </c>
      <c r="U196">
        <v>60.625900000000001</v>
      </c>
      <c r="V196">
        <v>0</v>
      </c>
      <c r="W196">
        <v>0</v>
      </c>
      <c r="X196">
        <v>0</v>
      </c>
      <c r="Y196">
        <v>0</v>
      </c>
      <c r="Z196">
        <v>0</v>
      </c>
      <c r="AA196">
        <v>0</v>
      </c>
      <c r="AB196">
        <v>0</v>
      </c>
      <c r="AC196">
        <v>0</v>
      </c>
      <c r="AD196">
        <v>0</v>
      </c>
      <c r="AE196">
        <v>0</v>
      </c>
      <c r="AF196">
        <v>0</v>
      </c>
      <c r="AG196">
        <v>0</v>
      </c>
      <c r="AH196">
        <v>7.0363100000000003</v>
      </c>
      <c r="AI196">
        <v>1.8971800000000001</v>
      </c>
      <c r="AJ196">
        <v>0</v>
      </c>
      <c r="AK196">
        <v>0.91</v>
      </c>
      <c r="AL196">
        <v>7.77</v>
      </c>
      <c r="AM196">
        <v>21.75</v>
      </c>
      <c r="AN196">
        <v>262.18</v>
      </c>
      <c r="AO196">
        <v>0</v>
      </c>
      <c r="AP196">
        <v>0</v>
      </c>
      <c r="AQ196">
        <v>50.133600000000001</v>
      </c>
      <c r="AR196">
        <v>0</v>
      </c>
      <c r="AT196">
        <v>1573.6541190000003</v>
      </c>
      <c r="AU196">
        <v>1573.6541190000003</v>
      </c>
      <c r="AV196">
        <v>1356.1</v>
      </c>
      <c r="AW196">
        <v>0</v>
      </c>
      <c r="AX196">
        <v>0</v>
      </c>
      <c r="AY196" s="53">
        <v>0.86175226412634565</v>
      </c>
      <c r="BA196" t="s">
        <v>79</v>
      </c>
      <c r="BF196">
        <v>58.813600000000001</v>
      </c>
      <c r="BG196">
        <v>1.8971800000000001</v>
      </c>
      <c r="BH196">
        <v>168.0856</v>
      </c>
      <c r="BI196">
        <v>0</v>
      </c>
      <c r="BK196">
        <v>565.73808999999994</v>
      </c>
      <c r="BN196">
        <v>27.533899999999999</v>
      </c>
      <c r="BO196">
        <v>0</v>
      </c>
      <c r="BP196">
        <v>177.01909000000001</v>
      </c>
      <c r="BQ196">
        <v>1310.2875290000002</v>
      </c>
      <c r="BR196">
        <v>58.813600000000001</v>
      </c>
      <c r="BS196">
        <v>0</v>
      </c>
      <c r="BT196">
        <v>0</v>
      </c>
      <c r="BU196">
        <v>0</v>
      </c>
      <c r="BV196" t="s">
        <v>6</v>
      </c>
      <c r="BW196" t="s">
        <v>6</v>
      </c>
      <c r="BX196" t="s">
        <v>6</v>
      </c>
      <c r="BY196">
        <v>7.7743799999999998</v>
      </c>
      <c r="BZ196">
        <v>1573.654119</v>
      </c>
      <c r="CC196" s="53">
        <v>2.2437128701723302E-2</v>
      </c>
      <c r="CD196" s="53">
        <v>0</v>
      </c>
      <c r="CE196" s="53">
        <v>0.14986310343079909</v>
      </c>
      <c r="CF196" s="53">
        <v>0.82769976786747768</v>
      </c>
      <c r="CH196" s="53">
        <v>1</v>
      </c>
      <c r="CK196">
        <v>2.2437200000000001E-2</v>
      </c>
      <c r="CN196" s="53">
        <v>7.1298276699272023E-8</v>
      </c>
      <c r="CO196" s="53">
        <v>0</v>
      </c>
    </row>
    <row r="197" spans="1:93" x14ac:dyDescent="0.35">
      <c r="A197" s="3" t="s">
        <v>321</v>
      </c>
      <c r="B197" s="3" t="s">
        <v>326</v>
      </c>
      <c r="C197">
        <v>0</v>
      </c>
      <c r="D197">
        <v>0</v>
      </c>
      <c r="E197">
        <v>0</v>
      </c>
      <c r="F197">
        <v>0</v>
      </c>
      <c r="G197">
        <v>0</v>
      </c>
      <c r="H197">
        <v>0</v>
      </c>
      <c r="I197">
        <v>17.0002</v>
      </c>
      <c r="J197">
        <v>0</v>
      </c>
      <c r="K197">
        <v>0</v>
      </c>
      <c r="L197" s="3">
        <v>0.46096900000000002</v>
      </c>
      <c r="M197" s="3">
        <v>0</v>
      </c>
      <c r="N197" s="3">
        <v>0</v>
      </c>
      <c r="O197" s="3">
        <v>18.055399999999999</v>
      </c>
      <c r="P197" s="3">
        <v>0</v>
      </c>
      <c r="Q197" s="3">
        <v>0</v>
      </c>
      <c r="R197">
        <v>1.10633</v>
      </c>
      <c r="S197">
        <v>1.9943</v>
      </c>
      <c r="T197">
        <v>1.99915</v>
      </c>
      <c r="U197">
        <v>2.8774199999999999</v>
      </c>
      <c r="V197">
        <v>0</v>
      </c>
      <c r="W197">
        <v>0</v>
      </c>
      <c r="X197">
        <v>0</v>
      </c>
      <c r="Y197">
        <v>0</v>
      </c>
      <c r="Z197">
        <v>0</v>
      </c>
      <c r="AA197">
        <v>0</v>
      </c>
      <c r="AB197">
        <v>0</v>
      </c>
      <c r="AC197">
        <v>0</v>
      </c>
      <c r="AD197">
        <v>0</v>
      </c>
      <c r="AE197">
        <v>0</v>
      </c>
      <c r="AF197">
        <v>0</v>
      </c>
      <c r="AG197">
        <v>0</v>
      </c>
      <c r="AH197">
        <v>0.233902</v>
      </c>
      <c r="AI197">
        <v>8.5696499999999995E-2</v>
      </c>
      <c r="AJ197">
        <v>0</v>
      </c>
      <c r="AK197">
        <v>0</v>
      </c>
      <c r="AL197">
        <v>0</v>
      </c>
      <c r="AM197">
        <v>0</v>
      </c>
      <c r="AN197">
        <v>9.9009999999999998</v>
      </c>
      <c r="AO197">
        <v>0</v>
      </c>
      <c r="AP197">
        <v>0</v>
      </c>
      <c r="AQ197">
        <v>2.86829</v>
      </c>
      <c r="AR197">
        <v>0</v>
      </c>
      <c r="AT197">
        <v>56.582657499999996</v>
      </c>
      <c r="AU197">
        <v>56.582657499999996</v>
      </c>
      <c r="AV197">
        <v>50.720999999999997</v>
      </c>
      <c r="AW197">
        <v>0</v>
      </c>
      <c r="AX197">
        <v>0</v>
      </c>
      <c r="AY197" s="53">
        <v>0.89640540478325892</v>
      </c>
      <c r="BA197" t="s">
        <v>79</v>
      </c>
      <c r="BF197">
        <v>2.86829</v>
      </c>
      <c r="BG197">
        <v>8.5696499999999995E-2</v>
      </c>
      <c r="BH197">
        <v>7.9771999999999998</v>
      </c>
      <c r="BI197">
        <v>0</v>
      </c>
      <c r="BK197">
        <v>26.813167499999999</v>
      </c>
      <c r="BN197">
        <v>0</v>
      </c>
      <c r="BO197">
        <v>0</v>
      </c>
      <c r="BP197">
        <v>8.2967984999999995</v>
      </c>
      <c r="BQ197">
        <v>45.417569</v>
      </c>
      <c r="BR197">
        <v>2.86829</v>
      </c>
      <c r="BS197">
        <v>0</v>
      </c>
      <c r="BT197">
        <v>0</v>
      </c>
      <c r="BU197">
        <v>0</v>
      </c>
      <c r="BV197" t="s">
        <v>6</v>
      </c>
      <c r="BW197" t="s">
        <v>6</v>
      </c>
      <c r="BX197" t="s">
        <v>6</v>
      </c>
      <c r="BY197">
        <v>0.36110799999999998</v>
      </c>
      <c r="BZ197">
        <v>56.582657500000003</v>
      </c>
      <c r="CC197" s="53">
        <v>6.3819554604694906E-3</v>
      </c>
      <c r="CD197" s="53">
        <v>0</v>
      </c>
      <c r="CE197" s="53">
        <v>0.19732350853262767</v>
      </c>
      <c r="CF197" s="53">
        <v>0.7962945360069027</v>
      </c>
      <c r="CH197" s="53">
        <v>0.99999999999999989</v>
      </c>
      <c r="CK197">
        <v>6.3819499999999999E-3</v>
      </c>
      <c r="CN197" s="53">
        <v>-5.460469490632669E-9</v>
      </c>
      <c r="CO197" s="53">
        <v>0</v>
      </c>
    </row>
    <row r="198" spans="1:93" x14ac:dyDescent="0.35">
      <c r="A198" s="3" t="s">
        <v>328</v>
      </c>
      <c r="B198" s="3" t="s">
        <v>329</v>
      </c>
      <c r="C198">
        <v>0</v>
      </c>
      <c r="D198">
        <v>0</v>
      </c>
      <c r="E198">
        <v>0</v>
      </c>
      <c r="F198">
        <v>0</v>
      </c>
      <c r="G198">
        <v>0</v>
      </c>
      <c r="H198">
        <v>0</v>
      </c>
      <c r="I198">
        <v>0</v>
      </c>
      <c r="J198">
        <v>0</v>
      </c>
      <c r="K198">
        <v>0</v>
      </c>
      <c r="L198" s="3">
        <v>0</v>
      </c>
      <c r="M198" s="3">
        <v>0</v>
      </c>
      <c r="N198" s="3">
        <v>0</v>
      </c>
      <c r="O198" s="3">
        <v>73.122</v>
      </c>
      <c r="P198" s="3">
        <v>0</v>
      </c>
      <c r="Q198" s="3">
        <v>0</v>
      </c>
      <c r="R198">
        <v>34.6282</v>
      </c>
      <c r="S198">
        <v>0</v>
      </c>
      <c r="T198">
        <v>0</v>
      </c>
      <c r="U198">
        <v>89.997699999999995</v>
      </c>
      <c r="V198">
        <v>0</v>
      </c>
      <c r="W198">
        <v>0</v>
      </c>
      <c r="X198">
        <v>0</v>
      </c>
      <c r="Y198">
        <v>0</v>
      </c>
      <c r="Z198">
        <v>0</v>
      </c>
      <c r="AA198">
        <v>0</v>
      </c>
      <c r="AB198">
        <v>0</v>
      </c>
      <c r="AC198">
        <v>0</v>
      </c>
      <c r="AD198">
        <v>0</v>
      </c>
      <c r="AE198">
        <v>0</v>
      </c>
      <c r="AF198">
        <v>0</v>
      </c>
      <c r="AG198">
        <v>0</v>
      </c>
      <c r="AH198">
        <v>3.6059999999999999</v>
      </c>
      <c r="AI198">
        <v>0</v>
      </c>
      <c r="AJ198">
        <v>0</v>
      </c>
      <c r="AK198">
        <v>0</v>
      </c>
      <c r="AL198">
        <v>0</v>
      </c>
      <c r="AM198">
        <v>0</v>
      </c>
      <c r="AN198">
        <v>72.176000000000002</v>
      </c>
      <c r="AO198">
        <v>0</v>
      </c>
      <c r="AP198">
        <v>0</v>
      </c>
      <c r="AQ198">
        <v>10.99</v>
      </c>
      <c r="AR198">
        <v>63.052</v>
      </c>
      <c r="AT198">
        <v>284.51990000000001</v>
      </c>
      <c r="AU198">
        <v>347.57190000000003</v>
      </c>
      <c r="AV198">
        <v>304.80500000000001</v>
      </c>
      <c r="AW198">
        <v>100.637</v>
      </c>
      <c r="AX198">
        <v>100.6</v>
      </c>
      <c r="AY198" s="53">
        <v>0.87695524292959237</v>
      </c>
      <c r="BA198" t="s">
        <v>79</v>
      </c>
      <c r="BF198">
        <v>10.99</v>
      </c>
      <c r="BG198">
        <v>0</v>
      </c>
      <c r="BH198">
        <v>124.6259</v>
      </c>
      <c r="BI198">
        <v>0</v>
      </c>
      <c r="BK198">
        <v>201.35390000000001</v>
      </c>
      <c r="BN198">
        <v>0</v>
      </c>
      <c r="BO198">
        <v>0</v>
      </c>
      <c r="BP198">
        <v>128.2319</v>
      </c>
      <c r="BQ198">
        <v>145.298</v>
      </c>
      <c r="BR198">
        <v>10.99</v>
      </c>
      <c r="BS198">
        <v>0</v>
      </c>
      <c r="BT198">
        <v>0</v>
      </c>
      <c r="BU198">
        <v>63.052</v>
      </c>
      <c r="BV198">
        <v>0</v>
      </c>
      <c r="BW198">
        <v>20.11</v>
      </c>
      <c r="BX198">
        <v>15.66</v>
      </c>
      <c r="BY198">
        <v>1.46244</v>
      </c>
      <c r="BZ198">
        <v>347.57190000000003</v>
      </c>
      <c r="CC198" s="53">
        <v>4.2075898540704813E-3</v>
      </c>
      <c r="CD198" s="53">
        <v>7.8493111784928515E-2</v>
      </c>
      <c r="CE198" s="53">
        <v>0.40055568358661903</v>
      </c>
      <c r="CF198" s="53">
        <v>0.51674361477438191</v>
      </c>
      <c r="CH198" s="53">
        <v>1</v>
      </c>
      <c r="CK198">
        <v>5.9214899999999997E-3</v>
      </c>
      <c r="CN198" s="53">
        <v>1.7139001459295184E-3</v>
      </c>
      <c r="CO198" s="53">
        <v>2E-3</v>
      </c>
    </row>
    <row r="199" spans="1:93" x14ac:dyDescent="0.35">
      <c r="A199" s="3" t="s">
        <v>328</v>
      </c>
      <c r="B199" s="3" t="s">
        <v>330</v>
      </c>
      <c r="C199">
        <v>0</v>
      </c>
      <c r="D199">
        <v>0</v>
      </c>
      <c r="E199">
        <v>0</v>
      </c>
      <c r="F199">
        <v>0</v>
      </c>
      <c r="G199">
        <v>0</v>
      </c>
      <c r="H199">
        <v>0</v>
      </c>
      <c r="I199">
        <v>0</v>
      </c>
      <c r="J199">
        <v>0</v>
      </c>
      <c r="K199">
        <v>0</v>
      </c>
      <c r="L199" s="3">
        <v>0</v>
      </c>
      <c r="M199" s="3">
        <v>0</v>
      </c>
      <c r="N199" s="3">
        <v>0</v>
      </c>
      <c r="O199" s="3">
        <v>0</v>
      </c>
      <c r="P199" s="3">
        <v>0</v>
      </c>
      <c r="Q199" s="3">
        <v>0</v>
      </c>
      <c r="R199">
        <v>1.9393199999999999</v>
      </c>
      <c r="S199">
        <v>55.029400000000003</v>
      </c>
      <c r="T199">
        <v>0</v>
      </c>
      <c r="U199">
        <v>0</v>
      </c>
      <c r="V199">
        <v>0</v>
      </c>
      <c r="W199">
        <v>0</v>
      </c>
      <c r="X199">
        <v>0</v>
      </c>
      <c r="Y199">
        <v>0</v>
      </c>
      <c r="Z199">
        <v>0</v>
      </c>
      <c r="AA199">
        <v>0</v>
      </c>
      <c r="AB199">
        <v>0</v>
      </c>
      <c r="AC199">
        <v>0</v>
      </c>
      <c r="AD199">
        <v>0</v>
      </c>
      <c r="AE199">
        <v>0</v>
      </c>
      <c r="AF199">
        <v>0</v>
      </c>
      <c r="AG199">
        <v>0</v>
      </c>
      <c r="AH199">
        <v>0</v>
      </c>
      <c r="AI199">
        <v>0</v>
      </c>
      <c r="AJ199">
        <v>0</v>
      </c>
      <c r="AK199">
        <v>0</v>
      </c>
      <c r="AL199">
        <v>0</v>
      </c>
      <c r="AM199">
        <v>0</v>
      </c>
      <c r="AN199">
        <v>23.154</v>
      </c>
      <c r="AO199">
        <v>0</v>
      </c>
      <c r="AP199">
        <v>0</v>
      </c>
      <c r="AQ199">
        <v>2.2787600000000001</v>
      </c>
      <c r="AR199">
        <v>0</v>
      </c>
      <c r="AT199">
        <v>82.401480000000006</v>
      </c>
      <c r="AU199">
        <v>82.401480000000006</v>
      </c>
      <c r="AV199">
        <v>75.317999999999998</v>
      </c>
      <c r="AW199">
        <v>0</v>
      </c>
      <c r="AX199">
        <v>0</v>
      </c>
      <c r="AY199" s="53">
        <v>0.91403698088917806</v>
      </c>
      <c r="BA199" t="s">
        <v>79</v>
      </c>
      <c r="BF199">
        <v>2.2787600000000001</v>
      </c>
      <c r="BG199">
        <v>0</v>
      </c>
      <c r="BH199">
        <v>56.968720000000005</v>
      </c>
      <c r="BI199">
        <v>0</v>
      </c>
      <c r="BK199">
        <v>56.968720000000005</v>
      </c>
      <c r="BN199">
        <v>0</v>
      </c>
      <c r="BO199">
        <v>0</v>
      </c>
      <c r="BP199">
        <v>56.968720000000005</v>
      </c>
      <c r="BQ199">
        <v>23.154</v>
      </c>
      <c r="BR199">
        <v>2.2787600000000001</v>
      </c>
      <c r="BS199">
        <v>0</v>
      </c>
      <c r="BT199">
        <v>0</v>
      </c>
      <c r="BU199">
        <v>0</v>
      </c>
      <c r="BV199" t="s">
        <v>6</v>
      </c>
      <c r="BW199" t="s">
        <v>6</v>
      </c>
      <c r="BX199" t="s">
        <v>6</v>
      </c>
      <c r="BY199">
        <v>0</v>
      </c>
      <c r="BZ199">
        <v>82.401480000000006</v>
      </c>
      <c r="CC199" s="53">
        <v>0</v>
      </c>
      <c r="CD199" s="53">
        <v>0</v>
      </c>
      <c r="CE199" s="53">
        <v>0.7190099012784722</v>
      </c>
      <c r="CF199" s="53">
        <v>0.2809900987215278</v>
      </c>
      <c r="CH199" s="53">
        <v>1</v>
      </c>
      <c r="CK199">
        <v>0</v>
      </c>
      <c r="CN199" s="53">
        <v>0</v>
      </c>
      <c r="CO199" s="53">
        <v>0</v>
      </c>
    </row>
    <row r="200" spans="1:93" x14ac:dyDescent="0.35">
      <c r="A200" s="3" t="s">
        <v>331</v>
      </c>
      <c r="B200" s="3" t="s">
        <v>338</v>
      </c>
      <c r="C200">
        <v>39.887999999999998</v>
      </c>
      <c r="D200">
        <v>1.5271399999999999</v>
      </c>
      <c r="E200">
        <v>0</v>
      </c>
      <c r="F200">
        <v>0</v>
      </c>
      <c r="G200">
        <v>0</v>
      </c>
      <c r="H200">
        <v>0</v>
      </c>
      <c r="I200">
        <v>856.92399999999998</v>
      </c>
      <c r="J200">
        <v>0</v>
      </c>
      <c r="K200">
        <v>0</v>
      </c>
      <c r="L200" s="3">
        <v>0</v>
      </c>
      <c r="M200" s="3">
        <v>0</v>
      </c>
      <c r="N200" s="3">
        <v>0</v>
      </c>
      <c r="O200" s="3">
        <v>221.38200000000001</v>
      </c>
      <c r="P200" s="3">
        <v>0</v>
      </c>
      <c r="Q200" s="3">
        <v>0</v>
      </c>
      <c r="R200">
        <v>0</v>
      </c>
      <c r="S200">
        <v>213.934</v>
      </c>
      <c r="T200">
        <v>0</v>
      </c>
      <c r="U200">
        <v>0</v>
      </c>
      <c r="V200">
        <v>0</v>
      </c>
      <c r="W200">
        <v>0</v>
      </c>
      <c r="X200">
        <v>0</v>
      </c>
      <c r="Y200">
        <v>0</v>
      </c>
      <c r="Z200">
        <v>0</v>
      </c>
      <c r="AA200">
        <v>0</v>
      </c>
      <c r="AB200">
        <v>23.7</v>
      </c>
      <c r="AC200">
        <v>0</v>
      </c>
      <c r="AD200">
        <v>0</v>
      </c>
      <c r="AE200">
        <v>0</v>
      </c>
      <c r="AF200">
        <v>0</v>
      </c>
      <c r="AG200">
        <v>0</v>
      </c>
      <c r="AH200">
        <v>0</v>
      </c>
      <c r="AI200">
        <v>0</v>
      </c>
      <c r="AJ200">
        <v>0</v>
      </c>
      <c r="AK200">
        <v>0</v>
      </c>
      <c r="AL200">
        <v>0</v>
      </c>
      <c r="AM200">
        <v>0</v>
      </c>
      <c r="AN200">
        <v>80</v>
      </c>
      <c r="AO200">
        <v>0</v>
      </c>
      <c r="AP200">
        <v>0</v>
      </c>
      <c r="AQ200">
        <v>61.406999999999996</v>
      </c>
      <c r="AR200">
        <v>0</v>
      </c>
      <c r="AT200">
        <v>1498.7621399999998</v>
      </c>
      <c r="AU200">
        <v>1498.7621399999998</v>
      </c>
      <c r="AV200">
        <v>1364</v>
      </c>
      <c r="AW200">
        <v>0</v>
      </c>
      <c r="AX200">
        <v>0</v>
      </c>
      <c r="AY200" s="53">
        <v>0.91008437135995457</v>
      </c>
      <c r="BA200" t="s">
        <v>79</v>
      </c>
      <c r="BF200">
        <v>61.406999999999996</v>
      </c>
      <c r="BG200">
        <v>0</v>
      </c>
      <c r="BH200">
        <v>213.934</v>
      </c>
      <c r="BI200">
        <v>0</v>
      </c>
      <c r="BK200">
        <v>459.01600000000002</v>
      </c>
      <c r="BN200">
        <v>41.415140000000001</v>
      </c>
      <c r="BO200">
        <v>0</v>
      </c>
      <c r="BP200">
        <v>237.63399999999999</v>
      </c>
      <c r="BQ200">
        <v>1158.306</v>
      </c>
      <c r="BR200">
        <v>61.406999999999996</v>
      </c>
      <c r="BS200">
        <v>0</v>
      </c>
      <c r="BT200">
        <v>0</v>
      </c>
      <c r="BU200">
        <v>0</v>
      </c>
      <c r="BV200" t="s">
        <v>6</v>
      </c>
      <c r="BW200" t="s">
        <v>6</v>
      </c>
      <c r="BX200" t="s">
        <v>6</v>
      </c>
      <c r="BY200">
        <v>4.4276400000000002</v>
      </c>
      <c r="BZ200">
        <v>1498.76214</v>
      </c>
      <c r="CC200" s="53">
        <v>3.0587095027633942E-2</v>
      </c>
      <c r="CD200" s="53">
        <v>0</v>
      </c>
      <c r="CE200" s="53">
        <v>0.19952532294417311</v>
      </c>
      <c r="CF200" s="53">
        <v>0.76988758202819285</v>
      </c>
      <c r="CH200" s="53">
        <v>0.99999999999999989</v>
      </c>
      <c r="CK200">
        <v>3.0587199999999998E-2</v>
      </c>
      <c r="CN200" s="53">
        <v>1.049723660564994E-7</v>
      </c>
      <c r="CO200" s="53">
        <v>0</v>
      </c>
    </row>
    <row r="201" spans="1:93" x14ac:dyDescent="0.35">
      <c r="A201" s="3" t="s">
        <v>331</v>
      </c>
      <c r="B201" s="3" t="s">
        <v>332</v>
      </c>
      <c r="C201">
        <v>39.887999999999998</v>
      </c>
      <c r="D201">
        <v>1.5271399999999999</v>
      </c>
      <c r="E201">
        <v>0</v>
      </c>
      <c r="F201">
        <v>0</v>
      </c>
      <c r="G201">
        <v>0</v>
      </c>
      <c r="H201">
        <v>0</v>
      </c>
      <c r="I201">
        <v>856.92399999999998</v>
      </c>
      <c r="J201">
        <v>0</v>
      </c>
      <c r="K201">
        <v>0</v>
      </c>
      <c r="L201" s="3">
        <v>0</v>
      </c>
      <c r="M201" s="3">
        <v>0</v>
      </c>
      <c r="N201" s="3">
        <v>0</v>
      </c>
      <c r="O201" s="3">
        <v>221.38200000000001</v>
      </c>
      <c r="P201" s="3">
        <v>0</v>
      </c>
      <c r="Q201" s="3">
        <v>0</v>
      </c>
      <c r="R201">
        <v>0</v>
      </c>
      <c r="S201">
        <v>213.934</v>
      </c>
      <c r="T201">
        <v>0</v>
      </c>
      <c r="U201">
        <v>0</v>
      </c>
      <c r="V201">
        <v>0</v>
      </c>
      <c r="W201">
        <v>0</v>
      </c>
      <c r="X201">
        <v>0</v>
      </c>
      <c r="Y201">
        <v>0</v>
      </c>
      <c r="Z201">
        <v>0</v>
      </c>
      <c r="AA201">
        <v>0</v>
      </c>
      <c r="AB201">
        <v>19.7</v>
      </c>
      <c r="AC201">
        <v>0</v>
      </c>
      <c r="AD201">
        <v>0</v>
      </c>
      <c r="AE201">
        <v>0</v>
      </c>
      <c r="AF201">
        <v>0</v>
      </c>
      <c r="AG201">
        <v>0</v>
      </c>
      <c r="AH201">
        <v>0</v>
      </c>
      <c r="AI201">
        <v>0</v>
      </c>
      <c r="AJ201">
        <v>0</v>
      </c>
      <c r="AK201">
        <v>0</v>
      </c>
      <c r="AL201">
        <v>0</v>
      </c>
      <c r="AM201">
        <v>0</v>
      </c>
      <c r="AN201">
        <v>25</v>
      </c>
      <c r="AO201">
        <v>0</v>
      </c>
      <c r="AP201">
        <v>0</v>
      </c>
      <c r="AQ201">
        <v>61.406999999999996</v>
      </c>
      <c r="AR201">
        <v>0</v>
      </c>
      <c r="AT201">
        <v>1439.7621399999998</v>
      </c>
      <c r="AU201">
        <v>1439.7621399999998</v>
      </c>
      <c r="AV201">
        <v>1317</v>
      </c>
      <c r="AW201">
        <v>0</v>
      </c>
      <c r="AX201">
        <v>0</v>
      </c>
      <c r="AY201" s="53">
        <v>0.91473442967461294</v>
      </c>
      <c r="BA201" t="s">
        <v>79</v>
      </c>
      <c r="BF201">
        <v>61.406999999999996</v>
      </c>
      <c r="BG201">
        <v>0</v>
      </c>
      <c r="BH201">
        <v>213.934</v>
      </c>
      <c r="BI201">
        <v>0</v>
      </c>
      <c r="BK201">
        <v>455.01600000000002</v>
      </c>
      <c r="BN201">
        <v>41.415140000000001</v>
      </c>
      <c r="BO201">
        <v>0</v>
      </c>
      <c r="BP201">
        <v>233.63399999999999</v>
      </c>
      <c r="BQ201">
        <v>1103.306</v>
      </c>
      <c r="BR201">
        <v>61.406999999999996</v>
      </c>
      <c r="BS201">
        <v>0</v>
      </c>
      <c r="BT201">
        <v>0</v>
      </c>
      <c r="BU201">
        <v>0</v>
      </c>
      <c r="BV201" t="s">
        <v>6</v>
      </c>
      <c r="BW201" t="s">
        <v>6</v>
      </c>
      <c r="BX201" t="s">
        <v>6</v>
      </c>
      <c r="BY201">
        <v>4.4276400000000002</v>
      </c>
      <c r="BZ201">
        <v>1439.76214</v>
      </c>
      <c r="CC201" s="53">
        <v>3.1840523324220764E-2</v>
      </c>
      <c r="CD201" s="53">
        <v>0</v>
      </c>
      <c r="CE201" s="53">
        <v>0.20492343269979302</v>
      </c>
      <c r="CF201" s="53">
        <v>0.7632360439759861</v>
      </c>
      <c r="CH201" s="53">
        <v>0.99999999999999989</v>
      </c>
      <c r="CK201">
        <v>3.1840599999999997E-2</v>
      </c>
      <c r="CN201" s="53">
        <v>7.6675779232815433E-8</v>
      </c>
      <c r="CO201" s="53">
        <v>0</v>
      </c>
    </row>
    <row r="202" spans="1:93" x14ac:dyDescent="0.35">
      <c r="A202" s="3" t="s">
        <v>331</v>
      </c>
      <c r="B202" s="3" t="s">
        <v>334</v>
      </c>
      <c r="C202">
        <v>0</v>
      </c>
      <c r="D202">
        <v>0</v>
      </c>
      <c r="E202">
        <v>0</v>
      </c>
      <c r="F202">
        <v>0</v>
      </c>
      <c r="G202">
        <v>0</v>
      </c>
      <c r="H202">
        <v>0</v>
      </c>
      <c r="I202">
        <v>0</v>
      </c>
      <c r="J202">
        <v>0</v>
      </c>
      <c r="K202">
        <v>0</v>
      </c>
      <c r="L202" s="3">
        <v>0</v>
      </c>
      <c r="M202" s="3">
        <v>0</v>
      </c>
      <c r="N202" s="3">
        <v>0</v>
      </c>
      <c r="O202" s="3">
        <v>0</v>
      </c>
      <c r="P202" s="3">
        <v>0</v>
      </c>
      <c r="Q202" s="3">
        <v>0</v>
      </c>
      <c r="R202">
        <v>0</v>
      </c>
      <c r="S202">
        <v>0</v>
      </c>
      <c r="T202">
        <v>0</v>
      </c>
      <c r="U202">
        <v>0</v>
      </c>
      <c r="V202">
        <v>0</v>
      </c>
      <c r="W202">
        <v>0</v>
      </c>
      <c r="X202">
        <v>0</v>
      </c>
      <c r="Y202">
        <v>0</v>
      </c>
      <c r="Z202">
        <v>0</v>
      </c>
      <c r="AA202">
        <v>0</v>
      </c>
      <c r="AB202">
        <v>4</v>
      </c>
      <c r="AC202">
        <v>0</v>
      </c>
      <c r="AD202">
        <v>0</v>
      </c>
      <c r="AE202">
        <v>0</v>
      </c>
      <c r="AF202">
        <v>0</v>
      </c>
      <c r="AG202">
        <v>0</v>
      </c>
      <c r="AH202">
        <v>0</v>
      </c>
      <c r="AI202">
        <v>0</v>
      </c>
      <c r="AJ202">
        <v>0</v>
      </c>
      <c r="AK202">
        <v>0</v>
      </c>
      <c r="AL202">
        <v>0</v>
      </c>
      <c r="AM202">
        <v>0</v>
      </c>
      <c r="AN202">
        <v>55</v>
      </c>
      <c r="AO202">
        <v>0</v>
      </c>
      <c r="AP202">
        <v>0</v>
      </c>
      <c r="AQ202">
        <v>1.59</v>
      </c>
      <c r="AR202">
        <v>0</v>
      </c>
      <c r="AT202">
        <v>60.59</v>
      </c>
      <c r="AU202">
        <v>60.59</v>
      </c>
      <c r="AV202">
        <v>53</v>
      </c>
      <c r="AW202">
        <v>0</v>
      </c>
      <c r="AX202">
        <v>0</v>
      </c>
      <c r="AY202" s="53">
        <v>0.87473180392804084</v>
      </c>
      <c r="BA202" t="s">
        <v>79</v>
      </c>
      <c r="BF202">
        <v>1.59</v>
      </c>
      <c r="BG202">
        <v>0</v>
      </c>
      <c r="BH202">
        <v>0</v>
      </c>
      <c r="BI202">
        <v>0</v>
      </c>
      <c r="BK202">
        <v>4</v>
      </c>
      <c r="BN202">
        <v>0</v>
      </c>
      <c r="BO202">
        <v>0</v>
      </c>
      <c r="BP202">
        <v>4</v>
      </c>
      <c r="BQ202">
        <v>55</v>
      </c>
      <c r="BR202">
        <v>1.59</v>
      </c>
      <c r="BS202">
        <v>0</v>
      </c>
      <c r="BT202">
        <v>0</v>
      </c>
      <c r="BU202">
        <v>0</v>
      </c>
      <c r="BV202" t="s">
        <v>6</v>
      </c>
      <c r="BW202" t="s">
        <v>6</v>
      </c>
      <c r="BX202" t="s">
        <v>6</v>
      </c>
      <c r="BY202">
        <v>0</v>
      </c>
      <c r="BZ202">
        <v>60.59</v>
      </c>
      <c r="CC202" s="53">
        <v>0</v>
      </c>
      <c r="CD202" s="53">
        <v>0</v>
      </c>
      <c r="CE202" s="53">
        <v>9.2259448753919782E-2</v>
      </c>
      <c r="CF202" s="53">
        <v>0.90774055124608011</v>
      </c>
      <c r="CH202" s="53">
        <v>0.99999999999999989</v>
      </c>
      <c r="CK202">
        <v>0</v>
      </c>
      <c r="CN202" s="53">
        <v>0</v>
      </c>
      <c r="CO202" s="53">
        <v>0</v>
      </c>
    </row>
    <row r="203" spans="1:93" x14ac:dyDescent="0.35">
      <c r="A203" s="3" t="s">
        <v>331</v>
      </c>
      <c r="B203" s="3" t="s">
        <v>339</v>
      </c>
      <c r="C203">
        <v>1.84327</v>
      </c>
      <c r="D203">
        <v>4.1781600000000001</v>
      </c>
      <c r="E203">
        <v>0</v>
      </c>
      <c r="F203">
        <v>43.907400000000003</v>
      </c>
      <c r="G203">
        <v>0</v>
      </c>
      <c r="H203">
        <v>0</v>
      </c>
      <c r="I203">
        <v>110</v>
      </c>
      <c r="J203">
        <v>0</v>
      </c>
      <c r="K203">
        <v>0</v>
      </c>
      <c r="L203" s="3">
        <v>0</v>
      </c>
      <c r="M203" s="3">
        <v>37.956400000000002</v>
      </c>
      <c r="N203" s="3">
        <v>0</v>
      </c>
      <c r="O203" s="3">
        <v>0</v>
      </c>
      <c r="P203" s="3">
        <v>0</v>
      </c>
      <c r="Q203" s="3">
        <v>0</v>
      </c>
      <c r="R203">
        <v>74.066900000000004</v>
      </c>
      <c r="S203">
        <v>130.833</v>
      </c>
      <c r="T203">
        <v>132.84800000000001</v>
      </c>
      <c r="U203">
        <v>95.789900000000003</v>
      </c>
      <c r="V203">
        <v>0</v>
      </c>
      <c r="W203">
        <v>0</v>
      </c>
      <c r="X203">
        <v>0</v>
      </c>
      <c r="Y203">
        <v>0</v>
      </c>
      <c r="Z203">
        <v>0</v>
      </c>
      <c r="AA203">
        <v>0</v>
      </c>
      <c r="AB203">
        <v>3.4</v>
      </c>
      <c r="AC203">
        <v>0</v>
      </c>
      <c r="AD203">
        <v>0</v>
      </c>
      <c r="AE203">
        <v>0</v>
      </c>
      <c r="AF203">
        <v>0</v>
      </c>
      <c r="AG203">
        <v>0</v>
      </c>
      <c r="AH203">
        <v>0</v>
      </c>
      <c r="AI203">
        <v>4.8789600000000002</v>
      </c>
      <c r="AJ203">
        <v>53.806199999999997</v>
      </c>
      <c r="AK203">
        <v>5.2</v>
      </c>
      <c r="AL203">
        <v>21.4</v>
      </c>
      <c r="AM203">
        <v>50</v>
      </c>
      <c r="AN203">
        <v>179.1</v>
      </c>
      <c r="AO203">
        <v>158.4</v>
      </c>
      <c r="AP203">
        <v>0</v>
      </c>
      <c r="AQ203">
        <v>70.466999999999999</v>
      </c>
      <c r="AR203">
        <v>0</v>
      </c>
      <c r="AT203">
        <v>1178.07519</v>
      </c>
      <c r="AU203">
        <v>1178.07519</v>
      </c>
      <c r="AV203">
        <v>1013.1</v>
      </c>
      <c r="AW203">
        <v>0</v>
      </c>
      <c r="AX203">
        <v>0</v>
      </c>
      <c r="AY203" s="53">
        <v>0.85996208781885985</v>
      </c>
      <c r="BA203" t="s">
        <v>79</v>
      </c>
      <c r="BF203">
        <v>97.066999999999993</v>
      </c>
      <c r="BG203">
        <v>4.8789600000000002</v>
      </c>
      <c r="BH203">
        <v>433.5378</v>
      </c>
      <c r="BI203">
        <v>0</v>
      </c>
      <c r="BK203">
        <v>479.77315999999996</v>
      </c>
      <c r="BN203">
        <v>49.928830000000005</v>
      </c>
      <c r="BO203">
        <v>53.806199999999997</v>
      </c>
      <c r="BP203">
        <v>441.81675999999999</v>
      </c>
      <c r="BQ203">
        <v>535.45640000000003</v>
      </c>
      <c r="BR203">
        <v>97.066999999999993</v>
      </c>
      <c r="BS203">
        <v>0</v>
      </c>
      <c r="BT203">
        <v>0</v>
      </c>
      <c r="BU203">
        <v>0</v>
      </c>
      <c r="BV203" t="s">
        <v>6</v>
      </c>
      <c r="BW203" t="s">
        <v>6</v>
      </c>
      <c r="BX203" t="s">
        <v>6</v>
      </c>
      <c r="BY203">
        <v>7.2117160000000009</v>
      </c>
      <c r="BZ203">
        <v>1178.07519</v>
      </c>
      <c r="CC203" s="53">
        <v>4.8503309877869515E-2</v>
      </c>
      <c r="CD203" s="53">
        <v>4.5672976102654361E-2</v>
      </c>
      <c r="CE203" s="53">
        <v>0.45742730563742706</v>
      </c>
      <c r="CF203" s="53">
        <v>0.44839640838204903</v>
      </c>
      <c r="CH203" s="53">
        <v>1</v>
      </c>
      <c r="CK203">
        <v>4.8503200000000003E-2</v>
      </c>
      <c r="CN203" s="53">
        <v>-1.0987786951133227E-7</v>
      </c>
      <c r="CO203" s="53">
        <v>0</v>
      </c>
    </row>
    <row r="204" spans="1:93" x14ac:dyDescent="0.35">
      <c r="A204" s="3" t="s">
        <v>331</v>
      </c>
      <c r="B204" s="3" t="s">
        <v>335</v>
      </c>
      <c r="C204">
        <v>1.8433200000000001</v>
      </c>
      <c r="D204">
        <v>4.1781600000000001</v>
      </c>
      <c r="E204">
        <v>0</v>
      </c>
      <c r="F204">
        <v>43.907699999999998</v>
      </c>
      <c r="G204">
        <v>0</v>
      </c>
      <c r="H204">
        <v>0</v>
      </c>
      <c r="I204">
        <v>110</v>
      </c>
      <c r="J204">
        <v>0</v>
      </c>
      <c r="K204">
        <v>0</v>
      </c>
      <c r="L204" s="3">
        <v>0</v>
      </c>
      <c r="M204" s="3">
        <v>37.957799999999999</v>
      </c>
      <c r="N204" s="3">
        <v>0</v>
      </c>
      <c r="O204" s="3">
        <v>0</v>
      </c>
      <c r="P204" s="3">
        <v>0</v>
      </c>
      <c r="Q204" s="3">
        <v>0</v>
      </c>
      <c r="R204">
        <v>74.069299999999998</v>
      </c>
      <c r="S204">
        <v>54.958599999999997</v>
      </c>
      <c r="T204">
        <v>132.852</v>
      </c>
      <c r="U204">
        <v>32.4</v>
      </c>
      <c r="V204">
        <v>0</v>
      </c>
      <c r="W204">
        <v>0</v>
      </c>
      <c r="X204">
        <v>0</v>
      </c>
      <c r="Y204">
        <v>0</v>
      </c>
      <c r="Z204">
        <v>0</v>
      </c>
      <c r="AA204">
        <v>0</v>
      </c>
      <c r="AB204">
        <v>3.4</v>
      </c>
      <c r="AC204">
        <v>0</v>
      </c>
      <c r="AD204">
        <v>0</v>
      </c>
      <c r="AE204">
        <v>0</v>
      </c>
      <c r="AF204">
        <v>0</v>
      </c>
      <c r="AG204">
        <v>0</v>
      </c>
      <c r="AH204">
        <v>0</v>
      </c>
      <c r="AI204">
        <v>4.8791200000000003</v>
      </c>
      <c r="AJ204">
        <v>47.2592</v>
      </c>
      <c r="AK204">
        <v>5.0999999999999996</v>
      </c>
      <c r="AL204">
        <v>21.4</v>
      </c>
      <c r="AM204">
        <v>50</v>
      </c>
      <c r="AN204">
        <v>115.5</v>
      </c>
      <c r="AO204">
        <v>158.4</v>
      </c>
      <c r="AP204">
        <v>0</v>
      </c>
      <c r="AQ204">
        <v>59.528399999999998</v>
      </c>
      <c r="AR204">
        <v>0</v>
      </c>
      <c r="AT204">
        <v>957.6336</v>
      </c>
      <c r="AU204">
        <v>957.6336</v>
      </c>
      <c r="AV204">
        <v>853.6</v>
      </c>
      <c r="AW204">
        <v>0</v>
      </c>
      <c r="AX204">
        <v>0</v>
      </c>
      <c r="AY204" s="53">
        <v>0.89136387862748345</v>
      </c>
      <c r="BA204" t="s">
        <v>79</v>
      </c>
      <c r="BF204">
        <v>86.028400000000005</v>
      </c>
      <c r="BG204">
        <v>4.8791200000000003</v>
      </c>
      <c r="BH204">
        <v>294.2799</v>
      </c>
      <c r="BI204">
        <v>0</v>
      </c>
      <c r="BK204">
        <v>340.51681999999994</v>
      </c>
      <c r="BN204">
        <v>49.929180000000002</v>
      </c>
      <c r="BO204">
        <v>47.2592</v>
      </c>
      <c r="BP204">
        <v>302.55901999999998</v>
      </c>
      <c r="BQ204">
        <v>471.8578</v>
      </c>
      <c r="BR204">
        <v>86.028400000000005</v>
      </c>
      <c r="BS204">
        <v>0</v>
      </c>
      <c r="BT204">
        <v>0</v>
      </c>
      <c r="BU204">
        <v>0</v>
      </c>
      <c r="BV204" t="s">
        <v>6</v>
      </c>
      <c r="BW204" t="s">
        <v>6</v>
      </c>
      <c r="BX204" t="s">
        <v>6</v>
      </c>
      <c r="BY204">
        <v>7.2119819999999999</v>
      </c>
      <c r="BZ204">
        <v>957.6336</v>
      </c>
      <c r="CC204" s="53">
        <v>5.9669128150891947E-2</v>
      </c>
      <c r="CD204" s="53">
        <v>4.9349981036588525E-2</v>
      </c>
      <c r="CE204" s="53">
        <v>0.40577880725989557</v>
      </c>
      <c r="CF204" s="53">
        <v>0.4852020835526239</v>
      </c>
      <c r="CH204" s="53">
        <v>1</v>
      </c>
      <c r="CK204">
        <v>5.9669100000000003E-2</v>
      </c>
      <c r="CN204" s="53">
        <v>-2.8150891943912182E-8</v>
      </c>
      <c r="CO204" s="53">
        <v>0</v>
      </c>
    </row>
    <row r="205" spans="1:93" x14ac:dyDescent="0.35">
      <c r="A205" s="3" t="s">
        <v>331</v>
      </c>
      <c r="B205" s="3" t="s">
        <v>337</v>
      </c>
      <c r="C205">
        <v>0</v>
      </c>
      <c r="D205">
        <v>0</v>
      </c>
      <c r="E205">
        <v>0</v>
      </c>
      <c r="F205">
        <v>0</v>
      </c>
      <c r="G205">
        <v>0</v>
      </c>
      <c r="H205">
        <v>0</v>
      </c>
      <c r="I205">
        <v>0</v>
      </c>
      <c r="J205">
        <v>0</v>
      </c>
      <c r="K205">
        <v>0</v>
      </c>
      <c r="L205" s="3">
        <v>0</v>
      </c>
      <c r="M205" s="3">
        <v>0</v>
      </c>
      <c r="N205" s="3">
        <v>0</v>
      </c>
      <c r="O205" s="3">
        <v>0</v>
      </c>
      <c r="P205" s="3">
        <v>0</v>
      </c>
      <c r="Q205" s="3">
        <v>0</v>
      </c>
      <c r="R205">
        <v>0</v>
      </c>
      <c r="S205">
        <v>55.902500000000003</v>
      </c>
      <c r="T205">
        <v>0</v>
      </c>
      <c r="U205">
        <v>63.284199999999998</v>
      </c>
      <c r="V205">
        <v>0</v>
      </c>
      <c r="W205">
        <v>0</v>
      </c>
      <c r="X205">
        <v>0</v>
      </c>
      <c r="Y205">
        <v>0</v>
      </c>
      <c r="Z205">
        <v>0</v>
      </c>
      <c r="AA205">
        <v>0</v>
      </c>
      <c r="AB205">
        <v>0</v>
      </c>
      <c r="AC205">
        <v>0</v>
      </c>
      <c r="AD205">
        <v>0</v>
      </c>
      <c r="AE205">
        <v>0</v>
      </c>
      <c r="AF205">
        <v>0</v>
      </c>
      <c r="AG205">
        <v>0</v>
      </c>
      <c r="AH205">
        <v>0</v>
      </c>
      <c r="AI205">
        <v>0</v>
      </c>
      <c r="AJ205">
        <v>0</v>
      </c>
      <c r="AK205">
        <v>0.1</v>
      </c>
      <c r="AL205">
        <v>0</v>
      </c>
      <c r="AM205">
        <v>0</v>
      </c>
      <c r="AN205">
        <v>63.5</v>
      </c>
      <c r="AO205">
        <v>0</v>
      </c>
      <c r="AP205">
        <v>0</v>
      </c>
      <c r="AQ205">
        <v>11.016500000000001</v>
      </c>
      <c r="AR205">
        <v>0</v>
      </c>
      <c r="AT205">
        <v>193.8032</v>
      </c>
      <c r="AU205">
        <v>193.8032</v>
      </c>
      <c r="AV205">
        <v>159.5</v>
      </c>
      <c r="AW205">
        <v>0</v>
      </c>
      <c r="AX205">
        <v>0</v>
      </c>
      <c r="AY205" s="53">
        <v>0.82299982662824966</v>
      </c>
      <c r="BA205" t="s">
        <v>79</v>
      </c>
      <c r="BF205">
        <v>11.1165</v>
      </c>
      <c r="BG205">
        <v>0</v>
      </c>
      <c r="BH205">
        <v>119.1867</v>
      </c>
      <c r="BI205">
        <v>0</v>
      </c>
      <c r="BK205">
        <v>119.1867</v>
      </c>
      <c r="BN205">
        <v>0</v>
      </c>
      <c r="BO205">
        <v>0</v>
      </c>
      <c r="BP205">
        <v>119.1867</v>
      </c>
      <c r="BQ205">
        <v>63.5</v>
      </c>
      <c r="BR205">
        <v>11.1165</v>
      </c>
      <c r="BS205">
        <v>0</v>
      </c>
      <c r="BT205">
        <v>0</v>
      </c>
      <c r="BU205">
        <v>0</v>
      </c>
      <c r="BV205" t="s">
        <v>6</v>
      </c>
      <c r="BW205" t="s">
        <v>6</v>
      </c>
      <c r="BX205" t="s">
        <v>6</v>
      </c>
      <c r="BY205">
        <v>0</v>
      </c>
      <c r="BZ205">
        <v>193.8032</v>
      </c>
      <c r="CC205" s="53">
        <v>0</v>
      </c>
      <c r="CD205" s="53">
        <v>0</v>
      </c>
      <c r="CE205" s="53">
        <v>0.67234803140505417</v>
      </c>
      <c r="CF205" s="53">
        <v>0.32765196859494577</v>
      </c>
      <c r="CH205" s="53">
        <v>1</v>
      </c>
      <c r="CK205">
        <v>0</v>
      </c>
      <c r="CN205" s="53">
        <v>0</v>
      </c>
      <c r="CO205" s="53">
        <v>0</v>
      </c>
    </row>
    <row r="206" spans="1:93" x14ac:dyDescent="0.35">
      <c r="A206" s="3" t="s">
        <v>340</v>
      </c>
      <c r="B206" s="3" t="s">
        <v>352</v>
      </c>
      <c r="C206">
        <v>0</v>
      </c>
      <c r="D206">
        <v>7.0000000000000007E-2</v>
      </c>
      <c r="E206">
        <v>0</v>
      </c>
      <c r="F206">
        <v>0</v>
      </c>
      <c r="G206">
        <v>0</v>
      </c>
      <c r="H206">
        <v>0</v>
      </c>
      <c r="I206">
        <v>0</v>
      </c>
      <c r="J206">
        <v>0</v>
      </c>
      <c r="K206">
        <v>0</v>
      </c>
      <c r="L206" s="3">
        <v>0</v>
      </c>
      <c r="M206" s="3">
        <v>0</v>
      </c>
      <c r="N206" s="3">
        <v>0</v>
      </c>
      <c r="O206" s="3">
        <v>0</v>
      </c>
      <c r="P206" s="3">
        <v>0</v>
      </c>
      <c r="Q206" s="3">
        <v>0</v>
      </c>
      <c r="R206">
        <v>0</v>
      </c>
      <c r="S206">
        <v>0</v>
      </c>
      <c r="T206">
        <v>0</v>
      </c>
      <c r="U206">
        <v>0</v>
      </c>
      <c r="V206">
        <v>0</v>
      </c>
      <c r="W206">
        <v>4.5250000000000004</v>
      </c>
      <c r="X206">
        <v>0</v>
      </c>
      <c r="Y206">
        <v>0</v>
      </c>
      <c r="Z206">
        <v>0</v>
      </c>
      <c r="AA206">
        <v>0</v>
      </c>
      <c r="AB206">
        <v>0</v>
      </c>
      <c r="AC206">
        <v>0</v>
      </c>
      <c r="AD206">
        <v>0</v>
      </c>
      <c r="AE206">
        <v>0</v>
      </c>
      <c r="AF206">
        <v>0</v>
      </c>
      <c r="AG206">
        <v>0</v>
      </c>
      <c r="AH206">
        <v>0</v>
      </c>
      <c r="AI206">
        <v>0</v>
      </c>
      <c r="AJ206">
        <v>0</v>
      </c>
      <c r="AK206">
        <v>0</v>
      </c>
      <c r="AL206">
        <v>0</v>
      </c>
      <c r="AM206">
        <v>0</v>
      </c>
      <c r="AN206">
        <v>0</v>
      </c>
      <c r="AO206">
        <v>0</v>
      </c>
      <c r="AP206">
        <v>0</v>
      </c>
      <c r="AQ206">
        <v>5.1999999999999998E-2</v>
      </c>
      <c r="AR206">
        <v>0</v>
      </c>
      <c r="AT206">
        <v>4.6470000000000002</v>
      </c>
      <c r="AU206">
        <v>4.6470000000000002</v>
      </c>
      <c r="AV206">
        <v>3.996</v>
      </c>
      <c r="AW206">
        <v>0</v>
      </c>
      <c r="AX206">
        <v>0</v>
      </c>
      <c r="AY206" s="53">
        <v>0.85990961910910257</v>
      </c>
      <c r="BA206" t="s">
        <v>79</v>
      </c>
      <c r="BF206">
        <v>5.1999999999999998E-2</v>
      </c>
      <c r="BG206">
        <v>0</v>
      </c>
      <c r="BH206">
        <v>0</v>
      </c>
      <c r="BI206">
        <v>4.5250000000000004</v>
      </c>
      <c r="BK206">
        <v>4.5250000000000004</v>
      </c>
      <c r="BN206">
        <v>7.0000000000000007E-2</v>
      </c>
      <c r="BO206">
        <v>0</v>
      </c>
      <c r="BP206">
        <v>4.5250000000000004</v>
      </c>
      <c r="BQ206">
        <v>0</v>
      </c>
      <c r="BR206">
        <v>5.1999999999999998E-2</v>
      </c>
      <c r="BS206">
        <v>0</v>
      </c>
      <c r="BT206">
        <v>1</v>
      </c>
      <c r="BU206">
        <v>0</v>
      </c>
      <c r="BV206" t="s">
        <v>6</v>
      </c>
      <c r="BW206" t="s">
        <v>6</v>
      </c>
      <c r="BX206" t="s">
        <v>6</v>
      </c>
      <c r="BY206">
        <v>0</v>
      </c>
      <c r="BZ206">
        <v>4.6470000000000002</v>
      </c>
      <c r="CC206" s="53">
        <v>1.5063481816225523E-2</v>
      </c>
      <c r="CD206" s="53">
        <v>1.1190015063481815E-2</v>
      </c>
      <c r="CE206" s="53">
        <v>0.97374650312029265</v>
      </c>
      <c r="CF206" s="53">
        <v>0</v>
      </c>
      <c r="CH206" s="53">
        <v>1</v>
      </c>
      <c r="CK206">
        <v>1.5063500000000001E-2</v>
      </c>
      <c r="CN206" s="53">
        <v>1.8183774477473214E-8</v>
      </c>
      <c r="CO206" s="53">
        <v>0</v>
      </c>
    </row>
    <row r="207" spans="1:93" x14ac:dyDescent="0.35">
      <c r="A207" s="3" t="s">
        <v>340</v>
      </c>
      <c r="B207" s="3" t="s">
        <v>341</v>
      </c>
      <c r="C207">
        <v>0</v>
      </c>
      <c r="D207">
        <v>3.3069999999999999</v>
      </c>
      <c r="E207">
        <v>0</v>
      </c>
      <c r="F207">
        <v>0</v>
      </c>
      <c r="G207">
        <v>0</v>
      </c>
      <c r="H207">
        <v>0</v>
      </c>
      <c r="I207">
        <v>0</v>
      </c>
      <c r="J207">
        <v>0</v>
      </c>
      <c r="K207">
        <v>0</v>
      </c>
      <c r="L207" s="3">
        <v>0</v>
      </c>
      <c r="M207" s="3">
        <v>0</v>
      </c>
      <c r="N207" s="3">
        <v>0</v>
      </c>
      <c r="O207" s="3">
        <v>0</v>
      </c>
      <c r="P207" s="3">
        <v>0</v>
      </c>
      <c r="Q207" s="3">
        <v>19.056000000000001</v>
      </c>
      <c r="R207">
        <v>0</v>
      </c>
      <c r="S207">
        <v>19.648</v>
      </c>
      <c r="T207">
        <v>0</v>
      </c>
      <c r="U207">
        <v>36.512</v>
      </c>
      <c r="V207">
        <v>0</v>
      </c>
      <c r="W207">
        <v>0</v>
      </c>
      <c r="X207">
        <v>0.307</v>
      </c>
      <c r="Y207">
        <v>0</v>
      </c>
      <c r="Z207">
        <v>0</v>
      </c>
      <c r="AA207">
        <v>0</v>
      </c>
      <c r="AB207">
        <v>4.9260000000000002</v>
      </c>
      <c r="AC207">
        <v>0</v>
      </c>
      <c r="AD207">
        <v>0</v>
      </c>
      <c r="AE207">
        <v>0</v>
      </c>
      <c r="AF207">
        <v>0</v>
      </c>
      <c r="AG207">
        <v>0</v>
      </c>
      <c r="AH207">
        <v>0</v>
      </c>
      <c r="AI207">
        <v>0</v>
      </c>
      <c r="AJ207">
        <v>0</v>
      </c>
      <c r="AK207">
        <v>0</v>
      </c>
      <c r="AL207">
        <v>0</v>
      </c>
      <c r="AM207">
        <v>0</v>
      </c>
      <c r="AN207">
        <v>3.0750000000000002</v>
      </c>
      <c r="AO207">
        <v>0</v>
      </c>
      <c r="AP207">
        <v>0</v>
      </c>
      <c r="AQ207">
        <v>1.518</v>
      </c>
      <c r="AR207">
        <v>0</v>
      </c>
      <c r="AT207">
        <v>88.349000000000004</v>
      </c>
      <c r="AU207">
        <v>88.349000000000004</v>
      </c>
      <c r="AV207">
        <v>58.116999999999997</v>
      </c>
      <c r="AW207">
        <v>0</v>
      </c>
      <c r="AX207">
        <v>0</v>
      </c>
      <c r="AY207" s="53">
        <v>0.65781163340841431</v>
      </c>
      <c r="BA207" t="s">
        <v>79</v>
      </c>
      <c r="BF207">
        <v>1.518</v>
      </c>
      <c r="BG207">
        <v>0</v>
      </c>
      <c r="BH207">
        <v>56.16</v>
      </c>
      <c r="BI207">
        <v>0.307</v>
      </c>
      <c r="BK207">
        <v>80.449000000000012</v>
      </c>
      <c r="BN207">
        <v>3.3069999999999999</v>
      </c>
      <c r="BO207">
        <v>0</v>
      </c>
      <c r="BP207">
        <v>61.393000000000001</v>
      </c>
      <c r="BQ207">
        <v>22.131</v>
      </c>
      <c r="BR207">
        <v>1.518</v>
      </c>
      <c r="BS207">
        <v>0</v>
      </c>
      <c r="BT207">
        <v>1</v>
      </c>
      <c r="BU207">
        <v>0</v>
      </c>
      <c r="BV207" t="s">
        <v>6</v>
      </c>
      <c r="BW207" t="s">
        <v>6</v>
      </c>
      <c r="BX207" t="s">
        <v>6</v>
      </c>
      <c r="BY207">
        <v>0</v>
      </c>
      <c r="BZ207">
        <v>88.349000000000004</v>
      </c>
      <c r="CC207" s="53">
        <v>3.7431097126170071E-2</v>
      </c>
      <c r="CD207" s="53">
        <v>1.7181858311922035E-2</v>
      </c>
      <c r="CE207" s="53">
        <v>0.69489184937011172</v>
      </c>
      <c r="CF207" s="53">
        <v>0.25049519519179614</v>
      </c>
      <c r="CH207" s="53">
        <v>1</v>
      </c>
      <c r="CK207">
        <v>3.7431100000000002E-2</v>
      </c>
      <c r="CN207" s="53">
        <v>2.8738299309716275E-9</v>
      </c>
      <c r="CO207" s="53">
        <v>0</v>
      </c>
    </row>
    <row r="208" spans="1:93" x14ac:dyDescent="0.35">
      <c r="A208" s="3" t="s">
        <v>340</v>
      </c>
      <c r="B208" s="3" t="s">
        <v>360</v>
      </c>
      <c r="C208">
        <v>0</v>
      </c>
      <c r="D208">
        <v>8.6999999999999994E-2</v>
      </c>
      <c r="E208">
        <v>0</v>
      </c>
      <c r="F208">
        <v>0</v>
      </c>
      <c r="G208">
        <v>0</v>
      </c>
      <c r="H208">
        <v>0</v>
      </c>
      <c r="I208">
        <v>0</v>
      </c>
      <c r="J208">
        <v>0</v>
      </c>
      <c r="K208">
        <v>0</v>
      </c>
      <c r="L208" s="3">
        <v>0</v>
      </c>
      <c r="M208" s="3">
        <v>0</v>
      </c>
      <c r="N208" s="3">
        <v>0</v>
      </c>
      <c r="O208" s="3">
        <v>0</v>
      </c>
      <c r="P208" s="3">
        <v>0</v>
      </c>
      <c r="Q208" s="3">
        <v>0</v>
      </c>
      <c r="R208">
        <v>0</v>
      </c>
      <c r="S208">
        <v>0</v>
      </c>
      <c r="T208">
        <v>0</v>
      </c>
      <c r="U208">
        <v>7.335</v>
      </c>
      <c r="V208">
        <v>0</v>
      </c>
      <c r="W208">
        <v>0</v>
      </c>
      <c r="X208">
        <v>0.53200000000000003</v>
      </c>
      <c r="Y208">
        <v>0</v>
      </c>
      <c r="Z208">
        <v>0</v>
      </c>
      <c r="AA208">
        <v>0</v>
      </c>
      <c r="AB208">
        <v>0</v>
      </c>
      <c r="AC208">
        <v>0</v>
      </c>
      <c r="AD208">
        <v>0</v>
      </c>
      <c r="AE208">
        <v>0</v>
      </c>
      <c r="AF208">
        <v>0</v>
      </c>
      <c r="AG208">
        <v>0</v>
      </c>
      <c r="AH208">
        <v>0</v>
      </c>
      <c r="AI208">
        <v>0</v>
      </c>
      <c r="AJ208">
        <v>0</v>
      </c>
      <c r="AK208">
        <v>0</v>
      </c>
      <c r="AL208">
        <v>0</v>
      </c>
      <c r="AM208">
        <v>0</v>
      </c>
      <c r="AN208">
        <v>0</v>
      </c>
      <c r="AO208">
        <v>0</v>
      </c>
      <c r="AP208">
        <v>0</v>
      </c>
      <c r="AQ208">
        <v>0.27700000000000002</v>
      </c>
      <c r="AR208">
        <v>0</v>
      </c>
      <c r="AT208">
        <v>8.2309999999999999</v>
      </c>
      <c r="AU208">
        <v>8.2309999999999999</v>
      </c>
      <c r="AV208">
        <v>4.9530000000000003</v>
      </c>
      <c r="AW208">
        <v>0</v>
      </c>
      <c r="AX208">
        <v>0</v>
      </c>
      <c r="AY208" s="53">
        <v>0.60174948365933667</v>
      </c>
      <c r="BA208" t="s">
        <v>79</v>
      </c>
      <c r="BF208">
        <v>0.27700000000000002</v>
      </c>
      <c r="BG208">
        <v>0</v>
      </c>
      <c r="BH208">
        <v>7.335</v>
      </c>
      <c r="BI208">
        <v>0.53200000000000003</v>
      </c>
      <c r="BK208">
        <v>7.867</v>
      </c>
      <c r="BN208">
        <v>8.6999999999999994E-2</v>
      </c>
      <c r="BO208">
        <v>0</v>
      </c>
      <c r="BP208">
        <v>7.867</v>
      </c>
      <c r="BQ208">
        <v>0</v>
      </c>
      <c r="BR208">
        <v>0.27700000000000002</v>
      </c>
      <c r="BS208">
        <v>0</v>
      </c>
      <c r="BT208">
        <v>1</v>
      </c>
      <c r="BU208">
        <v>0</v>
      </c>
      <c r="BV208" t="s">
        <v>6</v>
      </c>
      <c r="BW208" t="s">
        <v>6</v>
      </c>
      <c r="BX208" t="s">
        <v>6</v>
      </c>
      <c r="BY208">
        <v>0</v>
      </c>
      <c r="BZ208">
        <v>8.2309999999999999</v>
      </c>
      <c r="CC208" s="53">
        <v>1.0569797108492285E-2</v>
      </c>
      <c r="CD208" s="53">
        <v>3.365326205807314E-2</v>
      </c>
      <c r="CE208" s="53">
        <v>0.95577694083343456</v>
      </c>
      <c r="CF208" s="53">
        <v>0</v>
      </c>
      <c r="CH208" s="53">
        <v>1</v>
      </c>
      <c r="CK208">
        <v>1.0569800000000001E-2</v>
      </c>
      <c r="CN208" s="53">
        <v>2.8915077155550195E-9</v>
      </c>
      <c r="CO208" s="53">
        <v>0</v>
      </c>
    </row>
    <row r="209" spans="1:93" x14ac:dyDescent="0.35">
      <c r="A209" s="3" t="s">
        <v>340</v>
      </c>
      <c r="B209" s="3" t="s">
        <v>355</v>
      </c>
      <c r="C209">
        <v>0</v>
      </c>
      <c r="D209">
        <v>1.1619999999999999</v>
      </c>
      <c r="E209">
        <v>0</v>
      </c>
      <c r="F209">
        <v>0</v>
      </c>
      <c r="G209">
        <v>0</v>
      </c>
      <c r="H209">
        <v>0</v>
      </c>
      <c r="I209">
        <v>0</v>
      </c>
      <c r="J209">
        <v>0</v>
      </c>
      <c r="K209">
        <v>0</v>
      </c>
      <c r="L209" s="3">
        <v>0</v>
      </c>
      <c r="M209" s="3">
        <v>0</v>
      </c>
      <c r="N209" s="3">
        <v>0</v>
      </c>
      <c r="O209" s="3">
        <v>0</v>
      </c>
      <c r="P209" s="3">
        <v>0</v>
      </c>
      <c r="Q209" s="3">
        <v>0</v>
      </c>
      <c r="R209">
        <v>0</v>
      </c>
      <c r="S209">
        <v>9.6470000000000002</v>
      </c>
      <c r="T209">
        <v>0</v>
      </c>
      <c r="U209">
        <v>11.135999999999999</v>
      </c>
      <c r="V209">
        <v>0</v>
      </c>
      <c r="W209">
        <v>0</v>
      </c>
      <c r="X209">
        <v>0</v>
      </c>
      <c r="Y209">
        <v>0</v>
      </c>
      <c r="Z209">
        <v>0</v>
      </c>
      <c r="AA209">
        <v>0</v>
      </c>
      <c r="AB209">
        <v>0</v>
      </c>
      <c r="AC209">
        <v>0</v>
      </c>
      <c r="AD209">
        <v>0</v>
      </c>
      <c r="AE209">
        <v>0</v>
      </c>
      <c r="AF209">
        <v>0</v>
      </c>
      <c r="AG209">
        <v>0</v>
      </c>
      <c r="AH209">
        <v>0</v>
      </c>
      <c r="AI209">
        <v>0</v>
      </c>
      <c r="AJ209">
        <v>0</v>
      </c>
      <c r="AK209">
        <v>0</v>
      </c>
      <c r="AL209">
        <v>0</v>
      </c>
      <c r="AM209">
        <v>0</v>
      </c>
      <c r="AN209">
        <v>0.63600000000000001</v>
      </c>
      <c r="AO209">
        <v>0</v>
      </c>
      <c r="AP209">
        <v>0</v>
      </c>
      <c r="AQ209">
        <v>0.71299999999999997</v>
      </c>
      <c r="AR209">
        <v>0</v>
      </c>
      <c r="AT209">
        <v>23.294</v>
      </c>
      <c r="AU209">
        <v>23.294</v>
      </c>
      <c r="AV209">
        <v>16.911000000000001</v>
      </c>
      <c r="AW209">
        <v>0</v>
      </c>
      <c r="AX209">
        <v>0</v>
      </c>
      <c r="AY209" s="53">
        <v>0.72598093929767327</v>
      </c>
      <c r="BA209" t="s">
        <v>79</v>
      </c>
      <c r="BF209">
        <v>0.71299999999999997</v>
      </c>
      <c r="BG209">
        <v>0</v>
      </c>
      <c r="BH209">
        <v>20.783000000000001</v>
      </c>
      <c r="BI209">
        <v>0</v>
      </c>
      <c r="BK209">
        <v>20.783000000000001</v>
      </c>
      <c r="BN209">
        <v>1.1619999999999999</v>
      </c>
      <c r="BO209">
        <v>0</v>
      </c>
      <c r="BP209">
        <v>20.783000000000001</v>
      </c>
      <c r="BQ209">
        <v>0.63600000000000001</v>
      </c>
      <c r="BR209">
        <v>0.71299999999999997</v>
      </c>
      <c r="BS209">
        <v>0</v>
      </c>
      <c r="BT209">
        <v>1</v>
      </c>
      <c r="BU209">
        <v>0</v>
      </c>
      <c r="BV209" t="s">
        <v>6</v>
      </c>
      <c r="BW209" t="s">
        <v>6</v>
      </c>
      <c r="BX209" t="s">
        <v>6</v>
      </c>
      <c r="BY209">
        <v>0</v>
      </c>
      <c r="BZ209">
        <v>23.294</v>
      </c>
      <c r="CC209" s="53">
        <v>4.9884090323688499E-2</v>
      </c>
      <c r="CD209" s="53">
        <v>3.0608740448184079E-2</v>
      </c>
      <c r="CE209" s="53">
        <v>0.89220400103030828</v>
      </c>
      <c r="CF209" s="53">
        <v>2.730316819781918E-2</v>
      </c>
      <c r="CH209" s="53">
        <v>1</v>
      </c>
      <c r="CK209">
        <v>4.9884100000000001E-2</v>
      </c>
      <c r="CN209" s="53">
        <v>9.6763115020603863E-9</v>
      </c>
      <c r="CO209" s="53">
        <v>0</v>
      </c>
    </row>
    <row r="210" spans="1:93" x14ac:dyDescent="0.35">
      <c r="A210" s="3" t="s">
        <v>340</v>
      </c>
      <c r="B210" s="3" t="s">
        <v>356</v>
      </c>
      <c r="C210">
        <v>0</v>
      </c>
      <c r="D210">
        <v>0.76100000000000001</v>
      </c>
      <c r="E210">
        <v>0</v>
      </c>
      <c r="F210">
        <v>0</v>
      </c>
      <c r="G210">
        <v>0</v>
      </c>
      <c r="H210">
        <v>0</v>
      </c>
      <c r="I210">
        <v>0</v>
      </c>
      <c r="J210">
        <v>0</v>
      </c>
      <c r="K210">
        <v>0</v>
      </c>
      <c r="L210" s="3">
        <v>0</v>
      </c>
      <c r="M210" s="3">
        <v>0</v>
      </c>
      <c r="N210" s="3">
        <v>0</v>
      </c>
      <c r="O210" s="3">
        <v>0</v>
      </c>
      <c r="P210" s="3">
        <v>0</v>
      </c>
      <c r="Q210" s="3">
        <v>0</v>
      </c>
      <c r="R210">
        <v>0</v>
      </c>
      <c r="S210">
        <v>0</v>
      </c>
      <c r="T210">
        <v>0</v>
      </c>
      <c r="U210">
        <v>11.363</v>
      </c>
      <c r="V210">
        <v>0</v>
      </c>
      <c r="W210">
        <v>4.58</v>
      </c>
      <c r="X210">
        <v>0</v>
      </c>
      <c r="Y210">
        <v>0</v>
      </c>
      <c r="Z210">
        <v>0</v>
      </c>
      <c r="AA210">
        <v>0</v>
      </c>
      <c r="AB210">
        <v>0</v>
      </c>
      <c r="AC210">
        <v>0</v>
      </c>
      <c r="AD210">
        <v>0</v>
      </c>
      <c r="AE210">
        <v>0</v>
      </c>
      <c r="AF210">
        <v>0</v>
      </c>
      <c r="AG210">
        <v>0</v>
      </c>
      <c r="AH210">
        <v>0</v>
      </c>
      <c r="AI210">
        <v>0</v>
      </c>
      <c r="AJ210">
        <v>0</v>
      </c>
      <c r="AK210">
        <v>0</v>
      </c>
      <c r="AL210">
        <v>0</v>
      </c>
      <c r="AM210">
        <v>0</v>
      </c>
      <c r="AN210">
        <v>1.8560000000000001</v>
      </c>
      <c r="AO210">
        <v>0</v>
      </c>
      <c r="AP210">
        <v>0</v>
      </c>
      <c r="AQ210">
        <v>0.28799999999999998</v>
      </c>
      <c r="AR210">
        <v>0</v>
      </c>
      <c r="AT210">
        <v>18.848000000000003</v>
      </c>
      <c r="AU210">
        <v>18.848000000000003</v>
      </c>
      <c r="AV210">
        <v>13.741</v>
      </c>
      <c r="AW210">
        <v>0</v>
      </c>
      <c r="AX210">
        <v>0</v>
      </c>
      <c r="AY210" s="53">
        <v>0.72904286926994899</v>
      </c>
      <c r="BA210" t="s">
        <v>79</v>
      </c>
      <c r="BF210">
        <v>0.28799999999999998</v>
      </c>
      <c r="BG210">
        <v>0</v>
      </c>
      <c r="BH210">
        <v>11.363</v>
      </c>
      <c r="BI210">
        <v>4.58</v>
      </c>
      <c r="BK210">
        <v>15.943</v>
      </c>
      <c r="BN210">
        <v>0.76100000000000001</v>
      </c>
      <c r="BO210">
        <v>0</v>
      </c>
      <c r="BP210">
        <v>15.943</v>
      </c>
      <c r="BQ210">
        <v>1.8560000000000001</v>
      </c>
      <c r="BR210">
        <v>0.28799999999999998</v>
      </c>
      <c r="BS210">
        <v>0</v>
      </c>
      <c r="BT210">
        <v>1</v>
      </c>
      <c r="BU210">
        <v>0</v>
      </c>
      <c r="BV210" t="s">
        <v>6</v>
      </c>
      <c r="BW210" t="s">
        <v>6</v>
      </c>
      <c r="BX210" t="s">
        <v>6</v>
      </c>
      <c r="BY210">
        <v>0</v>
      </c>
      <c r="BZ210">
        <v>18.848000000000003</v>
      </c>
      <c r="CC210" s="53">
        <v>4.0375636672325972E-2</v>
      </c>
      <c r="CD210" s="53">
        <v>1.5280135823429538E-2</v>
      </c>
      <c r="CE210" s="53">
        <v>0.84587224108658732</v>
      </c>
      <c r="CF210" s="53">
        <v>9.8471986417657031E-2</v>
      </c>
      <c r="CH210" s="53">
        <v>0.99999999999999978</v>
      </c>
      <c r="CK210">
        <v>4.0375599999999998E-2</v>
      </c>
      <c r="CN210" s="53">
        <v>-3.6672325974540509E-8</v>
      </c>
      <c r="CO210" s="53">
        <v>0</v>
      </c>
    </row>
    <row r="211" spans="1:93" x14ac:dyDescent="0.35">
      <c r="A211" s="3" t="s">
        <v>340</v>
      </c>
      <c r="B211" s="3" t="s">
        <v>362</v>
      </c>
      <c r="C211">
        <v>0</v>
      </c>
      <c r="D211">
        <v>4.9000000000000002E-2</v>
      </c>
      <c r="E211">
        <v>0</v>
      </c>
      <c r="F211">
        <v>0</v>
      </c>
      <c r="G211">
        <v>0</v>
      </c>
      <c r="H211">
        <v>0</v>
      </c>
      <c r="I211">
        <v>0</v>
      </c>
      <c r="J211">
        <v>0</v>
      </c>
      <c r="K211">
        <v>0</v>
      </c>
      <c r="L211" s="3">
        <v>0</v>
      </c>
      <c r="M211" s="3">
        <v>0</v>
      </c>
      <c r="N211" s="3">
        <v>0</v>
      </c>
      <c r="O211" s="3">
        <v>0</v>
      </c>
      <c r="P211" s="3">
        <v>0</v>
      </c>
      <c r="Q211" s="3">
        <v>0</v>
      </c>
      <c r="R211">
        <v>0</v>
      </c>
      <c r="S211">
        <v>0</v>
      </c>
      <c r="T211">
        <v>0</v>
      </c>
      <c r="U211">
        <v>0</v>
      </c>
      <c r="V211">
        <v>0</v>
      </c>
      <c r="W211">
        <v>4.4029999999999996</v>
      </c>
      <c r="X211">
        <v>0</v>
      </c>
      <c r="Y211">
        <v>0</v>
      </c>
      <c r="Z211">
        <v>0</v>
      </c>
      <c r="AA211">
        <v>0</v>
      </c>
      <c r="AB211">
        <v>0</v>
      </c>
      <c r="AC211">
        <v>0</v>
      </c>
      <c r="AD211">
        <v>0</v>
      </c>
      <c r="AE211">
        <v>0</v>
      </c>
      <c r="AF211">
        <v>0</v>
      </c>
      <c r="AG211">
        <v>0</v>
      </c>
      <c r="AH211">
        <v>0</v>
      </c>
      <c r="AI211">
        <v>0</v>
      </c>
      <c r="AJ211">
        <v>0</v>
      </c>
      <c r="AK211">
        <v>0</v>
      </c>
      <c r="AL211">
        <v>0</v>
      </c>
      <c r="AM211">
        <v>0</v>
      </c>
      <c r="AN211">
        <v>0</v>
      </c>
      <c r="AO211">
        <v>0</v>
      </c>
      <c r="AP211">
        <v>0</v>
      </c>
      <c r="AQ211">
        <v>5.8000000000000003E-2</v>
      </c>
      <c r="AR211">
        <v>0</v>
      </c>
      <c r="AT211">
        <v>4.51</v>
      </c>
      <c r="AU211">
        <v>4.51</v>
      </c>
      <c r="AV211">
        <v>3.323</v>
      </c>
      <c r="AW211">
        <v>0</v>
      </c>
      <c r="AX211">
        <v>0</v>
      </c>
      <c r="AY211" s="53">
        <v>0.73680709534368072</v>
      </c>
      <c r="BA211" t="s">
        <v>79</v>
      </c>
      <c r="BF211">
        <v>5.8000000000000003E-2</v>
      </c>
      <c r="BG211">
        <v>0</v>
      </c>
      <c r="BH211">
        <v>0</v>
      </c>
      <c r="BI211">
        <v>4.4029999999999996</v>
      </c>
      <c r="BK211">
        <v>4.4029999999999996</v>
      </c>
      <c r="BN211">
        <v>4.9000000000000002E-2</v>
      </c>
      <c r="BO211">
        <v>0</v>
      </c>
      <c r="BP211">
        <v>4.4029999999999996</v>
      </c>
      <c r="BQ211">
        <v>0</v>
      </c>
      <c r="BR211">
        <v>5.8000000000000003E-2</v>
      </c>
      <c r="BS211">
        <v>0</v>
      </c>
      <c r="BT211">
        <v>1</v>
      </c>
      <c r="BU211">
        <v>0</v>
      </c>
      <c r="BV211" t="s">
        <v>6</v>
      </c>
      <c r="BW211" t="s">
        <v>6</v>
      </c>
      <c r="BX211" t="s">
        <v>6</v>
      </c>
      <c r="BY211">
        <v>0</v>
      </c>
      <c r="BZ211">
        <v>4.51</v>
      </c>
      <c r="CC211" s="53">
        <v>1.0864745011086476E-2</v>
      </c>
      <c r="CD211" s="53">
        <v>1.2860310421286032E-2</v>
      </c>
      <c r="CE211" s="53">
        <v>0.97627494456762742</v>
      </c>
      <c r="CF211" s="53">
        <v>0</v>
      </c>
      <c r="CH211" s="53">
        <v>0.99999999999999989</v>
      </c>
      <c r="CK211">
        <v>1.08647E-2</v>
      </c>
      <c r="CN211" s="53">
        <v>-4.5011086476087758E-8</v>
      </c>
      <c r="CO211" s="53">
        <v>0</v>
      </c>
    </row>
    <row r="212" spans="1:93" x14ac:dyDescent="0.35">
      <c r="A212" s="3" t="s">
        <v>340</v>
      </c>
      <c r="B212" s="3" t="s">
        <v>359</v>
      </c>
      <c r="C212">
        <v>0</v>
      </c>
      <c r="D212">
        <v>8.9999999999999993E-3</v>
      </c>
      <c r="E212">
        <v>0</v>
      </c>
      <c r="F212">
        <v>0</v>
      </c>
      <c r="G212">
        <v>0</v>
      </c>
      <c r="H212">
        <v>0</v>
      </c>
      <c r="I212">
        <v>0</v>
      </c>
      <c r="J212">
        <v>0</v>
      </c>
      <c r="K212">
        <v>0</v>
      </c>
      <c r="L212" s="3">
        <v>0</v>
      </c>
      <c r="M212" s="3">
        <v>0</v>
      </c>
      <c r="N212" s="3">
        <v>0</v>
      </c>
      <c r="O212" s="3">
        <v>0</v>
      </c>
      <c r="P212" s="3">
        <v>0</v>
      </c>
      <c r="Q212" s="3">
        <v>0</v>
      </c>
      <c r="R212">
        <v>0</v>
      </c>
      <c r="S212">
        <v>0</v>
      </c>
      <c r="T212">
        <v>0</v>
      </c>
      <c r="U212">
        <v>0</v>
      </c>
      <c r="V212">
        <v>0</v>
      </c>
      <c r="W212">
        <v>1.8160000000000001</v>
      </c>
      <c r="X212">
        <v>0</v>
      </c>
      <c r="Y212">
        <v>0</v>
      </c>
      <c r="Z212">
        <v>0</v>
      </c>
      <c r="AA212">
        <v>0</v>
      </c>
      <c r="AB212">
        <v>0</v>
      </c>
      <c r="AC212">
        <v>0</v>
      </c>
      <c r="AD212">
        <v>0</v>
      </c>
      <c r="AE212">
        <v>0</v>
      </c>
      <c r="AF212">
        <v>0</v>
      </c>
      <c r="AG212">
        <v>0</v>
      </c>
      <c r="AH212">
        <v>0</v>
      </c>
      <c r="AI212">
        <v>0</v>
      </c>
      <c r="AJ212">
        <v>0</v>
      </c>
      <c r="AK212">
        <v>0.19900000000000001</v>
      </c>
      <c r="AL212">
        <v>0</v>
      </c>
      <c r="AM212">
        <v>0</v>
      </c>
      <c r="AN212">
        <v>0</v>
      </c>
      <c r="AO212">
        <v>0</v>
      </c>
      <c r="AP212">
        <v>0</v>
      </c>
      <c r="AQ212">
        <v>2.1000000000000001E-2</v>
      </c>
      <c r="AR212">
        <v>0</v>
      </c>
      <c r="AT212">
        <v>2.0449999999999999</v>
      </c>
      <c r="AU212">
        <v>2.0449999999999999</v>
      </c>
      <c r="AV212">
        <v>1.6619999999999999</v>
      </c>
      <c r="AW212">
        <v>0</v>
      </c>
      <c r="AX212">
        <v>0</v>
      </c>
      <c r="AY212" s="53">
        <v>0.81271393643031786</v>
      </c>
      <c r="BA212" t="s">
        <v>79</v>
      </c>
      <c r="BF212">
        <v>0.22</v>
      </c>
      <c r="BG212">
        <v>0</v>
      </c>
      <c r="BH212">
        <v>0</v>
      </c>
      <c r="BI212">
        <v>1.8160000000000001</v>
      </c>
      <c r="BK212">
        <v>1.8160000000000001</v>
      </c>
      <c r="BN212">
        <v>8.9999999999999993E-3</v>
      </c>
      <c r="BO212">
        <v>0</v>
      </c>
      <c r="BP212">
        <v>1.8160000000000001</v>
      </c>
      <c r="BQ212">
        <v>0</v>
      </c>
      <c r="BR212">
        <v>0.22</v>
      </c>
      <c r="BS212">
        <v>0</v>
      </c>
      <c r="BT212">
        <v>1</v>
      </c>
      <c r="BU212">
        <v>0</v>
      </c>
      <c r="BV212" t="s">
        <v>6</v>
      </c>
      <c r="BW212" t="s">
        <v>6</v>
      </c>
      <c r="BX212" t="s">
        <v>6</v>
      </c>
      <c r="BY212">
        <v>0</v>
      </c>
      <c r="BZ212">
        <v>2.0449999999999999</v>
      </c>
      <c r="CC212" s="53">
        <v>4.4009779951100243E-3</v>
      </c>
      <c r="CD212" s="53">
        <v>0.1075794621026895</v>
      </c>
      <c r="CE212" s="53">
        <v>0.88801955990220049</v>
      </c>
      <c r="CF212" s="53">
        <v>0</v>
      </c>
      <c r="CH212" s="53">
        <v>1</v>
      </c>
      <c r="CK212">
        <v>4.4009799999999996E-3</v>
      </c>
      <c r="CN212" s="53">
        <v>2.0048899753918881E-9</v>
      </c>
      <c r="CO212" s="53">
        <v>0</v>
      </c>
    </row>
    <row r="213" spans="1:93" x14ac:dyDescent="0.35">
      <c r="A213" s="3" t="s">
        <v>340</v>
      </c>
      <c r="B213" s="3" t="s">
        <v>343</v>
      </c>
      <c r="C213">
        <v>0</v>
      </c>
      <c r="D213">
        <v>5.3999999999999999E-2</v>
      </c>
      <c r="E213">
        <v>0</v>
      </c>
      <c r="F213">
        <v>0</v>
      </c>
      <c r="G213">
        <v>0</v>
      </c>
      <c r="H213">
        <v>0</v>
      </c>
      <c r="I213">
        <v>0</v>
      </c>
      <c r="J213">
        <v>0</v>
      </c>
      <c r="K213">
        <v>0</v>
      </c>
      <c r="L213" s="3">
        <v>0</v>
      </c>
      <c r="M213" s="3">
        <v>0</v>
      </c>
      <c r="N213" s="3">
        <v>0</v>
      </c>
      <c r="O213" s="3">
        <v>0</v>
      </c>
      <c r="P213" s="3">
        <v>0</v>
      </c>
      <c r="Q213" s="3">
        <v>0</v>
      </c>
      <c r="R213">
        <v>2.5499999999999998</v>
      </c>
      <c r="S213">
        <v>7.9729999999999999</v>
      </c>
      <c r="T213">
        <v>0</v>
      </c>
      <c r="U213">
        <v>24.178000000000001</v>
      </c>
      <c r="V213">
        <v>0</v>
      </c>
      <c r="W213">
        <v>0</v>
      </c>
      <c r="X213">
        <v>0</v>
      </c>
      <c r="Y213">
        <v>0</v>
      </c>
      <c r="Z213">
        <v>0</v>
      </c>
      <c r="AA213">
        <v>0</v>
      </c>
      <c r="AB213">
        <v>0</v>
      </c>
      <c r="AC213">
        <v>0</v>
      </c>
      <c r="AD213">
        <v>0</v>
      </c>
      <c r="AE213">
        <v>0</v>
      </c>
      <c r="AF213">
        <v>0</v>
      </c>
      <c r="AG213">
        <v>0</v>
      </c>
      <c r="AH213">
        <v>0</v>
      </c>
      <c r="AI213">
        <v>0</v>
      </c>
      <c r="AJ213">
        <v>0</v>
      </c>
      <c r="AK213">
        <v>0</v>
      </c>
      <c r="AL213">
        <v>0</v>
      </c>
      <c r="AM213">
        <v>0</v>
      </c>
      <c r="AN213">
        <v>4.1639999999999997</v>
      </c>
      <c r="AO213">
        <v>0</v>
      </c>
      <c r="AP213">
        <v>0</v>
      </c>
      <c r="AQ213">
        <v>0.67800000000000005</v>
      </c>
      <c r="AR213">
        <v>0</v>
      </c>
      <c r="AT213">
        <v>39.597000000000001</v>
      </c>
      <c r="AU213">
        <v>39.597000000000001</v>
      </c>
      <c r="AV213">
        <v>29.93</v>
      </c>
      <c r="AW213">
        <v>0</v>
      </c>
      <c r="AX213">
        <v>0</v>
      </c>
      <c r="AY213" s="53">
        <v>0.75586534333409094</v>
      </c>
      <c r="BA213" t="s">
        <v>79</v>
      </c>
      <c r="BF213">
        <v>0.67800000000000005</v>
      </c>
      <c r="BG213">
        <v>0</v>
      </c>
      <c r="BH213">
        <v>34.701000000000001</v>
      </c>
      <c r="BI213">
        <v>0</v>
      </c>
      <c r="BK213">
        <v>34.701000000000001</v>
      </c>
      <c r="BN213">
        <v>5.3999999999999999E-2</v>
      </c>
      <c r="BO213">
        <v>0</v>
      </c>
      <c r="BP213">
        <v>34.701000000000001</v>
      </c>
      <c r="BQ213">
        <v>4.1639999999999997</v>
      </c>
      <c r="BR213">
        <v>0.67800000000000005</v>
      </c>
      <c r="BS213">
        <v>0</v>
      </c>
      <c r="BT213">
        <v>1</v>
      </c>
      <c r="BU213">
        <v>0</v>
      </c>
      <c r="BV213" t="s">
        <v>6</v>
      </c>
      <c r="BW213" t="s">
        <v>6</v>
      </c>
      <c r="BX213" t="s">
        <v>6</v>
      </c>
      <c r="BY213">
        <v>0</v>
      </c>
      <c r="BZ213">
        <v>39.597000000000001</v>
      </c>
      <c r="CC213" s="53">
        <v>1.3637396772482762E-3</v>
      </c>
      <c r="CD213" s="53">
        <v>1.7122509281006136E-2</v>
      </c>
      <c r="CE213" s="53">
        <v>0.87635426926282289</v>
      </c>
      <c r="CF213" s="53">
        <v>0.10515948177892263</v>
      </c>
      <c r="CH213" s="53">
        <v>1</v>
      </c>
      <c r="CK213">
        <v>1.36374E-3</v>
      </c>
      <c r="CN213" s="53">
        <v>3.2275172378443129E-10</v>
      </c>
      <c r="CO213" s="53">
        <v>0</v>
      </c>
    </row>
    <row r="214" spans="1:93" x14ac:dyDescent="0.35">
      <c r="A214" s="3" t="s">
        <v>340</v>
      </c>
      <c r="B214" s="3" t="s">
        <v>62</v>
      </c>
      <c r="C214">
        <v>0</v>
      </c>
      <c r="D214">
        <v>1.28</v>
      </c>
      <c r="E214">
        <v>0</v>
      </c>
      <c r="F214">
        <v>0</v>
      </c>
      <c r="G214">
        <v>0</v>
      </c>
      <c r="H214">
        <v>0</v>
      </c>
      <c r="I214">
        <v>0</v>
      </c>
      <c r="J214">
        <v>0</v>
      </c>
      <c r="K214">
        <v>0</v>
      </c>
      <c r="L214" s="3">
        <v>0</v>
      </c>
      <c r="M214" s="3">
        <v>0</v>
      </c>
      <c r="N214" s="3">
        <v>0</v>
      </c>
      <c r="O214" s="3">
        <v>0</v>
      </c>
      <c r="P214" s="3">
        <v>0</v>
      </c>
      <c r="Q214" s="3">
        <v>0</v>
      </c>
      <c r="R214">
        <v>9.2550000000000008</v>
      </c>
      <c r="S214">
        <v>1.339</v>
      </c>
      <c r="T214">
        <v>0.318</v>
      </c>
      <c r="U214">
        <v>34.399000000000001</v>
      </c>
      <c r="V214">
        <v>0</v>
      </c>
      <c r="W214">
        <v>1.7050000000000001</v>
      </c>
      <c r="X214">
        <v>4.8150000000000004</v>
      </c>
      <c r="Y214">
        <v>0</v>
      </c>
      <c r="Z214">
        <v>0</v>
      </c>
      <c r="AA214">
        <v>0</v>
      </c>
      <c r="AB214">
        <v>0</v>
      </c>
      <c r="AC214">
        <v>0</v>
      </c>
      <c r="AD214">
        <v>0</v>
      </c>
      <c r="AE214">
        <v>0</v>
      </c>
      <c r="AF214">
        <v>0</v>
      </c>
      <c r="AG214">
        <v>0</v>
      </c>
      <c r="AH214">
        <v>0</v>
      </c>
      <c r="AI214">
        <v>0</v>
      </c>
      <c r="AJ214">
        <v>0</v>
      </c>
      <c r="AK214">
        <v>0</v>
      </c>
      <c r="AL214">
        <v>0</v>
      </c>
      <c r="AM214">
        <v>0</v>
      </c>
      <c r="AN214">
        <v>3.528</v>
      </c>
      <c r="AO214">
        <v>0.57529399999999997</v>
      </c>
      <c r="AP214">
        <v>0</v>
      </c>
      <c r="AQ214">
        <v>1.464</v>
      </c>
      <c r="AR214">
        <v>0</v>
      </c>
      <c r="AT214">
        <v>58.678293999999994</v>
      </c>
      <c r="AU214">
        <v>58.678293999999994</v>
      </c>
      <c r="AV214">
        <v>42.026000000000003</v>
      </c>
      <c r="AW214">
        <v>0</v>
      </c>
      <c r="AX214">
        <v>0</v>
      </c>
      <c r="AY214" s="53">
        <v>0.71621032472416479</v>
      </c>
      <c r="BA214" t="s">
        <v>79</v>
      </c>
      <c r="BF214">
        <v>1.464</v>
      </c>
      <c r="BG214">
        <v>0</v>
      </c>
      <c r="BH214">
        <v>45.311</v>
      </c>
      <c r="BI214">
        <v>6.5200000000000005</v>
      </c>
      <c r="BK214">
        <v>51.830999999999996</v>
      </c>
      <c r="BN214">
        <v>1.28</v>
      </c>
      <c r="BO214">
        <v>0</v>
      </c>
      <c r="BP214">
        <v>51.830999999999996</v>
      </c>
      <c r="BQ214">
        <v>4.103294</v>
      </c>
      <c r="BR214">
        <v>1.464</v>
      </c>
      <c r="BS214">
        <v>0</v>
      </c>
      <c r="BT214">
        <v>1</v>
      </c>
      <c r="BU214">
        <v>0</v>
      </c>
      <c r="BV214" t="s">
        <v>6</v>
      </c>
      <c r="BW214" t="s">
        <v>6</v>
      </c>
      <c r="BX214" t="s">
        <v>6</v>
      </c>
      <c r="BY214">
        <v>0</v>
      </c>
      <c r="BZ214">
        <v>58.678293999999994</v>
      </c>
      <c r="CC214" s="53">
        <v>2.1813858460165869E-2</v>
      </c>
      <c r="CD214" s="53">
        <v>2.4949600613814713E-2</v>
      </c>
      <c r="CE214" s="53">
        <v>0.88330788894441958</v>
      </c>
      <c r="CF214" s="53">
        <v>6.9928651981599879E-2</v>
      </c>
      <c r="CH214" s="53">
        <v>1</v>
      </c>
      <c r="CK214">
        <v>2.1813900000000001E-2</v>
      </c>
      <c r="CN214" s="53">
        <v>4.1539834131493203E-8</v>
      </c>
      <c r="CO214" s="53">
        <v>0</v>
      </c>
    </row>
    <row r="215" spans="1:93" x14ac:dyDescent="0.35">
      <c r="A215" s="3" t="s">
        <v>340</v>
      </c>
      <c r="B215" s="3" t="s">
        <v>351</v>
      </c>
      <c r="C215">
        <v>0</v>
      </c>
      <c r="D215">
        <v>0.44400000000000001</v>
      </c>
      <c r="E215">
        <v>0</v>
      </c>
      <c r="F215">
        <v>0</v>
      </c>
      <c r="G215">
        <v>0</v>
      </c>
      <c r="H215">
        <v>0</v>
      </c>
      <c r="I215">
        <v>0</v>
      </c>
      <c r="J215">
        <v>0</v>
      </c>
      <c r="K215">
        <v>0</v>
      </c>
      <c r="L215" s="3">
        <v>0</v>
      </c>
      <c r="M215" s="3">
        <v>0</v>
      </c>
      <c r="N215" s="3">
        <v>0</v>
      </c>
      <c r="O215" s="3">
        <v>0</v>
      </c>
      <c r="P215" s="3">
        <v>0</v>
      </c>
      <c r="Q215" s="3">
        <v>0</v>
      </c>
      <c r="R215">
        <v>0.30499999999999999</v>
      </c>
      <c r="S215">
        <v>0</v>
      </c>
      <c r="T215">
        <v>0</v>
      </c>
      <c r="U215">
        <v>2.0550000000000002</v>
      </c>
      <c r="V215">
        <v>0</v>
      </c>
      <c r="W215">
        <v>3.996</v>
      </c>
      <c r="X215">
        <v>0</v>
      </c>
      <c r="Y215">
        <v>0</v>
      </c>
      <c r="Z215">
        <v>0</v>
      </c>
      <c r="AA215">
        <v>0</v>
      </c>
      <c r="AB215">
        <v>0</v>
      </c>
      <c r="AC215">
        <v>0</v>
      </c>
      <c r="AD215">
        <v>0</v>
      </c>
      <c r="AE215">
        <v>0</v>
      </c>
      <c r="AF215">
        <v>0</v>
      </c>
      <c r="AG215">
        <v>0</v>
      </c>
      <c r="AH215">
        <v>0</v>
      </c>
      <c r="AI215">
        <v>0</v>
      </c>
      <c r="AJ215">
        <v>0</v>
      </c>
      <c r="AK215">
        <v>0</v>
      </c>
      <c r="AL215">
        <v>0</v>
      </c>
      <c r="AM215">
        <v>5.9279999999999999</v>
      </c>
      <c r="AN215">
        <v>0.28399999999999997</v>
      </c>
      <c r="AO215">
        <v>0</v>
      </c>
      <c r="AP215">
        <v>0</v>
      </c>
      <c r="AQ215">
        <v>0.115</v>
      </c>
      <c r="AR215">
        <v>0</v>
      </c>
      <c r="AT215">
        <v>13.127000000000002</v>
      </c>
      <c r="AU215">
        <v>13.127000000000002</v>
      </c>
      <c r="AV215">
        <v>9.9920000000000009</v>
      </c>
      <c r="AW215">
        <v>0</v>
      </c>
      <c r="AX215">
        <v>0</v>
      </c>
      <c r="AY215" s="53">
        <v>0.76117924887636157</v>
      </c>
      <c r="BA215" t="s">
        <v>79</v>
      </c>
      <c r="BF215">
        <v>0.115</v>
      </c>
      <c r="BG215">
        <v>0</v>
      </c>
      <c r="BH215">
        <v>2.3600000000000003</v>
      </c>
      <c r="BI215">
        <v>3.996</v>
      </c>
      <c r="BK215">
        <v>6.3559999999999999</v>
      </c>
      <c r="BN215">
        <v>0.44400000000000001</v>
      </c>
      <c r="BO215">
        <v>0</v>
      </c>
      <c r="BP215">
        <v>6.3559999999999999</v>
      </c>
      <c r="BQ215">
        <v>6.2119999999999997</v>
      </c>
      <c r="BR215">
        <v>0.115</v>
      </c>
      <c r="BS215">
        <v>0</v>
      </c>
      <c r="BT215">
        <v>1</v>
      </c>
      <c r="BU215">
        <v>0</v>
      </c>
      <c r="BV215" t="s">
        <v>6</v>
      </c>
      <c r="BW215" t="s">
        <v>6</v>
      </c>
      <c r="BX215" t="s">
        <v>6</v>
      </c>
      <c r="BY215">
        <v>0</v>
      </c>
      <c r="BZ215">
        <v>13.127000000000001</v>
      </c>
      <c r="CC215" s="53">
        <v>3.3823417384017673E-2</v>
      </c>
      <c r="CD215" s="53">
        <v>8.7605698179325057E-3</v>
      </c>
      <c r="CE215" s="53">
        <v>0.48419288489373047</v>
      </c>
      <c r="CF215" s="53">
        <v>0.47322312790431931</v>
      </c>
      <c r="CH215" s="53">
        <v>1</v>
      </c>
      <c r="CK215">
        <v>3.3823400000000003E-2</v>
      </c>
      <c r="CN215" s="53">
        <v>-1.7384017669819229E-8</v>
      </c>
      <c r="CO215" s="53">
        <v>0</v>
      </c>
    </row>
    <row r="216" spans="1:93" x14ac:dyDescent="0.35">
      <c r="A216" s="3" t="s">
        <v>340</v>
      </c>
      <c r="B216" s="3" t="s">
        <v>344</v>
      </c>
      <c r="C216">
        <v>0</v>
      </c>
      <c r="D216">
        <v>0.13500000000000001</v>
      </c>
      <c r="E216">
        <v>0</v>
      </c>
      <c r="F216">
        <v>0</v>
      </c>
      <c r="G216">
        <v>0</v>
      </c>
      <c r="H216">
        <v>0</v>
      </c>
      <c r="I216">
        <v>0</v>
      </c>
      <c r="J216">
        <v>0</v>
      </c>
      <c r="K216">
        <v>0</v>
      </c>
      <c r="L216" s="3">
        <v>0</v>
      </c>
      <c r="M216" s="3">
        <v>0</v>
      </c>
      <c r="N216" s="3">
        <v>0</v>
      </c>
      <c r="O216" s="3">
        <v>0</v>
      </c>
      <c r="P216" s="3">
        <v>0</v>
      </c>
      <c r="Q216" s="3">
        <v>0</v>
      </c>
      <c r="R216">
        <v>0</v>
      </c>
      <c r="S216">
        <v>0</v>
      </c>
      <c r="T216">
        <v>0</v>
      </c>
      <c r="U216">
        <v>0</v>
      </c>
      <c r="V216">
        <v>1.7870600000000001</v>
      </c>
      <c r="W216">
        <v>9.8559999999999999</v>
      </c>
      <c r="X216">
        <v>0</v>
      </c>
      <c r="Y216">
        <v>0</v>
      </c>
      <c r="Z216">
        <v>0</v>
      </c>
      <c r="AA216">
        <v>0</v>
      </c>
      <c r="AB216">
        <v>0</v>
      </c>
      <c r="AC216">
        <v>0</v>
      </c>
      <c r="AD216">
        <v>0</v>
      </c>
      <c r="AE216">
        <v>0</v>
      </c>
      <c r="AF216">
        <v>0</v>
      </c>
      <c r="AG216">
        <v>0</v>
      </c>
      <c r="AH216">
        <v>0</v>
      </c>
      <c r="AI216">
        <v>0</v>
      </c>
      <c r="AJ216">
        <v>0</v>
      </c>
      <c r="AK216">
        <v>0</v>
      </c>
      <c r="AL216">
        <v>0</v>
      </c>
      <c r="AM216">
        <v>0</v>
      </c>
      <c r="AN216">
        <v>0</v>
      </c>
      <c r="AO216">
        <v>0</v>
      </c>
      <c r="AP216">
        <v>0</v>
      </c>
      <c r="AQ216">
        <v>0.16800000000000001</v>
      </c>
      <c r="AR216">
        <v>0</v>
      </c>
      <c r="AT216">
        <v>11.946059999999999</v>
      </c>
      <c r="AU216">
        <v>11.946059999999999</v>
      </c>
      <c r="AV216">
        <v>9.2119999999999997</v>
      </c>
      <c r="AW216">
        <v>0</v>
      </c>
      <c r="AX216">
        <v>0</v>
      </c>
      <c r="AY216" s="53">
        <v>0.77113290909303989</v>
      </c>
      <c r="BA216" t="s">
        <v>79</v>
      </c>
      <c r="BF216">
        <v>0.16800000000000001</v>
      </c>
      <c r="BG216">
        <v>0</v>
      </c>
      <c r="BH216">
        <v>1.7870600000000001</v>
      </c>
      <c r="BI216">
        <v>9.8559999999999999</v>
      </c>
      <c r="BK216">
        <v>11.64306</v>
      </c>
      <c r="BN216">
        <v>0.13500000000000001</v>
      </c>
      <c r="BO216">
        <v>0</v>
      </c>
      <c r="BP216">
        <v>11.64306</v>
      </c>
      <c r="BQ216">
        <v>0</v>
      </c>
      <c r="BR216">
        <v>0.16800000000000001</v>
      </c>
      <c r="BS216">
        <v>0</v>
      </c>
      <c r="BT216">
        <v>1</v>
      </c>
      <c r="BU216">
        <v>0</v>
      </c>
      <c r="BV216" t="s">
        <v>6</v>
      </c>
      <c r="BW216" t="s">
        <v>6</v>
      </c>
      <c r="BX216" t="s">
        <v>6</v>
      </c>
      <c r="BY216">
        <v>0</v>
      </c>
      <c r="BZ216">
        <v>11.946059999999999</v>
      </c>
      <c r="CC216" s="53">
        <v>1.1300797082887582E-2</v>
      </c>
      <c r="CD216" s="53">
        <v>1.4063214147593435E-2</v>
      </c>
      <c r="CE216" s="53">
        <v>0.97463598876951907</v>
      </c>
      <c r="CF216" s="53">
        <v>0</v>
      </c>
      <c r="CH216" s="53">
        <v>1</v>
      </c>
      <c r="CK216">
        <v>1.13008E-2</v>
      </c>
      <c r="CN216" s="53">
        <v>2.9171124179411256E-9</v>
      </c>
      <c r="CO216" s="53">
        <v>0</v>
      </c>
    </row>
    <row r="217" spans="1:93" x14ac:dyDescent="0.35">
      <c r="A217" s="3" t="s">
        <v>340</v>
      </c>
      <c r="B217" s="3" t="s">
        <v>345</v>
      </c>
      <c r="C217">
        <v>0</v>
      </c>
      <c r="D217">
        <v>0.48599999999999999</v>
      </c>
      <c r="E217">
        <v>0</v>
      </c>
      <c r="F217">
        <v>0</v>
      </c>
      <c r="G217">
        <v>0</v>
      </c>
      <c r="H217">
        <v>0</v>
      </c>
      <c r="I217">
        <v>0</v>
      </c>
      <c r="J217">
        <v>0</v>
      </c>
      <c r="K217">
        <v>0</v>
      </c>
      <c r="L217" s="3">
        <v>0</v>
      </c>
      <c r="M217" s="3">
        <v>0</v>
      </c>
      <c r="N217" s="3">
        <v>0</v>
      </c>
      <c r="O217" s="3">
        <v>0</v>
      </c>
      <c r="P217" s="3">
        <v>0</v>
      </c>
      <c r="Q217" s="3">
        <v>0</v>
      </c>
      <c r="R217">
        <v>0</v>
      </c>
      <c r="S217">
        <v>0</v>
      </c>
      <c r="T217">
        <v>50.685000000000002</v>
      </c>
      <c r="U217">
        <v>2.1120000000000001</v>
      </c>
      <c r="V217">
        <v>0</v>
      </c>
      <c r="W217">
        <v>0</v>
      </c>
      <c r="X217">
        <v>16.375</v>
      </c>
      <c r="Y217">
        <v>0</v>
      </c>
      <c r="Z217">
        <v>0</v>
      </c>
      <c r="AA217">
        <v>0</v>
      </c>
      <c r="AB217">
        <v>0</v>
      </c>
      <c r="AC217">
        <v>0</v>
      </c>
      <c r="AD217">
        <v>0</v>
      </c>
      <c r="AE217">
        <v>0</v>
      </c>
      <c r="AF217">
        <v>0</v>
      </c>
      <c r="AG217">
        <v>0</v>
      </c>
      <c r="AH217">
        <v>0</v>
      </c>
      <c r="AI217">
        <v>0</v>
      </c>
      <c r="AJ217">
        <v>0</v>
      </c>
      <c r="AK217">
        <v>0</v>
      </c>
      <c r="AL217">
        <v>0</v>
      </c>
      <c r="AM217">
        <v>0</v>
      </c>
      <c r="AN217">
        <v>0</v>
      </c>
      <c r="AO217">
        <v>0</v>
      </c>
      <c r="AP217">
        <v>0</v>
      </c>
      <c r="AQ217">
        <v>0.86499999999999999</v>
      </c>
      <c r="AR217">
        <v>0</v>
      </c>
      <c r="AT217">
        <v>70.522999999999996</v>
      </c>
      <c r="AU217">
        <v>70.522999999999996</v>
      </c>
      <c r="AV217">
        <v>55.868000000000002</v>
      </c>
      <c r="AW217">
        <v>0</v>
      </c>
      <c r="AX217">
        <v>0</v>
      </c>
      <c r="AY217" s="53">
        <v>0.79219545396537305</v>
      </c>
      <c r="BA217" t="s">
        <v>79</v>
      </c>
      <c r="BF217">
        <v>0.86499999999999999</v>
      </c>
      <c r="BG217">
        <v>0</v>
      </c>
      <c r="BH217">
        <v>52.797000000000004</v>
      </c>
      <c r="BI217">
        <v>16.375</v>
      </c>
      <c r="BK217">
        <v>69.171999999999997</v>
      </c>
      <c r="BN217">
        <v>0.48599999999999999</v>
      </c>
      <c r="BO217">
        <v>0</v>
      </c>
      <c r="BP217">
        <v>69.171999999999997</v>
      </c>
      <c r="BQ217">
        <v>0</v>
      </c>
      <c r="BR217">
        <v>0.86499999999999999</v>
      </c>
      <c r="BS217">
        <v>0</v>
      </c>
      <c r="BT217">
        <v>1</v>
      </c>
      <c r="BU217">
        <v>0</v>
      </c>
      <c r="BV217" t="s">
        <v>6</v>
      </c>
      <c r="BW217" t="s">
        <v>6</v>
      </c>
      <c r="BX217" t="s">
        <v>6</v>
      </c>
      <c r="BY217">
        <v>0</v>
      </c>
      <c r="BZ217">
        <v>70.522999999999996</v>
      </c>
      <c r="CC217" s="53">
        <v>6.8913687733079994E-3</v>
      </c>
      <c r="CD217" s="53">
        <v>1.2265502034797159E-2</v>
      </c>
      <c r="CE217" s="53">
        <v>0.98084312919189487</v>
      </c>
      <c r="CF217" s="53">
        <v>0</v>
      </c>
      <c r="CH217" s="53">
        <v>1</v>
      </c>
      <c r="CK217">
        <v>6.89137E-3</v>
      </c>
      <c r="CN217" s="53">
        <v>1.2266920005818416E-9</v>
      </c>
      <c r="CO217" s="53">
        <v>0</v>
      </c>
    </row>
    <row r="218" spans="1:93" x14ac:dyDescent="0.35">
      <c r="A218" s="3" t="s">
        <v>340</v>
      </c>
      <c r="B218" s="3" t="s">
        <v>346</v>
      </c>
      <c r="C218">
        <v>0</v>
      </c>
      <c r="D218">
        <v>1.4999999999999999E-2</v>
      </c>
      <c r="E218">
        <v>0</v>
      </c>
      <c r="F218">
        <v>0</v>
      </c>
      <c r="G218">
        <v>0</v>
      </c>
      <c r="H218">
        <v>0</v>
      </c>
      <c r="I218">
        <v>0</v>
      </c>
      <c r="J218">
        <v>0</v>
      </c>
      <c r="K218">
        <v>0</v>
      </c>
      <c r="L218" s="3">
        <v>0</v>
      </c>
      <c r="M218" s="3">
        <v>0</v>
      </c>
      <c r="N218" s="3">
        <v>0</v>
      </c>
      <c r="O218" s="3">
        <v>0</v>
      </c>
      <c r="P218" s="3">
        <v>0</v>
      </c>
      <c r="Q218" s="3">
        <v>0</v>
      </c>
      <c r="R218">
        <v>0</v>
      </c>
      <c r="S218">
        <v>0</v>
      </c>
      <c r="T218">
        <v>0</v>
      </c>
      <c r="U218">
        <v>1.232</v>
      </c>
      <c r="V218">
        <v>0</v>
      </c>
      <c r="W218">
        <v>0</v>
      </c>
      <c r="X218">
        <v>13.566000000000001</v>
      </c>
      <c r="Y218">
        <v>0</v>
      </c>
      <c r="Z218">
        <v>0</v>
      </c>
      <c r="AA218">
        <v>0</v>
      </c>
      <c r="AB218">
        <v>0</v>
      </c>
      <c r="AC218">
        <v>0</v>
      </c>
      <c r="AD218">
        <v>0</v>
      </c>
      <c r="AE218">
        <v>0</v>
      </c>
      <c r="AF218">
        <v>0</v>
      </c>
      <c r="AG218">
        <v>0</v>
      </c>
      <c r="AH218">
        <v>0</v>
      </c>
      <c r="AI218">
        <v>0</v>
      </c>
      <c r="AJ218">
        <v>0</v>
      </c>
      <c r="AK218">
        <v>0</v>
      </c>
      <c r="AL218">
        <v>0</v>
      </c>
      <c r="AM218">
        <v>0</v>
      </c>
      <c r="AN218">
        <v>0</v>
      </c>
      <c r="AO218">
        <v>0</v>
      </c>
      <c r="AP218">
        <v>0</v>
      </c>
      <c r="AQ218">
        <v>0.311</v>
      </c>
      <c r="AR218">
        <v>0</v>
      </c>
      <c r="AT218">
        <v>15.124000000000001</v>
      </c>
      <c r="AU218">
        <v>15.124000000000001</v>
      </c>
      <c r="AV218">
        <v>11.456</v>
      </c>
      <c r="AW218">
        <v>0</v>
      </c>
      <c r="AX218">
        <v>0</v>
      </c>
      <c r="AY218" s="53">
        <v>0.75747156836815654</v>
      </c>
      <c r="BA218" t="s">
        <v>79</v>
      </c>
      <c r="BF218">
        <v>0.311</v>
      </c>
      <c r="BG218">
        <v>0</v>
      </c>
      <c r="BH218">
        <v>1.232</v>
      </c>
      <c r="BI218">
        <v>13.566000000000001</v>
      </c>
      <c r="BK218">
        <v>14.798</v>
      </c>
      <c r="BN218">
        <v>1.4999999999999999E-2</v>
      </c>
      <c r="BO218">
        <v>0</v>
      </c>
      <c r="BP218">
        <v>14.798</v>
      </c>
      <c r="BQ218">
        <v>0</v>
      </c>
      <c r="BR218">
        <v>0.311</v>
      </c>
      <c r="BS218">
        <v>0</v>
      </c>
      <c r="BT218">
        <v>1</v>
      </c>
      <c r="BU218">
        <v>0</v>
      </c>
      <c r="BV218" t="s">
        <v>6</v>
      </c>
      <c r="BW218" t="s">
        <v>6</v>
      </c>
      <c r="BX218" t="s">
        <v>6</v>
      </c>
      <c r="BY218">
        <v>0</v>
      </c>
      <c r="BZ218">
        <v>15.124000000000001</v>
      </c>
      <c r="CC218" s="53">
        <v>9.9180111081724411E-4</v>
      </c>
      <c r="CD218" s="53">
        <v>2.0563343030944193E-2</v>
      </c>
      <c r="CE218" s="53">
        <v>0.97844485585823848</v>
      </c>
      <c r="CF218" s="53">
        <v>0</v>
      </c>
      <c r="CH218" s="53">
        <v>0.99999999999999989</v>
      </c>
      <c r="CK218">
        <v>9.9180100000000005E-4</v>
      </c>
      <c r="CN218" s="53">
        <v>-1.1081724405302695E-10</v>
      </c>
      <c r="CO218" s="53">
        <v>0</v>
      </c>
    </row>
    <row r="219" spans="1:93" x14ac:dyDescent="0.35">
      <c r="A219" s="3" t="s">
        <v>340</v>
      </c>
      <c r="B219" s="3" t="s">
        <v>357</v>
      </c>
      <c r="C219">
        <v>0</v>
      </c>
      <c r="D219">
        <v>1.2390000000000001</v>
      </c>
      <c r="E219">
        <v>0</v>
      </c>
      <c r="F219">
        <v>0</v>
      </c>
      <c r="G219">
        <v>0</v>
      </c>
      <c r="H219">
        <v>0</v>
      </c>
      <c r="I219">
        <v>0</v>
      </c>
      <c r="J219">
        <v>0</v>
      </c>
      <c r="K219">
        <v>0</v>
      </c>
      <c r="L219" s="3">
        <v>0</v>
      </c>
      <c r="M219" s="3">
        <v>0</v>
      </c>
      <c r="N219" s="3">
        <v>0</v>
      </c>
      <c r="O219" s="3">
        <v>0</v>
      </c>
      <c r="P219" s="3">
        <v>0</v>
      </c>
      <c r="Q219" s="3">
        <v>0</v>
      </c>
      <c r="R219">
        <v>0</v>
      </c>
      <c r="S219">
        <v>0</v>
      </c>
      <c r="T219">
        <v>0</v>
      </c>
      <c r="U219">
        <v>0</v>
      </c>
      <c r="V219">
        <v>0</v>
      </c>
      <c r="W219">
        <v>1.33</v>
      </c>
      <c r="X219">
        <v>6.4589999999999996</v>
      </c>
      <c r="Y219">
        <v>2.62</v>
      </c>
      <c r="Z219">
        <v>0</v>
      </c>
      <c r="AA219">
        <v>0</v>
      </c>
      <c r="AB219">
        <v>0</v>
      </c>
      <c r="AC219">
        <v>0</v>
      </c>
      <c r="AD219">
        <v>0</v>
      </c>
      <c r="AE219">
        <v>0</v>
      </c>
      <c r="AF219">
        <v>0</v>
      </c>
      <c r="AG219">
        <v>0</v>
      </c>
      <c r="AH219">
        <v>0</v>
      </c>
      <c r="AI219">
        <v>0</v>
      </c>
      <c r="AJ219">
        <v>0</v>
      </c>
      <c r="AK219">
        <v>0</v>
      </c>
      <c r="AL219">
        <v>0</v>
      </c>
      <c r="AM219">
        <v>0</v>
      </c>
      <c r="AN219">
        <v>0</v>
      </c>
      <c r="AO219">
        <v>0</v>
      </c>
      <c r="AP219">
        <v>0</v>
      </c>
      <c r="AQ219">
        <v>0.216</v>
      </c>
      <c r="AR219">
        <v>0</v>
      </c>
      <c r="AT219">
        <v>11.863999999999999</v>
      </c>
      <c r="AU219">
        <v>11.863999999999999</v>
      </c>
      <c r="AV219">
        <v>7.9980000000000002</v>
      </c>
      <c r="AW219">
        <v>0</v>
      </c>
      <c r="AX219">
        <v>0</v>
      </c>
      <c r="AY219" s="53">
        <v>0.67414025623735674</v>
      </c>
      <c r="BA219" t="s">
        <v>79</v>
      </c>
      <c r="BF219">
        <v>0.216</v>
      </c>
      <c r="BG219">
        <v>0</v>
      </c>
      <c r="BH219">
        <v>0</v>
      </c>
      <c r="BI219">
        <v>10.408999999999999</v>
      </c>
      <c r="BK219">
        <v>10.408999999999999</v>
      </c>
      <c r="BN219">
        <v>1.2390000000000001</v>
      </c>
      <c r="BO219">
        <v>0</v>
      </c>
      <c r="BP219">
        <v>10.408999999999999</v>
      </c>
      <c r="BQ219">
        <v>0</v>
      </c>
      <c r="BR219">
        <v>0.216</v>
      </c>
      <c r="BS219">
        <v>0</v>
      </c>
      <c r="BT219">
        <v>1</v>
      </c>
      <c r="BU219">
        <v>0</v>
      </c>
      <c r="BV219" t="s">
        <v>6</v>
      </c>
      <c r="BW219" t="s">
        <v>6</v>
      </c>
      <c r="BX219" t="s">
        <v>6</v>
      </c>
      <c r="BY219">
        <v>0</v>
      </c>
      <c r="BZ219">
        <v>11.863999999999999</v>
      </c>
      <c r="CC219" s="53">
        <v>0.10443358057990561</v>
      </c>
      <c r="CD219" s="53">
        <v>1.8206338503034391E-2</v>
      </c>
      <c r="CE219" s="53">
        <v>0.87736008091705997</v>
      </c>
      <c r="CF219" s="53">
        <v>0</v>
      </c>
      <c r="CH219" s="53">
        <v>1</v>
      </c>
      <c r="CK219">
        <v>0.104434</v>
      </c>
      <c r="CN219" s="53">
        <v>4.1942009439133177E-7</v>
      </c>
      <c r="CO219" s="53">
        <v>0</v>
      </c>
    </row>
    <row r="220" spans="1:93" x14ac:dyDescent="0.35">
      <c r="A220" s="3" t="s">
        <v>340</v>
      </c>
      <c r="B220" s="3" t="s">
        <v>347</v>
      </c>
      <c r="C220">
        <v>0</v>
      </c>
      <c r="D220">
        <v>1.26</v>
      </c>
      <c r="E220">
        <v>0</v>
      </c>
      <c r="F220">
        <v>0</v>
      </c>
      <c r="G220">
        <v>0</v>
      </c>
      <c r="H220">
        <v>0</v>
      </c>
      <c r="I220">
        <v>0</v>
      </c>
      <c r="J220">
        <v>0</v>
      </c>
      <c r="K220">
        <v>0</v>
      </c>
      <c r="L220" s="3">
        <v>0</v>
      </c>
      <c r="M220" s="3">
        <v>0</v>
      </c>
      <c r="N220" s="3">
        <v>0</v>
      </c>
      <c r="O220" s="3">
        <v>0</v>
      </c>
      <c r="P220" s="3">
        <v>0</v>
      </c>
      <c r="Q220" s="3">
        <v>0</v>
      </c>
      <c r="R220">
        <v>0.51600000000000001</v>
      </c>
      <c r="S220">
        <v>0.996</v>
      </c>
      <c r="T220">
        <v>0</v>
      </c>
      <c r="U220">
        <v>0.88900000000000001</v>
      </c>
      <c r="V220">
        <v>12.1778</v>
      </c>
      <c r="W220">
        <v>4.3109999999999999</v>
      </c>
      <c r="X220">
        <v>0</v>
      </c>
      <c r="Y220">
        <v>0</v>
      </c>
      <c r="Z220">
        <v>0</v>
      </c>
      <c r="AA220">
        <v>0</v>
      </c>
      <c r="AB220">
        <v>0</v>
      </c>
      <c r="AC220">
        <v>0</v>
      </c>
      <c r="AD220">
        <v>0</v>
      </c>
      <c r="AE220">
        <v>0</v>
      </c>
      <c r="AF220">
        <v>0</v>
      </c>
      <c r="AG220">
        <v>0</v>
      </c>
      <c r="AH220">
        <v>0</v>
      </c>
      <c r="AI220">
        <v>0</v>
      </c>
      <c r="AJ220">
        <v>0</v>
      </c>
      <c r="AK220">
        <v>0</v>
      </c>
      <c r="AL220">
        <v>0</v>
      </c>
      <c r="AM220">
        <v>0</v>
      </c>
      <c r="AN220">
        <v>0.16500000000000001</v>
      </c>
      <c r="AO220">
        <v>0</v>
      </c>
      <c r="AP220">
        <v>0</v>
      </c>
      <c r="AQ220">
        <v>0.19800000000000001</v>
      </c>
      <c r="AR220">
        <v>0</v>
      </c>
      <c r="AT220">
        <v>20.512799999999999</v>
      </c>
      <c r="AU220">
        <v>20.512799999999999</v>
      </c>
      <c r="AV220">
        <v>15.385999999999999</v>
      </c>
      <c r="AW220">
        <v>0</v>
      </c>
      <c r="AX220">
        <v>0</v>
      </c>
      <c r="AY220" s="53">
        <v>0.75006825006825006</v>
      </c>
      <c r="BA220" t="s">
        <v>79</v>
      </c>
      <c r="BF220">
        <v>0.19800000000000001</v>
      </c>
      <c r="BG220">
        <v>0</v>
      </c>
      <c r="BH220">
        <v>14.578799999999999</v>
      </c>
      <c r="BI220">
        <v>4.3109999999999999</v>
      </c>
      <c r="BK220">
        <v>18.889800000000001</v>
      </c>
      <c r="BN220">
        <v>1.26</v>
      </c>
      <c r="BO220">
        <v>0</v>
      </c>
      <c r="BP220">
        <v>18.889800000000001</v>
      </c>
      <c r="BQ220">
        <v>0.16500000000000001</v>
      </c>
      <c r="BR220">
        <v>0.19800000000000001</v>
      </c>
      <c r="BS220">
        <v>0</v>
      </c>
      <c r="BT220">
        <v>1</v>
      </c>
      <c r="BU220">
        <v>0</v>
      </c>
      <c r="BV220" t="s">
        <v>6</v>
      </c>
      <c r="BW220" t="s">
        <v>6</v>
      </c>
      <c r="BX220" t="s">
        <v>6</v>
      </c>
      <c r="BY220">
        <v>0</v>
      </c>
      <c r="BZ220">
        <v>20.512800000000002</v>
      </c>
      <c r="CC220" s="53">
        <v>6.142506142506142E-2</v>
      </c>
      <c r="CD220" s="53">
        <v>9.6525096525096523E-3</v>
      </c>
      <c r="CE220" s="53">
        <v>0.92087867087867081</v>
      </c>
      <c r="CF220" s="53">
        <v>8.0437580437580439E-3</v>
      </c>
      <c r="CH220" s="53">
        <v>0.99999999999999989</v>
      </c>
      <c r="CK220">
        <v>6.1425100000000003E-2</v>
      </c>
      <c r="CN220" s="53">
        <v>3.8574938583668672E-8</v>
      </c>
      <c r="CO220" s="53">
        <v>0</v>
      </c>
    </row>
    <row r="221" spans="1:93" x14ac:dyDescent="0.35">
      <c r="A221" s="3" t="s">
        <v>340</v>
      </c>
      <c r="B221" s="3" t="s">
        <v>354</v>
      </c>
      <c r="C221">
        <v>0</v>
      </c>
      <c r="D221">
        <v>0.157</v>
      </c>
      <c r="E221">
        <v>0</v>
      </c>
      <c r="F221">
        <v>0</v>
      </c>
      <c r="G221">
        <v>0</v>
      </c>
      <c r="H221">
        <v>0</v>
      </c>
      <c r="I221">
        <v>0</v>
      </c>
      <c r="J221">
        <v>0</v>
      </c>
      <c r="K221">
        <v>0</v>
      </c>
      <c r="L221" s="3">
        <v>0</v>
      </c>
      <c r="M221" s="3">
        <v>0</v>
      </c>
      <c r="N221" s="3">
        <v>0</v>
      </c>
      <c r="O221" s="3">
        <v>0</v>
      </c>
      <c r="P221" s="3">
        <v>0</v>
      </c>
      <c r="Q221" s="3">
        <v>0</v>
      </c>
      <c r="R221">
        <v>0</v>
      </c>
      <c r="S221">
        <v>6.2389999999999999</v>
      </c>
      <c r="T221">
        <v>0</v>
      </c>
      <c r="U221">
        <v>3.76</v>
      </c>
      <c r="V221">
        <v>0</v>
      </c>
      <c r="W221">
        <v>0</v>
      </c>
      <c r="X221">
        <v>0</v>
      </c>
      <c r="Y221">
        <v>0</v>
      </c>
      <c r="Z221">
        <v>0</v>
      </c>
      <c r="AA221">
        <v>0</v>
      </c>
      <c r="AB221">
        <v>0</v>
      </c>
      <c r="AC221">
        <v>0</v>
      </c>
      <c r="AD221">
        <v>0</v>
      </c>
      <c r="AE221">
        <v>0</v>
      </c>
      <c r="AF221">
        <v>0</v>
      </c>
      <c r="AG221">
        <v>0</v>
      </c>
      <c r="AH221">
        <v>0</v>
      </c>
      <c r="AI221">
        <v>0</v>
      </c>
      <c r="AJ221">
        <v>0</v>
      </c>
      <c r="AK221">
        <v>4.2000000000000003E-2</v>
      </c>
      <c r="AL221">
        <v>0</v>
      </c>
      <c r="AM221">
        <v>0</v>
      </c>
      <c r="AN221">
        <v>0</v>
      </c>
      <c r="AO221">
        <v>0</v>
      </c>
      <c r="AP221">
        <v>0</v>
      </c>
      <c r="AQ221">
        <v>0.27900000000000003</v>
      </c>
      <c r="AR221">
        <v>0</v>
      </c>
      <c r="AT221">
        <v>10.476999999999999</v>
      </c>
      <c r="AU221">
        <v>10.476999999999999</v>
      </c>
      <c r="AV221">
        <v>7.36</v>
      </c>
      <c r="AW221">
        <v>0</v>
      </c>
      <c r="AX221">
        <v>0</v>
      </c>
      <c r="AY221" s="53">
        <v>0.70249117113677595</v>
      </c>
      <c r="BA221" t="s">
        <v>79</v>
      </c>
      <c r="BF221">
        <v>0.32100000000000001</v>
      </c>
      <c r="BG221">
        <v>0</v>
      </c>
      <c r="BH221">
        <v>9.9989999999999988</v>
      </c>
      <c r="BI221">
        <v>0</v>
      </c>
      <c r="BK221">
        <v>9.9989999999999988</v>
      </c>
      <c r="BN221">
        <v>0.157</v>
      </c>
      <c r="BO221">
        <v>0</v>
      </c>
      <c r="BP221">
        <v>9.9989999999999988</v>
      </c>
      <c r="BQ221">
        <v>0</v>
      </c>
      <c r="BR221">
        <v>0.32100000000000001</v>
      </c>
      <c r="BS221">
        <v>0</v>
      </c>
      <c r="BT221">
        <v>1</v>
      </c>
      <c r="BU221">
        <v>0</v>
      </c>
      <c r="BV221" t="s">
        <v>6</v>
      </c>
      <c r="BW221" t="s">
        <v>6</v>
      </c>
      <c r="BX221" t="s">
        <v>6</v>
      </c>
      <c r="BY221">
        <v>0</v>
      </c>
      <c r="BZ221">
        <v>10.476999999999999</v>
      </c>
      <c r="CC221" s="53">
        <v>1.4985205688651334E-2</v>
      </c>
      <c r="CD221" s="53">
        <v>3.0638541567242536E-2</v>
      </c>
      <c r="CE221" s="53">
        <v>0.9543762527441062</v>
      </c>
      <c r="CF221" s="53">
        <v>0</v>
      </c>
      <c r="CH221" s="53">
        <v>1</v>
      </c>
      <c r="CK221">
        <v>1.4985200000000001E-2</v>
      </c>
      <c r="CN221" s="53">
        <v>-5.6886513329773569E-9</v>
      </c>
      <c r="CO221" s="53">
        <v>0</v>
      </c>
    </row>
    <row r="222" spans="1:93" x14ac:dyDescent="0.35">
      <c r="A222" s="3" t="s">
        <v>340</v>
      </c>
      <c r="B222" s="3" t="s">
        <v>348</v>
      </c>
      <c r="C222">
        <v>0</v>
      </c>
      <c r="D222">
        <v>0.17799999999999999</v>
      </c>
      <c r="E222">
        <v>0</v>
      </c>
      <c r="F222">
        <v>0</v>
      </c>
      <c r="G222">
        <v>0</v>
      </c>
      <c r="H222">
        <v>0</v>
      </c>
      <c r="I222">
        <v>0</v>
      </c>
      <c r="J222">
        <v>0</v>
      </c>
      <c r="K222">
        <v>0</v>
      </c>
      <c r="L222" s="3">
        <v>0</v>
      </c>
      <c r="M222" s="3">
        <v>0</v>
      </c>
      <c r="N222" s="3">
        <v>0</v>
      </c>
      <c r="O222" s="3">
        <v>0</v>
      </c>
      <c r="P222" s="3">
        <v>0</v>
      </c>
      <c r="Q222" s="3">
        <v>0</v>
      </c>
      <c r="R222">
        <v>0</v>
      </c>
      <c r="S222">
        <v>0</v>
      </c>
      <c r="T222">
        <v>0</v>
      </c>
      <c r="U222">
        <v>0</v>
      </c>
      <c r="V222">
        <v>0</v>
      </c>
      <c r="W222">
        <v>9.3439999999999994</v>
      </c>
      <c r="X222">
        <v>0</v>
      </c>
      <c r="Y222">
        <v>0</v>
      </c>
      <c r="Z222">
        <v>0</v>
      </c>
      <c r="AA222">
        <v>0</v>
      </c>
      <c r="AB222">
        <v>0</v>
      </c>
      <c r="AC222">
        <v>0</v>
      </c>
      <c r="AD222">
        <v>0</v>
      </c>
      <c r="AE222">
        <v>0</v>
      </c>
      <c r="AF222">
        <v>0</v>
      </c>
      <c r="AG222">
        <v>0</v>
      </c>
      <c r="AH222">
        <v>0</v>
      </c>
      <c r="AI222">
        <v>0</v>
      </c>
      <c r="AJ222">
        <v>0</v>
      </c>
      <c r="AK222">
        <v>0</v>
      </c>
      <c r="AL222">
        <v>0</v>
      </c>
      <c r="AM222">
        <v>0</v>
      </c>
      <c r="AN222">
        <v>0</v>
      </c>
      <c r="AO222">
        <v>0</v>
      </c>
      <c r="AP222">
        <v>0</v>
      </c>
      <c r="AQ222">
        <v>0.129</v>
      </c>
      <c r="AR222">
        <v>0</v>
      </c>
      <c r="AT222">
        <v>9.6509999999999998</v>
      </c>
      <c r="AU222">
        <v>9.6509999999999998</v>
      </c>
      <c r="AV222">
        <v>8.1820000000000004</v>
      </c>
      <c r="AW222">
        <v>0</v>
      </c>
      <c r="AX222">
        <v>0</v>
      </c>
      <c r="AY222" s="53">
        <v>0.84778779401098336</v>
      </c>
      <c r="BA222" t="s">
        <v>79</v>
      </c>
      <c r="BF222">
        <v>0.129</v>
      </c>
      <c r="BG222">
        <v>0</v>
      </c>
      <c r="BH222">
        <v>0</v>
      </c>
      <c r="BI222">
        <v>9.3439999999999994</v>
      </c>
      <c r="BK222">
        <v>9.3439999999999994</v>
      </c>
      <c r="BN222">
        <v>0.17799999999999999</v>
      </c>
      <c r="BO222">
        <v>0</v>
      </c>
      <c r="BP222">
        <v>9.3439999999999994</v>
      </c>
      <c r="BQ222">
        <v>0</v>
      </c>
      <c r="BR222">
        <v>0.129</v>
      </c>
      <c r="BS222">
        <v>0</v>
      </c>
      <c r="BT222">
        <v>1</v>
      </c>
      <c r="BU222">
        <v>0</v>
      </c>
      <c r="BV222" t="s">
        <v>6</v>
      </c>
      <c r="BW222" t="s">
        <v>6</v>
      </c>
      <c r="BX222" t="s">
        <v>6</v>
      </c>
      <c r="BY222">
        <v>0</v>
      </c>
      <c r="BZ222">
        <v>9.6509999999999998</v>
      </c>
      <c r="CC222" s="53">
        <v>1.8443684592270231E-2</v>
      </c>
      <c r="CD222" s="53">
        <v>1.336649051911719E-2</v>
      </c>
      <c r="CE222" s="53">
        <v>0.96818982488861249</v>
      </c>
      <c r="CF222" s="53">
        <v>0</v>
      </c>
      <c r="CH222" s="53">
        <v>0.99999999999999989</v>
      </c>
      <c r="CK222">
        <v>1.84437E-2</v>
      </c>
      <c r="CN222" s="53">
        <v>1.5407729769129075E-8</v>
      </c>
      <c r="CO222" s="53">
        <v>0</v>
      </c>
    </row>
    <row r="223" spans="1:93" x14ac:dyDescent="0.35">
      <c r="A223" s="3" t="s">
        <v>363</v>
      </c>
      <c r="B223" s="3" t="s">
        <v>364</v>
      </c>
      <c r="C223">
        <v>0</v>
      </c>
      <c r="D223">
        <v>0</v>
      </c>
      <c r="E223">
        <v>0</v>
      </c>
      <c r="F223">
        <v>0</v>
      </c>
      <c r="G223">
        <v>0</v>
      </c>
      <c r="H223">
        <v>0</v>
      </c>
      <c r="I223">
        <v>0</v>
      </c>
      <c r="J223">
        <v>0</v>
      </c>
      <c r="K223">
        <v>0</v>
      </c>
      <c r="L223" s="3">
        <v>0</v>
      </c>
      <c r="M223" s="3">
        <v>0</v>
      </c>
      <c r="N223" s="3">
        <v>0</v>
      </c>
      <c r="O223" s="3">
        <v>0</v>
      </c>
      <c r="P223" s="3">
        <v>0</v>
      </c>
      <c r="Q223" s="3">
        <v>0</v>
      </c>
      <c r="R223">
        <v>0</v>
      </c>
      <c r="S223">
        <v>0</v>
      </c>
      <c r="T223">
        <v>0</v>
      </c>
      <c r="U223">
        <v>0</v>
      </c>
      <c r="V223">
        <v>5.0141200000000001</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0</v>
      </c>
      <c r="AQ223">
        <v>9.0660000000000004E-2</v>
      </c>
      <c r="AR223">
        <v>0</v>
      </c>
      <c r="AT223">
        <v>5.1047799999999999</v>
      </c>
      <c r="AU223">
        <v>5.1047799999999999</v>
      </c>
      <c r="AV223">
        <v>3.0219999999999998</v>
      </c>
      <c r="AW223">
        <v>0</v>
      </c>
      <c r="AX223">
        <v>0</v>
      </c>
      <c r="AY223" s="53">
        <v>0.59199417016991918</v>
      </c>
      <c r="BA223" t="s">
        <v>79</v>
      </c>
      <c r="BF223">
        <v>9.0660000000000004E-2</v>
      </c>
      <c r="BG223">
        <v>0</v>
      </c>
      <c r="BH223">
        <v>5.0141200000000001</v>
      </c>
      <c r="BI223">
        <v>0</v>
      </c>
      <c r="BK223">
        <v>5.0141200000000001</v>
      </c>
      <c r="BN223">
        <v>0</v>
      </c>
      <c r="BO223">
        <v>0</v>
      </c>
      <c r="BP223">
        <v>5.0141200000000001</v>
      </c>
      <c r="BQ223">
        <v>0</v>
      </c>
      <c r="BR223">
        <v>9.0660000000000004E-2</v>
      </c>
      <c r="BS223">
        <v>0.05</v>
      </c>
      <c r="BT223">
        <v>0.14680000000000001</v>
      </c>
      <c r="BU223">
        <v>0</v>
      </c>
      <c r="BV223" t="s">
        <v>6</v>
      </c>
      <c r="BW223" t="s">
        <v>6</v>
      </c>
      <c r="BX223" t="s">
        <v>6</v>
      </c>
      <c r="BY223">
        <v>0</v>
      </c>
      <c r="BZ223">
        <v>5.1047799999999999</v>
      </c>
      <c r="CC223" s="53">
        <v>8.8799125525487884E-4</v>
      </c>
      <c r="CD223" s="53">
        <v>2.6071423254283243E-3</v>
      </c>
      <c r="CE223" s="53">
        <v>0.9965048664193169</v>
      </c>
      <c r="CF223" s="53">
        <v>0</v>
      </c>
      <c r="CH223" s="53">
        <v>1</v>
      </c>
      <c r="CK223">
        <v>8.8799099999999998E-4</v>
      </c>
      <c r="CN223" s="53">
        <v>-2.5525487886562948E-10</v>
      </c>
      <c r="CO223" s="53">
        <v>0</v>
      </c>
    </row>
    <row r="224" spans="1:93" x14ac:dyDescent="0.35">
      <c r="A224" s="3" t="s">
        <v>363</v>
      </c>
      <c r="B224" s="3" t="s">
        <v>365</v>
      </c>
      <c r="C224">
        <v>0</v>
      </c>
      <c r="D224">
        <v>0.57579999999999998</v>
      </c>
      <c r="E224">
        <v>0</v>
      </c>
      <c r="F224">
        <v>0</v>
      </c>
      <c r="G224">
        <v>0</v>
      </c>
      <c r="H224">
        <v>0</v>
      </c>
      <c r="I224">
        <v>0</v>
      </c>
      <c r="J224">
        <v>0</v>
      </c>
      <c r="K224">
        <v>0</v>
      </c>
      <c r="L224" s="3">
        <v>0</v>
      </c>
      <c r="M224" s="3">
        <v>0</v>
      </c>
      <c r="N224" s="3">
        <v>0</v>
      </c>
      <c r="O224" s="3">
        <v>0</v>
      </c>
      <c r="P224" s="3">
        <v>0</v>
      </c>
      <c r="Q224" s="3">
        <v>0</v>
      </c>
      <c r="R224">
        <v>0</v>
      </c>
      <c r="S224">
        <v>51.846200000000003</v>
      </c>
      <c r="T224">
        <v>7.35548</v>
      </c>
      <c r="U224">
        <v>0</v>
      </c>
      <c r="V224">
        <v>0</v>
      </c>
      <c r="W224">
        <v>0.377</v>
      </c>
      <c r="X224">
        <v>0</v>
      </c>
      <c r="Y224">
        <v>0</v>
      </c>
      <c r="Z224">
        <v>0</v>
      </c>
      <c r="AA224">
        <v>0</v>
      </c>
      <c r="AB224">
        <v>0</v>
      </c>
      <c r="AC224">
        <v>0</v>
      </c>
      <c r="AD224">
        <v>0</v>
      </c>
      <c r="AE224">
        <v>0</v>
      </c>
      <c r="AF224">
        <v>0</v>
      </c>
      <c r="AG224">
        <v>0</v>
      </c>
      <c r="AH224">
        <v>0</v>
      </c>
      <c r="AI224">
        <v>0</v>
      </c>
      <c r="AJ224">
        <v>0</v>
      </c>
      <c r="AK224">
        <v>0</v>
      </c>
      <c r="AL224">
        <v>0</v>
      </c>
      <c r="AM224">
        <v>0</v>
      </c>
      <c r="AN224">
        <v>9.0709999999999997</v>
      </c>
      <c r="AO224">
        <v>0</v>
      </c>
      <c r="AP224">
        <v>0</v>
      </c>
      <c r="AQ224">
        <v>0.51426300000000003</v>
      </c>
      <c r="AR224">
        <v>0</v>
      </c>
      <c r="AT224">
        <v>69.739743000000004</v>
      </c>
      <c r="AU224">
        <v>69.739743000000004</v>
      </c>
      <c r="AV224">
        <v>45.911999999999999</v>
      </c>
      <c r="AW224">
        <v>0</v>
      </c>
      <c r="AX224">
        <v>0</v>
      </c>
      <c r="AY224" s="53">
        <v>0.65833336953937438</v>
      </c>
      <c r="BA224" t="s">
        <v>79</v>
      </c>
      <c r="BF224">
        <v>0.51426300000000003</v>
      </c>
      <c r="BG224">
        <v>0</v>
      </c>
      <c r="BH224">
        <v>59.201680000000003</v>
      </c>
      <c r="BI224">
        <v>0.377</v>
      </c>
      <c r="BK224">
        <v>59.578680000000006</v>
      </c>
      <c r="BN224">
        <v>0.57579999999999998</v>
      </c>
      <c r="BO224">
        <v>0</v>
      </c>
      <c r="BP224">
        <v>59.578680000000006</v>
      </c>
      <c r="BQ224">
        <v>9.0709999999999997</v>
      </c>
      <c r="BR224">
        <v>0.51426300000000003</v>
      </c>
      <c r="BS224">
        <v>0</v>
      </c>
      <c r="BT224">
        <v>0.22</v>
      </c>
      <c r="BU224">
        <v>0</v>
      </c>
      <c r="BV224" t="s">
        <v>6</v>
      </c>
      <c r="BW224" t="s">
        <v>6</v>
      </c>
      <c r="BX224" t="s">
        <v>6</v>
      </c>
      <c r="BY224">
        <v>0</v>
      </c>
      <c r="BZ224">
        <v>69.739743000000004</v>
      </c>
      <c r="CC224" s="53">
        <v>8.2564112689661028E-3</v>
      </c>
      <c r="CD224" s="53">
        <v>1.6222867354128334E-3</v>
      </c>
      <c r="CE224" s="53">
        <v>0.86005199560313839</v>
      </c>
      <c r="CF224" s="53">
        <v>0.13006930639248268</v>
      </c>
      <c r="CH224" s="53">
        <v>1</v>
      </c>
      <c r="CK224">
        <v>8.2564200000000004E-3</v>
      </c>
      <c r="CN224" s="53">
        <v>8.7310338976048785E-9</v>
      </c>
      <c r="CO224" s="53">
        <v>0</v>
      </c>
    </row>
    <row r="225" spans="1:93" x14ac:dyDescent="0.35">
      <c r="A225" s="3" t="s">
        <v>366</v>
      </c>
      <c r="B225" s="3" t="s">
        <v>367</v>
      </c>
      <c r="C225">
        <v>0</v>
      </c>
      <c r="D225">
        <v>0.248</v>
      </c>
      <c r="E225">
        <v>0</v>
      </c>
      <c r="F225">
        <v>0</v>
      </c>
      <c r="G225">
        <v>0</v>
      </c>
      <c r="H225">
        <v>0</v>
      </c>
      <c r="I225">
        <v>0</v>
      </c>
      <c r="J225">
        <v>0</v>
      </c>
      <c r="K225">
        <v>0</v>
      </c>
      <c r="L225" s="3">
        <v>0</v>
      </c>
      <c r="M225" s="3">
        <v>0</v>
      </c>
      <c r="N225" s="3">
        <v>0</v>
      </c>
      <c r="O225" s="3">
        <v>0</v>
      </c>
      <c r="P225" s="3">
        <v>0</v>
      </c>
      <c r="Q225" s="3">
        <v>0</v>
      </c>
      <c r="R225">
        <v>1.089</v>
      </c>
      <c r="S225">
        <v>1.964</v>
      </c>
      <c r="T225">
        <v>0</v>
      </c>
      <c r="U225">
        <v>2.8620000000000001</v>
      </c>
      <c r="V225">
        <v>0</v>
      </c>
      <c r="W225">
        <v>0</v>
      </c>
      <c r="X225">
        <v>4.2000000000000003E-2</v>
      </c>
      <c r="Y225">
        <v>0</v>
      </c>
      <c r="Z225">
        <v>0</v>
      </c>
      <c r="AA225">
        <v>0</v>
      </c>
      <c r="AB225">
        <v>0</v>
      </c>
      <c r="AC225">
        <v>0</v>
      </c>
      <c r="AD225">
        <v>0</v>
      </c>
      <c r="AE225">
        <v>0</v>
      </c>
      <c r="AF225">
        <v>0</v>
      </c>
      <c r="AG225">
        <v>0</v>
      </c>
      <c r="AH225">
        <v>0</v>
      </c>
      <c r="AI225">
        <v>0</v>
      </c>
      <c r="AJ225">
        <v>0</v>
      </c>
      <c r="AK225">
        <v>0</v>
      </c>
      <c r="AL225">
        <v>0</v>
      </c>
      <c r="AM225">
        <v>0</v>
      </c>
      <c r="AN225">
        <v>0</v>
      </c>
      <c r="AO225">
        <v>0</v>
      </c>
      <c r="AP225">
        <v>0</v>
      </c>
      <c r="AQ225">
        <v>0.13919999999999999</v>
      </c>
      <c r="AR225">
        <v>0</v>
      </c>
      <c r="AT225">
        <v>6.3441999999999998</v>
      </c>
      <c r="AU225">
        <v>6.3441999999999998</v>
      </c>
      <c r="AV225">
        <v>4.6399999999999997</v>
      </c>
      <c r="AW225">
        <v>0</v>
      </c>
      <c r="AX225">
        <v>0</v>
      </c>
      <c r="AY225" s="53">
        <v>0.73137669052047538</v>
      </c>
      <c r="BA225" t="s">
        <v>79</v>
      </c>
      <c r="BF225">
        <v>0.13919999999999999</v>
      </c>
      <c r="BG225">
        <v>0</v>
      </c>
      <c r="BH225">
        <v>5.915</v>
      </c>
      <c r="BI225">
        <v>4.2000000000000003E-2</v>
      </c>
      <c r="BK225">
        <v>5.9569999999999999</v>
      </c>
      <c r="BN225">
        <v>0.248</v>
      </c>
      <c r="BO225">
        <v>0</v>
      </c>
      <c r="BP225">
        <v>5.9569999999999999</v>
      </c>
      <c r="BQ225">
        <v>0</v>
      </c>
      <c r="BR225">
        <v>0.13919999999999999</v>
      </c>
      <c r="BS225">
        <v>0</v>
      </c>
      <c r="BT225">
        <v>0.14680000000000001</v>
      </c>
      <c r="BU225">
        <v>0</v>
      </c>
      <c r="BV225" t="s">
        <v>6</v>
      </c>
      <c r="BW225" t="s">
        <v>6</v>
      </c>
      <c r="BX225" t="s">
        <v>6</v>
      </c>
      <c r="BY225">
        <v>0</v>
      </c>
      <c r="BZ225">
        <v>6.3441999999999998</v>
      </c>
      <c r="CC225" s="53">
        <v>3.9090823114025411E-2</v>
      </c>
      <c r="CD225" s="53">
        <v>3.2209829450521739E-3</v>
      </c>
      <c r="CE225" s="53">
        <v>0.95768819394092242</v>
      </c>
      <c r="CF225" s="53">
        <v>0</v>
      </c>
      <c r="CH225" s="53">
        <v>1</v>
      </c>
      <c r="CK225">
        <v>3.9090800000000002E-2</v>
      </c>
      <c r="CN225" s="53">
        <v>-2.3114025408943473E-8</v>
      </c>
      <c r="CO225" s="53">
        <v>0</v>
      </c>
    </row>
    <row r="226" spans="1:93" x14ac:dyDescent="0.35">
      <c r="A226" s="3" t="s">
        <v>366</v>
      </c>
      <c r="B226" s="3" t="s">
        <v>368</v>
      </c>
      <c r="C226">
        <v>0</v>
      </c>
      <c r="D226">
        <v>2.23298</v>
      </c>
      <c r="E226">
        <v>0</v>
      </c>
      <c r="F226">
        <v>0</v>
      </c>
      <c r="G226">
        <v>0</v>
      </c>
      <c r="H226">
        <v>0</v>
      </c>
      <c r="I226">
        <v>0</v>
      </c>
      <c r="J226">
        <v>0</v>
      </c>
      <c r="K226">
        <v>0</v>
      </c>
      <c r="L226" s="3">
        <v>0</v>
      </c>
      <c r="M226" s="3">
        <v>0</v>
      </c>
      <c r="N226" s="3">
        <v>0</v>
      </c>
      <c r="O226" s="3">
        <v>97.438900000000004</v>
      </c>
      <c r="P226" s="3">
        <v>0</v>
      </c>
      <c r="Q226" s="3">
        <v>0</v>
      </c>
      <c r="R226">
        <v>7.1174600000000003</v>
      </c>
      <c r="S226">
        <v>12.828799999999999</v>
      </c>
      <c r="T226">
        <v>0.33700400000000003</v>
      </c>
      <c r="U226">
        <v>18.701599999999999</v>
      </c>
      <c r="V226">
        <v>0</v>
      </c>
      <c r="W226">
        <v>0</v>
      </c>
      <c r="X226">
        <v>0.27248899999999998</v>
      </c>
      <c r="Y226">
        <v>0</v>
      </c>
      <c r="Z226">
        <v>0</v>
      </c>
      <c r="AA226">
        <v>0</v>
      </c>
      <c r="AB226">
        <v>0</v>
      </c>
      <c r="AC226">
        <v>0</v>
      </c>
      <c r="AD226">
        <v>0</v>
      </c>
      <c r="AE226">
        <v>0</v>
      </c>
      <c r="AF226">
        <v>0</v>
      </c>
      <c r="AG226">
        <v>0</v>
      </c>
      <c r="AH226">
        <v>0</v>
      </c>
      <c r="AI226">
        <v>0</v>
      </c>
      <c r="AJ226">
        <v>0</v>
      </c>
      <c r="AK226">
        <v>0</v>
      </c>
      <c r="AL226">
        <v>0</v>
      </c>
      <c r="AM226">
        <v>0</v>
      </c>
      <c r="AN226">
        <v>21.096</v>
      </c>
      <c r="AO226">
        <v>0</v>
      </c>
      <c r="AP226">
        <v>0</v>
      </c>
      <c r="AQ226">
        <v>3.1529199999999999</v>
      </c>
      <c r="AR226">
        <v>0</v>
      </c>
      <c r="AT226">
        <v>163.17815300000001</v>
      </c>
      <c r="AU226">
        <v>163.17815300000001</v>
      </c>
      <c r="AV226">
        <v>122.27800000000001</v>
      </c>
      <c r="AW226">
        <v>0</v>
      </c>
      <c r="AX226">
        <v>0</v>
      </c>
      <c r="AY226" s="53">
        <v>0.74935276415342189</v>
      </c>
      <c r="BA226" t="s">
        <v>79</v>
      </c>
      <c r="BF226">
        <v>3.1529199999999999</v>
      </c>
      <c r="BG226">
        <v>0</v>
      </c>
      <c r="BH226">
        <v>38.984864000000002</v>
      </c>
      <c r="BI226">
        <v>0.27248899999999998</v>
      </c>
      <c r="BK226">
        <v>136.69625300000001</v>
      </c>
      <c r="BN226">
        <v>2.23298</v>
      </c>
      <c r="BO226">
        <v>0</v>
      </c>
      <c r="BP226">
        <v>39.257353000000002</v>
      </c>
      <c r="BQ226">
        <v>118.53490000000001</v>
      </c>
      <c r="BR226">
        <v>3.1529199999999999</v>
      </c>
      <c r="BS226">
        <v>0</v>
      </c>
      <c r="BT226">
        <v>0.14000000000000001</v>
      </c>
      <c r="BU226">
        <v>0</v>
      </c>
      <c r="BV226" t="s">
        <v>6</v>
      </c>
      <c r="BW226" t="s">
        <v>6</v>
      </c>
      <c r="BX226" t="s">
        <v>6</v>
      </c>
      <c r="BY226">
        <v>1.9487780000000001</v>
      </c>
      <c r="BZ226">
        <v>163.17815300000001</v>
      </c>
      <c r="CC226" s="53">
        <v>2.5626947744653048E-2</v>
      </c>
      <c r="CD226" s="53">
        <v>2.7050729027432983E-3</v>
      </c>
      <c r="CE226" s="53">
        <v>0.25719658807512052</v>
      </c>
      <c r="CF226" s="53">
        <v>0.71447139127748305</v>
      </c>
      <c r="CH226" s="53">
        <v>1</v>
      </c>
      <c r="CK226">
        <v>2.5627E-2</v>
      </c>
      <c r="CN226" s="53">
        <v>5.2255346952301274E-8</v>
      </c>
      <c r="CO226" s="53">
        <v>0</v>
      </c>
    </row>
    <row r="227" spans="1:93" x14ac:dyDescent="0.35">
      <c r="A227" s="3" t="s">
        <v>371</v>
      </c>
      <c r="B227" s="3" t="s">
        <v>372</v>
      </c>
      <c r="C227">
        <v>0</v>
      </c>
      <c r="D227">
        <v>5.2919999999999998</v>
      </c>
      <c r="E227">
        <v>0</v>
      </c>
      <c r="F227">
        <v>6.1970000000000001</v>
      </c>
      <c r="G227">
        <v>0</v>
      </c>
      <c r="H227">
        <v>0</v>
      </c>
      <c r="I227">
        <v>0</v>
      </c>
      <c r="J227">
        <v>0</v>
      </c>
      <c r="K227">
        <v>0</v>
      </c>
      <c r="L227" s="3">
        <v>0</v>
      </c>
      <c r="M227" s="3">
        <v>0</v>
      </c>
      <c r="N227" s="3">
        <v>0</v>
      </c>
      <c r="O227" s="3">
        <v>0</v>
      </c>
      <c r="P227" s="3">
        <v>0</v>
      </c>
      <c r="Q227" s="3">
        <v>0</v>
      </c>
      <c r="R227">
        <v>0</v>
      </c>
      <c r="S227">
        <v>0</v>
      </c>
      <c r="T227">
        <v>0</v>
      </c>
      <c r="U227">
        <v>0</v>
      </c>
      <c r="V227">
        <v>0</v>
      </c>
      <c r="W227">
        <v>0</v>
      </c>
      <c r="X227">
        <v>0</v>
      </c>
      <c r="Y227">
        <v>214.499</v>
      </c>
      <c r="Z227">
        <v>0</v>
      </c>
      <c r="AA227">
        <v>4.8550000000000004</v>
      </c>
      <c r="AB227">
        <v>6.3049999999999997</v>
      </c>
      <c r="AC227">
        <v>0</v>
      </c>
      <c r="AD227">
        <v>0.126</v>
      </c>
      <c r="AE227">
        <v>0.125</v>
      </c>
      <c r="AF227">
        <v>0</v>
      </c>
      <c r="AG227">
        <v>0</v>
      </c>
      <c r="AH227">
        <v>0</v>
      </c>
      <c r="AI227">
        <v>0</v>
      </c>
      <c r="AJ227">
        <v>0</v>
      </c>
      <c r="AK227">
        <v>0</v>
      </c>
      <c r="AL227">
        <v>173.18600000000001</v>
      </c>
      <c r="AM227">
        <v>358.74700000000001</v>
      </c>
      <c r="AN227">
        <v>0</v>
      </c>
      <c r="AO227">
        <v>0</v>
      </c>
      <c r="AP227">
        <v>0</v>
      </c>
      <c r="AQ227">
        <v>13.084</v>
      </c>
      <c r="AR227">
        <v>302</v>
      </c>
      <c r="AT227">
        <v>782.41600000000005</v>
      </c>
      <c r="AU227">
        <v>1084.4160000000002</v>
      </c>
      <c r="AV227">
        <v>982.68</v>
      </c>
      <c r="AW227">
        <v>4.6790000000000003</v>
      </c>
      <c r="AX227">
        <v>3.9369999999999998</v>
      </c>
      <c r="AY227" s="53">
        <v>0.9061836048158638</v>
      </c>
      <c r="BA227" t="s">
        <v>79</v>
      </c>
      <c r="BF227">
        <v>186.27</v>
      </c>
      <c r="BG227">
        <v>0</v>
      </c>
      <c r="BH227">
        <v>0</v>
      </c>
      <c r="BI227">
        <v>214.499</v>
      </c>
      <c r="BK227">
        <v>225.91</v>
      </c>
      <c r="BN227">
        <v>11.489000000000001</v>
      </c>
      <c r="BO227">
        <v>0</v>
      </c>
      <c r="BP227">
        <v>225.91</v>
      </c>
      <c r="BQ227">
        <v>358.74700000000001</v>
      </c>
      <c r="BR227">
        <v>186.27</v>
      </c>
      <c r="BS227">
        <v>0</v>
      </c>
      <c r="BT227">
        <v>0</v>
      </c>
      <c r="BU227">
        <v>302</v>
      </c>
      <c r="BV227">
        <v>0</v>
      </c>
      <c r="BW227">
        <v>217.7</v>
      </c>
      <c r="BX227" t="s">
        <v>6</v>
      </c>
      <c r="BY227">
        <v>0</v>
      </c>
      <c r="BZ227">
        <v>1084.4159999999999</v>
      </c>
      <c r="CC227" s="53">
        <v>1.0594642646364496E-2</v>
      </c>
      <c r="CD227" s="53">
        <v>7.7737694759206818E-2</v>
      </c>
      <c r="CE227" s="53">
        <v>0.38009398607176587</v>
      </c>
      <c r="CF227" s="53">
        <v>0.53157367652266296</v>
      </c>
      <c r="CH227" s="53">
        <v>1</v>
      </c>
      <c r="CK227">
        <v>1.0633200000000001E-2</v>
      </c>
      <c r="CN227" s="53">
        <v>3.8557353635504388E-5</v>
      </c>
      <c r="CO227" s="53">
        <v>0</v>
      </c>
    </row>
    <row r="228" spans="1:93" x14ac:dyDescent="0.35">
      <c r="A228" s="3" t="s">
        <v>374</v>
      </c>
      <c r="B228" s="3" t="s">
        <v>375</v>
      </c>
      <c r="C228">
        <v>0</v>
      </c>
      <c r="D228">
        <v>1E-3</v>
      </c>
      <c r="E228">
        <v>0</v>
      </c>
      <c r="F228">
        <v>0</v>
      </c>
      <c r="G228">
        <v>0</v>
      </c>
      <c r="H228">
        <v>0</v>
      </c>
      <c r="I228">
        <v>0</v>
      </c>
      <c r="J228">
        <v>0</v>
      </c>
      <c r="K228">
        <v>0</v>
      </c>
      <c r="L228" s="3">
        <v>0</v>
      </c>
      <c r="M228" s="3">
        <v>0</v>
      </c>
      <c r="N228" s="3">
        <v>0</v>
      </c>
      <c r="O228" s="3">
        <v>0</v>
      </c>
      <c r="P228" s="3">
        <v>0</v>
      </c>
      <c r="Q228" s="3">
        <v>0</v>
      </c>
      <c r="R228">
        <v>0</v>
      </c>
      <c r="S228">
        <v>0</v>
      </c>
      <c r="T228">
        <v>0</v>
      </c>
      <c r="U228">
        <v>0</v>
      </c>
      <c r="V228">
        <v>0</v>
      </c>
      <c r="W228">
        <v>4.8109999999999999</v>
      </c>
      <c r="X228">
        <v>0</v>
      </c>
      <c r="Y228">
        <v>0</v>
      </c>
      <c r="Z228">
        <v>0</v>
      </c>
      <c r="AA228">
        <v>0</v>
      </c>
      <c r="AB228">
        <v>0</v>
      </c>
      <c r="AC228">
        <v>0</v>
      </c>
      <c r="AD228">
        <v>0</v>
      </c>
      <c r="AE228">
        <v>0</v>
      </c>
      <c r="AF228">
        <v>0</v>
      </c>
      <c r="AG228">
        <v>0</v>
      </c>
      <c r="AH228">
        <v>0</v>
      </c>
      <c r="AI228">
        <v>0</v>
      </c>
      <c r="AJ228">
        <v>0</v>
      </c>
      <c r="AK228">
        <v>0</v>
      </c>
      <c r="AL228">
        <v>0</v>
      </c>
      <c r="AM228">
        <v>0</v>
      </c>
      <c r="AN228">
        <v>0</v>
      </c>
      <c r="AO228">
        <v>12.74</v>
      </c>
      <c r="AP228">
        <v>0</v>
      </c>
      <c r="AQ228">
        <v>0.25</v>
      </c>
      <c r="AR228">
        <v>0</v>
      </c>
      <c r="AT228">
        <v>17.802</v>
      </c>
      <c r="AU228">
        <v>17.802</v>
      </c>
      <c r="AV228">
        <v>14.82</v>
      </c>
      <c r="AW228">
        <v>0</v>
      </c>
      <c r="AX228">
        <v>0</v>
      </c>
      <c r="AY228" s="53">
        <v>0.83249073137849683</v>
      </c>
      <c r="BA228" t="s">
        <v>79</v>
      </c>
      <c r="BF228">
        <v>0.25</v>
      </c>
      <c r="BG228">
        <v>0</v>
      </c>
      <c r="BH228">
        <v>0</v>
      </c>
      <c r="BI228">
        <v>4.8109999999999999</v>
      </c>
      <c r="BK228">
        <v>4.8109999999999999</v>
      </c>
      <c r="BN228">
        <v>1E-3</v>
      </c>
      <c r="BO228">
        <v>0</v>
      </c>
      <c r="BP228">
        <v>4.8109999999999999</v>
      </c>
      <c r="BQ228">
        <v>12.74</v>
      </c>
      <c r="BR228">
        <v>0.25</v>
      </c>
      <c r="BS228">
        <v>0</v>
      </c>
      <c r="BT228">
        <v>0</v>
      </c>
      <c r="BU228">
        <v>0</v>
      </c>
      <c r="BV228" t="s">
        <v>6</v>
      </c>
      <c r="BW228" t="s">
        <v>6</v>
      </c>
      <c r="BX228" t="s">
        <v>6</v>
      </c>
      <c r="BY228">
        <v>0</v>
      </c>
      <c r="BZ228">
        <v>17.802</v>
      </c>
      <c r="CC228" s="53">
        <v>5.6173463655769017E-5</v>
      </c>
      <c r="CD228" s="53">
        <v>0</v>
      </c>
      <c r="CE228" s="53">
        <v>0.28429389956184697</v>
      </c>
      <c r="CF228" s="53">
        <v>0.71564992697449725</v>
      </c>
      <c r="CH228" s="53">
        <v>1</v>
      </c>
      <c r="CK228">
        <v>5.61735E-5</v>
      </c>
      <c r="CN228" s="53">
        <v>3.634423098304411E-11</v>
      </c>
      <c r="CO228" s="53">
        <v>0</v>
      </c>
    </row>
    <row r="229" spans="1:93" x14ac:dyDescent="0.35">
      <c r="A229" s="3" t="s">
        <v>374</v>
      </c>
      <c r="B229" s="3" t="s">
        <v>376</v>
      </c>
      <c r="C229">
        <v>0</v>
      </c>
      <c r="D229">
        <v>0.187</v>
      </c>
      <c r="E229">
        <v>0</v>
      </c>
      <c r="F229">
        <v>0</v>
      </c>
      <c r="G229">
        <v>0</v>
      </c>
      <c r="H229">
        <v>0</v>
      </c>
      <c r="I229">
        <v>0</v>
      </c>
      <c r="J229">
        <v>0</v>
      </c>
      <c r="K229">
        <v>0</v>
      </c>
      <c r="L229" s="3">
        <v>0</v>
      </c>
      <c r="M229" s="3">
        <v>0</v>
      </c>
      <c r="N229" s="3">
        <v>0</v>
      </c>
      <c r="O229" s="3">
        <v>0</v>
      </c>
      <c r="P229" s="3">
        <v>0</v>
      </c>
      <c r="Q229" s="3">
        <v>0</v>
      </c>
      <c r="R229">
        <v>9.4244400000000006</v>
      </c>
      <c r="S229">
        <v>122.205</v>
      </c>
      <c r="T229">
        <v>0</v>
      </c>
      <c r="U229">
        <v>0.96012799999999998</v>
      </c>
      <c r="V229">
        <v>1.9996700000000001</v>
      </c>
      <c r="W229">
        <v>0</v>
      </c>
      <c r="X229">
        <v>0</v>
      </c>
      <c r="Y229">
        <v>0</v>
      </c>
      <c r="Z229">
        <v>0</v>
      </c>
      <c r="AA229">
        <v>0</v>
      </c>
      <c r="AB229">
        <v>0</v>
      </c>
      <c r="AC229">
        <v>0</v>
      </c>
      <c r="AD229">
        <v>0</v>
      </c>
      <c r="AE229">
        <v>0</v>
      </c>
      <c r="AF229">
        <v>0</v>
      </c>
      <c r="AG229">
        <v>0</v>
      </c>
      <c r="AH229">
        <v>0.23100000000000001</v>
      </c>
      <c r="AI229">
        <v>0</v>
      </c>
      <c r="AJ229">
        <v>0</v>
      </c>
      <c r="AK229">
        <v>1.46</v>
      </c>
      <c r="AL229">
        <v>0</v>
      </c>
      <c r="AM229">
        <v>0</v>
      </c>
      <c r="AN229">
        <v>29.18</v>
      </c>
      <c r="AO229">
        <v>0</v>
      </c>
      <c r="AP229">
        <v>0</v>
      </c>
      <c r="AQ229">
        <v>3.5006699999999999</v>
      </c>
      <c r="AR229">
        <v>0</v>
      </c>
      <c r="AT229">
        <v>169.14790800000003</v>
      </c>
      <c r="AU229">
        <v>169.14790800000003</v>
      </c>
      <c r="AV229">
        <v>133.80000000000001</v>
      </c>
      <c r="AW229">
        <v>0</v>
      </c>
      <c r="AX229">
        <v>0</v>
      </c>
      <c r="AY229" s="53">
        <v>0.79102367615448121</v>
      </c>
      <c r="BA229" t="s">
        <v>79</v>
      </c>
      <c r="BF229">
        <v>4.9606700000000004</v>
      </c>
      <c r="BG229">
        <v>0</v>
      </c>
      <c r="BH229">
        <v>134.58923799999999</v>
      </c>
      <c r="BI229">
        <v>0</v>
      </c>
      <c r="BK229">
        <v>134.82023799999999</v>
      </c>
      <c r="BN229">
        <v>0.187</v>
      </c>
      <c r="BO229">
        <v>0</v>
      </c>
      <c r="BP229">
        <v>134.82023799999999</v>
      </c>
      <c r="BQ229">
        <v>29.18</v>
      </c>
      <c r="BR229">
        <v>4.9606700000000004</v>
      </c>
      <c r="BS229">
        <v>0</v>
      </c>
      <c r="BT229">
        <v>0</v>
      </c>
      <c r="BU229">
        <v>0</v>
      </c>
      <c r="BV229" t="s">
        <v>6</v>
      </c>
      <c r="BW229" t="s">
        <v>6</v>
      </c>
      <c r="BX229" t="s">
        <v>6</v>
      </c>
      <c r="BY229">
        <v>0</v>
      </c>
      <c r="BZ229">
        <v>169.147908</v>
      </c>
      <c r="CC229" s="53">
        <v>1.1055413112173991E-3</v>
      </c>
      <c r="CD229" s="53">
        <v>0</v>
      </c>
      <c r="CE229" s="53">
        <v>0.82638271825389631</v>
      </c>
      <c r="CF229" s="53">
        <v>0.17251174043488612</v>
      </c>
      <c r="CH229" s="53">
        <v>0.99999999999999989</v>
      </c>
      <c r="CK229">
        <v>1.1055399999999999E-3</v>
      </c>
      <c r="CN229" s="53">
        <v>-1.3112173991979698E-9</v>
      </c>
      <c r="CO229" s="53">
        <v>0</v>
      </c>
    </row>
    <row r="230" spans="1:93" x14ac:dyDescent="0.35">
      <c r="A230" s="3" t="s">
        <v>374</v>
      </c>
      <c r="B230" s="3" t="s">
        <v>377</v>
      </c>
      <c r="C230">
        <v>0</v>
      </c>
      <c r="D230">
        <v>0</v>
      </c>
      <c r="E230">
        <v>0</v>
      </c>
      <c r="F230">
        <v>0</v>
      </c>
      <c r="G230">
        <v>0</v>
      </c>
      <c r="H230">
        <v>0</v>
      </c>
      <c r="I230">
        <v>0</v>
      </c>
      <c r="J230">
        <v>0</v>
      </c>
      <c r="K230">
        <v>0</v>
      </c>
      <c r="L230" s="3">
        <v>0</v>
      </c>
      <c r="M230" s="3">
        <v>0</v>
      </c>
      <c r="N230" s="3">
        <v>0</v>
      </c>
      <c r="O230" s="3">
        <v>0</v>
      </c>
      <c r="P230" s="3">
        <v>0</v>
      </c>
      <c r="Q230" s="3">
        <v>0</v>
      </c>
      <c r="R230">
        <v>0</v>
      </c>
      <c r="S230">
        <v>0</v>
      </c>
      <c r="T230">
        <v>0</v>
      </c>
      <c r="U230">
        <v>19.442</v>
      </c>
      <c r="V230">
        <v>0</v>
      </c>
      <c r="W230">
        <v>0</v>
      </c>
      <c r="X230">
        <v>0</v>
      </c>
      <c r="Y230">
        <v>0</v>
      </c>
      <c r="Z230">
        <v>0</v>
      </c>
      <c r="AA230">
        <v>0</v>
      </c>
      <c r="AB230">
        <v>0</v>
      </c>
      <c r="AC230">
        <v>0</v>
      </c>
      <c r="AD230">
        <v>0</v>
      </c>
      <c r="AE230">
        <v>0</v>
      </c>
      <c r="AF230">
        <v>0</v>
      </c>
      <c r="AG230">
        <v>0</v>
      </c>
      <c r="AH230">
        <v>1.23</v>
      </c>
      <c r="AI230">
        <v>0</v>
      </c>
      <c r="AJ230">
        <v>0</v>
      </c>
      <c r="AK230">
        <v>0</v>
      </c>
      <c r="AL230">
        <v>0</v>
      </c>
      <c r="AM230">
        <v>0</v>
      </c>
      <c r="AN230">
        <v>1.8</v>
      </c>
      <c r="AO230">
        <v>0</v>
      </c>
      <c r="AP230">
        <v>0</v>
      </c>
      <c r="AQ230">
        <v>0.52200000000000002</v>
      </c>
      <c r="AR230">
        <v>0</v>
      </c>
      <c r="AT230">
        <v>22.994</v>
      </c>
      <c r="AU230">
        <v>22.994</v>
      </c>
      <c r="AV230">
        <v>16.809999999999999</v>
      </c>
      <c r="AW230">
        <v>0</v>
      </c>
      <c r="AX230">
        <v>0</v>
      </c>
      <c r="AY230" s="53">
        <v>0.73106027659389405</v>
      </c>
      <c r="BA230" t="s">
        <v>79</v>
      </c>
      <c r="BF230">
        <v>0.52200000000000002</v>
      </c>
      <c r="BG230">
        <v>0</v>
      </c>
      <c r="BH230">
        <v>19.442</v>
      </c>
      <c r="BI230">
        <v>0</v>
      </c>
      <c r="BK230">
        <v>20.672000000000001</v>
      </c>
      <c r="BN230">
        <v>0</v>
      </c>
      <c r="BO230">
        <v>0</v>
      </c>
      <c r="BP230">
        <v>20.672000000000001</v>
      </c>
      <c r="BQ230">
        <v>1.8</v>
      </c>
      <c r="BR230">
        <v>0.52200000000000002</v>
      </c>
      <c r="BS230">
        <v>0</v>
      </c>
      <c r="BT230">
        <v>0</v>
      </c>
      <c r="BU230">
        <v>0</v>
      </c>
      <c r="BV230" t="s">
        <v>6</v>
      </c>
      <c r="BW230" t="s">
        <v>6</v>
      </c>
      <c r="BX230" t="s">
        <v>6</v>
      </c>
      <c r="BY230">
        <v>0</v>
      </c>
      <c r="BZ230">
        <v>22.994</v>
      </c>
      <c r="CC230" s="53">
        <v>0</v>
      </c>
      <c r="CD230" s="53">
        <v>0</v>
      </c>
      <c r="CE230" s="53">
        <v>0.9217187092284943</v>
      </c>
      <c r="CF230" s="53">
        <v>7.8281290771505613E-2</v>
      </c>
      <c r="CH230" s="53">
        <v>0.99999999999999989</v>
      </c>
      <c r="CK230">
        <v>0</v>
      </c>
      <c r="CN230" s="53">
        <v>0</v>
      </c>
      <c r="CO230" s="53">
        <v>0</v>
      </c>
    </row>
    <row r="231" spans="1:93" x14ac:dyDescent="0.35">
      <c r="A231" s="3" t="s">
        <v>378</v>
      </c>
      <c r="B231" s="3" t="s">
        <v>379</v>
      </c>
      <c r="C231">
        <v>0</v>
      </c>
      <c r="D231">
        <v>4.2996699999999999</v>
      </c>
      <c r="E231">
        <v>0</v>
      </c>
      <c r="F231">
        <v>0</v>
      </c>
      <c r="G231">
        <v>0</v>
      </c>
      <c r="H231">
        <v>0</v>
      </c>
      <c r="I231">
        <v>98.667100000000005</v>
      </c>
      <c r="J231">
        <v>0</v>
      </c>
      <c r="K231">
        <v>0</v>
      </c>
      <c r="L231" s="3">
        <v>0</v>
      </c>
      <c r="M231" s="3">
        <v>0</v>
      </c>
      <c r="N231" s="3">
        <v>0</v>
      </c>
      <c r="O231" s="3">
        <v>0</v>
      </c>
      <c r="P231" s="3">
        <v>0</v>
      </c>
      <c r="Q231" s="3">
        <v>0</v>
      </c>
      <c r="R231">
        <v>0</v>
      </c>
      <c r="S231">
        <v>0</v>
      </c>
      <c r="T231">
        <v>32.519500000000001</v>
      </c>
      <c r="U231">
        <v>0</v>
      </c>
      <c r="V231">
        <v>0</v>
      </c>
      <c r="W231">
        <v>0</v>
      </c>
      <c r="X231">
        <v>0</v>
      </c>
      <c r="Y231">
        <v>0</v>
      </c>
      <c r="Z231">
        <v>0</v>
      </c>
      <c r="AA231">
        <v>0</v>
      </c>
      <c r="AB231">
        <v>0</v>
      </c>
      <c r="AC231">
        <v>0</v>
      </c>
      <c r="AD231">
        <v>0</v>
      </c>
      <c r="AE231">
        <v>0</v>
      </c>
      <c r="AF231">
        <v>0</v>
      </c>
      <c r="AG231">
        <v>0</v>
      </c>
      <c r="AH231">
        <v>0</v>
      </c>
      <c r="AI231">
        <v>0</v>
      </c>
      <c r="AJ231">
        <v>0</v>
      </c>
      <c r="AK231">
        <v>0</v>
      </c>
      <c r="AL231">
        <v>0</v>
      </c>
      <c r="AM231">
        <v>0</v>
      </c>
      <c r="AN231">
        <v>0</v>
      </c>
      <c r="AO231">
        <v>0</v>
      </c>
      <c r="AP231">
        <v>0</v>
      </c>
      <c r="AQ231">
        <v>6.0586200000000003</v>
      </c>
      <c r="AR231">
        <v>0</v>
      </c>
      <c r="AT231">
        <v>141.54489000000001</v>
      </c>
      <c r="AU231">
        <v>141.54489000000001</v>
      </c>
      <c r="AV231">
        <v>110.3</v>
      </c>
      <c r="AW231">
        <v>0</v>
      </c>
      <c r="AX231">
        <v>0</v>
      </c>
      <c r="AY231" s="53">
        <v>0.77925808554445164</v>
      </c>
      <c r="BA231" t="s">
        <v>79</v>
      </c>
      <c r="BF231">
        <v>6.0586200000000003</v>
      </c>
      <c r="BG231">
        <v>0</v>
      </c>
      <c r="BH231">
        <v>32.519500000000001</v>
      </c>
      <c r="BI231">
        <v>0</v>
      </c>
      <c r="BK231">
        <v>32.519500000000001</v>
      </c>
      <c r="BN231">
        <v>4.2996699999999999</v>
      </c>
      <c r="BO231">
        <v>0</v>
      </c>
      <c r="BP231">
        <v>32.519500000000001</v>
      </c>
      <c r="BQ231">
        <v>98.667100000000005</v>
      </c>
      <c r="BR231">
        <v>6.0586200000000003</v>
      </c>
      <c r="BS231">
        <v>0</v>
      </c>
      <c r="BT231">
        <v>0</v>
      </c>
      <c r="BU231">
        <v>0</v>
      </c>
      <c r="BV231" t="s">
        <v>6</v>
      </c>
      <c r="BW231" t="s">
        <v>6</v>
      </c>
      <c r="BX231" t="s">
        <v>6</v>
      </c>
      <c r="BY231">
        <v>0</v>
      </c>
      <c r="BZ231">
        <v>141.54488999999998</v>
      </c>
      <c r="CC231" s="53">
        <v>3.0376723596309274E-2</v>
      </c>
      <c r="CD231" s="53">
        <v>0</v>
      </c>
      <c r="CE231" s="53">
        <v>0.27255042552224956</v>
      </c>
      <c r="CF231" s="53">
        <v>0.69707285088144133</v>
      </c>
      <c r="CH231" s="53">
        <v>1.0000000000000002</v>
      </c>
      <c r="CK231">
        <v>3.03767E-2</v>
      </c>
      <c r="CN231" s="53">
        <v>-2.3596309274565019E-8</v>
      </c>
      <c r="CO231" s="53">
        <v>0</v>
      </c>
    </row>
    <row r="232" spans="1:93" x14ac:dyDescent="0.35">
      <c r="A232" s="3" t="s">
        <v>381</v>
      </c>
      <c r="B232" s="3" t="s">
        <v>382</v>
      </c>
      <c r="C232">
        <v>0</v>
      </c>
      <c r="D232">
        <v>7.0000000000000007E-2</v>
      </c>
      <c r="E232">
        <v>0</v>
      </c>
      <c r="F232">
        <v>0</v>
      </c>
      <c r="G232">
        <v>0</v>
      </c>
      <c r="H232">
        <v>0</v>
      </c>
      <c r="I232">
        <v>0</v>
      </c>
      <c r="J232">
        <v>0</v>
      </c>
      <c r="K232">
        <v>0</v>
      </c>
      <c r="L232" s="3">
        <v>0</v>
      </c>
      <c r="M232" s="3">
        <v>0</v>
      </c>
      <c r="N232" s="3">
        <v>0</v>
      </c>
      <c r="O232" s="3">
        <v>0</v>
      </c>
      <c r="P232" s="3">
        <v>0</v>
      </c>
      <c r="Q232" s="3">
        <v>0</v>
      </c>
      <c r="R232">
        <v>0</v>
      </c>
      <c r="S232">
        <v>0</v>
      </c>
      <c r="T232">
        <v>0</v>
      </c>
      <c r="U232">
        <v>0</v>
      </c>
      <c r="V232">
        <v>0</v>
      </c>
      <c r="W232">
        <v>2.0169999999999999</v>
      </c>
      <c r="X232">
        <v>0</v>
      </c>
      <c r="Y232">
        <v>0</v>
      </c>
      <c r="Z232">
        <v>0</v>
      </c>
      <c r="AA232">
        <v>0</v>
      </c>
      <c r="AB232">
        <v>0</v>
      </c>
      <c r="AC232">
        <v>0</v>
      </c>
      <c r="AD232">
        <v>0</v>
      </c>
      <c r="AE232">
        <v>0</v>
      </c>
      <c r="AF232">
        <v>0</v>
      </c>
      <c r="AG232">
        <v>0</v>
      </c>
      <c r="AH232">
        <v>0</v>
      </c>
      <c r="AI232">
        <v>0</v>
      </c>
      <c r="AJ232">
        <v>0</v>
      </c>
      <c r="AK232">
        <v>0</v>
      </c>
      <c r="AL232">
        <v>0</v>
      </c>
      <c r="AM232">
        <v>0</v>
      </c>
      <c r="AN232">
        <v>0</v>
      </c>
      <c r="AO232">
        <v>0</v>
      </c>
      <c r="AP232">
        <v>0</v>
      </c>
      <c r="AQ232">
        <v>3.1800000000000002E-2</v>
      </c>
      <c r="AR232">
        <v>0</v>
      </c>
      <c r="AT232">
        <v>2.1187999999999998</v>
      </c>
      <c r="AU232">
        <v>2.1187999999999998</v>
      </c>
      <c r="AV232">
        <v>1.58</v>
      </c>
      <c r="AW232">
        <v>0</v>
      </c>
      <c r="AX232">
        <v>0</v>
      </c>
      <c r="AY232" s="53">
        <v>0.74570511610345491</v>
      </c>
      <c r="BA232" t="s">
        <v>79</v>
      </c>
      <c r="BF232">
        <v>3.1800000000000002E-2</v>
      </c>
      <c r="BG232">
        <v>0</v>
      </c>
      <c r="BH232">
        <v>0</v>
      </c>
      <c r="BI232">
        <v>2.0169999999999999</v>
      </c>
      <c r="BK232">
        <v>2.0169999999999999</v>
      </c>
      <c r="BN232">
        <v>7.0000000000000007E-2</v>
      </c>
      <c r="BO232">
        <v>0</v>
      </c>
      <c r="BP232">
        <v>2.0169999999999999</v>
      </c>
      <c r="BQ232">
        <v>0</v>
      </c>
      <c r="BR232">
        <v>3.1800000000000002E-2</v>
      </c>
      <c r="BS232">
        <v>0</v>
      </c>
      <c r="BT232">
        <v>0</v>
      </c>
      <c r="BU232">
        <v>0</v>
      </c>
      <c r="BV232" t="s">
        <v>6</v>
      </c>
      <c r="BW232" t="s">
        <v>6</v>
      </c>
      <c r="BX232" t="s">
        <v>6</v>
      </c>
      <c r="BY232">
        <v>0</v>
      </c>
      <c r="BZ232">
        <v>2.1187999999999998</v>
      </c>
      <c r="CC232" s="53">
        <v>3.3037568434963194E-2</v>
      </c>
      <c r="CD232" s="53">
        <v>0</v>
      </c>
      <c r="CE232" s="53">
        <v>0.96696243156503692</v>
      </c>
      <c r="CF232" s="53">
        <v>0</v>
      </c>
      <c r="CH232" s="53">
        <v>1</v>
      </c>
      <c r="CK232">
        <v>3.30376E-2</v>
      </c>
      <c r="CN232" s="53">
        <v>3.1565036806568969E-8</v>
      </c>
      <c r="CO232" s="53">
        <v>0</v>
      </c>
    </row>
    <row r="233" spans="1:93" x14ac:dyDescent="0.35">
      <c r="A233" s="3" t="s">
        <v>381</v>
      </c>
      <c r="B233" s="3" t="s">
        <v>384</v>
      </c>
      <c r="C233">
        <v>0</v>
      </c>
      <c r="D233">
        <v>5.0999999999999997E-2</v>
      </c>
      <c r="E233">
        <v>0</v>
      </c>
      <c r="F233">
        <v>0</v>
      </c>
      <c r="G233">
        <v>0</v>
      </c>
      <c r="H233">
        <v>0</v>
      </c>
      <c r="I233">
        <v>0</v>
      </c>
      <c r="J233">
        <v>0</v>
      </c>
      <c r="K233">
        <v>0</v>
      </c>
      <c r="L233" s="3">
        <v>0</v>
      </c>
      <c r="M233" s="3">
        <v>0</v>
      </c>
      <c r="N233" s="3">
        <v>0</v>
      </c>
      <c r="O233" s="3">
        <v>0</v>
      </c>
      <c r="P233" s="3">
        <v>0</v>
      </c>
      <c r="Q233" s="3">
        <v>0</v>
      </c>
      <c r="R233">
        <v>0</v>
      </c>
      <c r="S233">
        <v>0</v>
      </c>
      <c r="T233">
        <v>0</v>
      </c>
      <c r="U233">
        <v>11.298999999999999</v>
      </c>
      <c r="V233">
        <v>0</v>
      </c>
      <c r="W233">
        <v>0</v>
      </c>
      <c r="X233">
        <v>0</v>
      </c>
      <c r="Y233">
        <v>0</v>
      </c>
      <c r="Z233">
        <v>0</v>
      </c>
      <c r="AA233">
        <v>0</v>
      </c>
      <c r="AB233">
        <v>0.68899999999999995</v>
      </c>
      <c r="AC233">
        <v>0</v>
      </c>
      <c r="AD233">
        <v>0</v>
      </c>
      <c r="AE233">
        <v>0</v>
      </c>
      <c r="AF233">
        <v>0</v>
      </c>
      <c r="AG233">
        <v>0</v>
      </c>
      <c r="AH233">
        <v>0</v>
      </c>
      <c r="AI233">
        <v>0</v>
      </c>
      <c r="AJ233">
        <v>0</v>
      </c>
      <c r="AK233">
        <v>0</v>
      </c>
      <c r="AL233">
        <v>0</v>
      </c>
      <c r="AM233">
        <v>0</v>
      </c>
      <c r="AN233">
        <v>1.2689999999999999</v>
      </c>
      <c r="AO233">
        <v>0</v>
      </c>
      <c r="AP233">
        <v>0</v>
      </c>
      <c r="AQ233">
        <v>0.30499999999999999</v>
      </c>
      <c r="AR233">
        <v>0</v>
      </c>
      <c r="AT233">
        <v>13.613</v>
      </c>
      <c r="AU233">
        <v>13.613</v>
      </c>
      <c r="AV233">
        <v>8.8000000000000007</v>
      </c>
      <c r="AW233">
        <v>0</v>
      </c>
      <c r="AX233">
        <v>0</v>
      </c>
      <c r="AY233" s="53">
        <v>0.64644090207889526</v>
      </c>
      <c r="BA233" t="s">
        <v>79</v>
      </c>
      <c r="BF233">
        <v>0.30499999999999999</v>
      </c>
      <c r="BG233">
        <v>0</v>
      </c>
      <c r="BH233">
        <v>11.298999999999999</v>
      </c>
      <c r="BI233">
        <v>0</v>
      </c>
      <c r="BK233">
        <v>11.988</v>
      </c>
      <c r="BN233">
        <v>5.0999999999999997E-2</v>
      </c>
      <c r="BO233">
        <v>0</v>
      </c>
      <c r="BP233">
        <v>11.988</v>
      </c>
      <c r="BQ233">
        <v>1.2689999999999999</v>
      </c>
      <c r="BR233">
        <v>0.30499999999999999</v>
      </c>
      <c r="BS233">
        <v>0</v>
      </c>
      <c r="BT233">
        <v>0</v>
      </c>
      <c r="BU233">
        <v>0</v>
      </c>
      <c r="BV233" t="s">
        <v>6</v>
      </c>
      <c r="BW233" t="s">
        <v>6</v>
      </c>
      <c r="BX233" t="s">
        <v>6</v>
      </c>
      <c r="BY233">
        <v>0</v>
      </c>
      <c r="BZ233">
        <v>13.613</v>
      </c>
      <c r="CC233" s="53">
        <v>3.7464188643208697E-3</v>
      </c>
      <c r="CD233" s="53">
        <v>0</v>
      </c>
      <c r="CE233" s="53">
        <v>0.90303386468816571</v>
      </c>
      <c r="CF233" s="53">
        <v>9.3219716447513409E-2</v>
      </c>
      <c r="CH233" s="53">
        <v>1</v>
      </c>
      <c r="CK233">
        <v>3.7464199999999999E-3</v>
      </c>
      <c r="CN233" s="53">
        <v>1.1356791301646296E-9</v>
      </c>
      <c r="CO233" s="53">
        <v>0</v>
      </c>
    </row>
    <row r="234" spans="1:93" x14ac:dyDescent="0.35">
      <c r="A234" s="3" t="s">
        <v>381</v>
      </c>
      <c r="B234" s="3" t="s">
        <v>383</v>
      </c>
      <c r="C234">
        <v>0</v>
      </c>
      <c r="D234">
        <v>2.92</v>
      </c>
      <c r="E234">
        <v>0</v>
      </c>
      <c r="F234">
        <v>0</v>
      </c>
      <c r="G234">
        <v>0</v>
      </c>
      <c r="H234">
        <v>0</v>
      </c>
      <c r="I234">
        <v>0</v>
      </c>
      <c r="J234">
        <v>0</v>
      </c>
      <c r="K234">
        <v>0</v>
      </c>
      <c r="L234" s="3">
        <v>0</v>
      </c>
      <c r="M234" s="3">
        <v>0</v>
      </c>
      <c r="N234" s="3">
        <v>0</v>
      </c>
      <c r="O234" s="3">
        <v>0</v>
      </c>
      <c r="P234" s="3">
        <v>0</v>
      </c>
      <c r="Q234" s="3">
        <v>0</v>
      </c>
      <c r="R234">
        <v>34.626399999999997</v>
      </c>
      <c r="S234">
        <v>74.677400000000006</v>
      </c>
      <c r="T234">
        <v>34.626399999999997</v>
      </c>
      <c r="U234">
        <v>0</v>
      </c>
      <c r="V234">
        <v>0</v>
      </c>
      <c r="W234">
        <v>0</v>
      </c>
      <c r="X234">
        <v>0</v>
      </c>
      <c r="Y234">
        <v>0</v>
      </c>
      <c r="Z234">
        <v>0</v>
      </c>
      <c r="AA234">
        <v>0</v>
      </c>
      <c r="AB234">
        <v>5.53</v>
      </c>
      <c r="AC234">
        <v>0</v>
      </c>
      <c r="AD234">
        <v>0</v>
      </c>
      <c r="AE234">
        <v>0</v>
      </c>
      <c r="AF234">
        <v>0</v>
      </c>
      <c r="AG234">
        <v>0</v>
      </c>
      <c r="AH234">
        <v>0</v>
      </c>
      <c r="AI234">
        <v>0</v>
      </c>
      <c r="AJ234">
        <v>0</v>
      </c>
      <c r="AK234">
        <v>0</v>
      </c>
      <c r="AL234">
        <v>0</v>
      </c>
      <c r="AM234">
        <v>0</v>
      </c>
      <c r="AN234">
        <v>26.872</v>
      </c>
      <c r="AO234">
        <v>0</v>
      </c>
      <c r="AP234">
        <v>0</v>
      </c>
      <c r="AQ234">
        <v>4.8966000000000003</v>
      </c>
      <c r="AR234">
        <v>0</v>
      </c>
      <c r="AT234">
        <v>184.14880000000002</v>
      </c>
      <c r="AU234">
        <v>184.14880000000002</v>
      </c>
      <c r="AV234">
        <v>151.69999999999999</v>
      </c>
      <c r="AW234">
        <v>0</v>
      </c>
      <c r="AX234">
        <v>0</v>
      </c>
      <c r="AY234" s="53">
        <v>0.82379032608412306</v>
      </c>
      <c r="BA234" t="s">
        <v>79</v>
      </c>
      <c r="BF234">
        <v>4.8966000000000003</v>
      </c>
      <c r="BG234">
        <v>0</v>
      </c>
      <c r="BH234">
        <v>143.93019999999999</v>
      </c>
      <c r="BI234">
        <v>0</v>
      </c>
      <c r="BK234">
        <v>149.46019999999999</v>
      </c>
      <c r="BN234">
        <v>2.92</v>
      </c>
      <c r="BO234">
        <v>0</v>
      </c>
      <c r="BP234">
        <v>149.46019999999999</v>
      </c>
      <c r="BQ234">
        <v>26.872</v>
      </c>
      <c r="BR234">
        <v>4.8966000000000003</v>
      </c>
      <c r="BS234">
        <v>0</v>
      </c>
      <c r="BT234">
        <v>0</v>
      </c>
      <c r="BU234">
        <v>0</v>
      </c>
      <c r="BV234" t="s">
        <v>6</v>
      </c>
      <c r="BW234" t="s">
        <v>6</v>
      </c>
      <c r="BX234" t="s">
        <v>6</v>
      </c>
      <c r="BY234">
        <v>0</v>
      </c>
      <c r="BZ234">
        <v>184.14879999999997</v>
      </c>
      <c r="CC234" s="53">
        <v>1.5856741939127492E-2</v>
      </c>
      <c r="CD234" s="53">
        <v>0</v>
      </c>
      <c r="CE234" s="53">
        <v>0.83821778909229938</v>
      </c>
      <c r="CF234" s="53">
        <v>0.14592546896857328</v>
      </c>
      <c r="CH234" s="53">
        <v>1</v>
      </c>
      <c r="CK234">
        <v>1.5856700000000001E-2</v>
      </c>
      <c r="CN234" s="53">
        <v>-4.1939127490286943E-8</v>
      </c>
      <c r="CO234" s="53">
        <v>0</v>
      </c>
    </row>
    <row r="235" spans="1:93" x14ac:dyDescent="0.35">
      <c r="A235" s="3" t="s">
        <v>385</v>
      </c>
      <c r="B235" s="3" t="s">
        <v>386</v>
      </c>
      <c r="C235">
        <v>0</v>
      </c>
      <c r="D235">
        <v>0</v>
      </c>
      <c r="E235">
        <v>0</v>
      </c>
      <c r="F235">
        <v>0</v>
      </c>
      <c r="G235">
        <v>0</v>
      </c>
      <c r="H235">
        <v>2.7</v>
      </c>
      <c r="I235">
        <v>0</v>
      </c>
      <c r="J235">
        <v>0</v>
      </c>
      <c r="K235">
        <v>0</v>
      </c>
      <c r="L235" s="3">
        <v>0</v>
      </c>
      <c r="M235" s="3">
        <v>0</v>
      </c>
      <c r="N235" s="3">
        <v>0</v>
      </c>
      <c r="O235" s="3">
        <v>0</v>
      </c>
      <c r="P235" s="3">
        <v>0</v>
      </c>
      <c r="Q235" s="3">
        <v>0</v>
      </c>
      <c r="R235">
        <v>0</v>
      </c>
      <c r="S235">
        <v>33.86</v>
      </c>
      <c r="T235">
        <v>0</v>
      </c>
      <c r="U235">
        <v>0</v>
      </c>
      <c r="V235">
        <v>0</v>
      </c>
      <c r="W235">
        <v>5.7</v>
      </c>
      <c r="X235">
        <v>0</v>
      </c>
      <c r="Y235">
        <v>0</v>
      </c>
      <c r="Z235">
        <v>0</v>
      </c>
      <c r="AA235">
        <v>0</v>
      </c>
      <c r="AB235">
        <v>2.2400000000000002</v>
      </c>
      <c r="AC235">
        <v>0</v>
      </c>
      <c r="AD235">
        <v>0</v>
      </c>
      <c r="AE235">
        <v>0</v>
      </c>
      <c r="AF235">
        <v>0</v>
      </c>
      <c r="AG235">
        <v>0</v>
      </c>
      <c r="AH235">
        <v>0</v>
      </c>
      <c r="AI235">
        <v>0</v>
      </c>
      <c r="AJ235">
        <v>0</v>
      </c>
      <c r="AK235">
        <v>0</v>
      </c>
      <c r="AL235">
        <v>0</v>
      </c>
      <c r="AM235">
        <v>0</v>
      </c>
      <c r="AN235">
        <v>0</v>
      </c>
      <c r="AO235">
        <v>5.7</v>
      </c>
      <c r="AP235">
        <v>0</v>
      </c>
      <c r="AQ235">
        <v>1.3859999999999999</v>
      </c>
      <c r="AR235">
        <v>0</v>
      </c>
      <c r="AT235">
        <v>51.586000000000013</v>
      </c>
      <c r="AU235">
        <v>51.586000000000013</v>
      </c>
      <c r="AV235">
        <v>46.2</v>
      </c>
      <c r="AW235">
        <v>0</v>
      </c>
      <c r="AX235">
        <v>0</v>
      </c>
      <c r="AY235" s="53">
        <v>0.89559182723994868</v>
      </c>
      <c r="BA235" t="s">
        <v>79</v>
      </c>
      <c r="BF235">
        <v>1.3859999999999999</v>
      </c>
      <c r="BG235">
        <v>0</v>
      </c>
      <c r="BH235">
        <v>33.86</v>
      </c>
      <c r="BI235">
        <v>5.7</v>
      </c>
      <c r="BK235">
        <v>41.800000000000004</v>
      </c>
      <c r="BN235">
        <v>2.7</v>
      </c>
      <c r="BO235">
        <v>0</v>
      </c>
      <c r="BP235">
        <v>41.800000000000004</v>
      </c>
      <c r="BQ235">
        <v>5.7</v>
      </c>
      <c r="BR235">
        <v>1.3859999999999999</v>
      </c>
      <c r="BS235">
        <v>0</v>
      </c>
      <c r="BT235">
        <v>0</v>
      </c>
      <c r="BU235">
        <v>0</v>
      </c>
      <c r="BV235" t="s">
        <v>6</v>
      </c>
      <c r="BW235" t="s">
        <v>6</v>
      </c>
      <c r="BX235" t="s">
        <v>6</v>
      </c>
      <c r="BY235">
        <v>0</v>
      </c>
      <c r="BZ235">
        <v>51.586000000000013</v>
      </c>
      <c r="CC235" s="53">
        <v>5.2339782111425572E-2</v>
      </c>
      <c r="CD235" s="53">
        <v>0</v>
      </c>
      <c r="CE235" s="53">
        <v>0.83716512232000928</v>
      </c>
      <c r="CF235" s="53">
        <v>0.11049509556856509</v>
      </c>
      <c r="CH235" s="53">
        <v>0.99999999999999989</v>
      </c>
      <c r="CK235">
        <v>5.2339799999999999E-2</v>
      </c>
      <c r="CN235" s="53">
        <v>1.788857442730496E-8</v>
      </c>
      <c r="CO235" s="53">
        <v>0</v>
      </c>
    </row>
    <row r="236" spans="1:93" x14ac:dyDescent="0.35">
      <c r="A236" s="3" t="s">
        <v>387</v>
      </c>
      <c r="B236" s="3" t="s">
        <v>388</v>
      </c>
      <c r="C236">
        <v>0</v>
      </c>
      <c r="D236">
        <v>0.28999999999999998</v>
      </c>
      <c r="E236">
        <v>0</v>
      </c>
      <c r="F236">
        <v>0</v>
      </c>
      <c r="G236">
        <v>0</v>
      </c>
      <c r="H236">
        <v>0</v>
      </c>
      <c r="I236">
        <v>0</v>
      </c>
      <c r="J236">
        <v>0</v>
      </c>
      <c r="K236">
        <v>0</v>
      </c>
      <c r="L236" s="3">
        <v>0</v>
      </c>
      <c r="M236" s="3">
        <v>0</v>
      </c>
      <c r="N236" s="3">
        <v>0</v>
      </c>
      <c r="O236" s="3">
        <v>0</v>
      </c>
      <c r="P236" s="3">
        <v>0</v>
      </c>
      <c r="Q236" s="3">
        <v>0</v>
      </c>
      <c r="R236">
        <v>51.418700000000001</v>
      </c>
      <c r="S236">
        <v>26.866700000000002</v>
      </c>
      <c r="T236">
        <v>11.478</v>
      </c>
      <c r="U236">
        <v>30.709299999999999</v>
      </c>
      <c r="V236">
        <v>0</v>
      </c>
      <c r="W236">
        <v>6.8</v>
      </c>
      <c r="X236">
        <v>0</v>
      </c>
      <c r="Y236">
        <v>0</v>
      </c>
      <c r="Z236">
        <v>0</v>
      </c>
      <c r="AA236">
        <v>0</v>
      </c>
      <c r="AB236">
        <v>3.6</v>
      </c>
      <c r="AC236">
        <v>0</v>
      </c>
      <c r="AD236">
        <v>0</v>
      </c>
      <c r="AE236">
        <v>0</v>
      </c>
      <c r="AF236">
        <v>0</v>
      </c>
      <c r="AG236">
        <v>0</v>
      </c>
      <c r="AH236">
        <v>0</v>
      </c>
      <c r="AI236">
        <v>0</v>
      </c>
      <c r="AJ236">
        <v>0</v>
      </c>
      <c r="AK236">
        <v>0</v>
      </c>
      <c r="AL236">
        <v>0</v>
      </c>
      <c r="AM236">
        <v>0</v>
      </c>
      <c r="AN236">
        <v>32.799999999999997</v>
      </c>
      <c r="AO236">
        <v>0.44</v>
      </c>
      <c r="AP236">
        <v>0</v>
      </c>
      <c r="AQ236">
        <v>3.4588899999999998</v>
      </c>
      <c r="AR236">
        <v>0</v>
      </c>
      <c r="AT236">
        <v>167.86158999999998</v>
      </c>
      <c r="AU236">
        <v>167.86158999999998</v>
      </c>
      <c r="AV236">
        <v>134.5</v>
      </c>
      <c r="AW236">
        <v>0</v>
      </c>
      <c r="AX236">
        <v>0</v>
      </c>
      <c r="AY236" s="53">
        <v>0.80125536759183569</v>
      </c>
      <c r="BA236" t="s">
        <v>79</v>
      </c>
      <c r="BF236">
        <v>3.4588899999999998</v>
      </c>
      <c r="BG236">
        <v>0</v>
      </c>
      <c r="BH236">
        <v>120.4727</v>
      </c>
      <c r="BI236">
        <v>6.8</v>
      </c>
      <c r="BK236">
        <v>130.87270000000001</v>
      </c>
      <c r="BN236">
        <v>0.28999999999999998</v>
      </c>
      <c r="BO236">
        <v>0</v>
      </c>
      <c r="BP236">
        <v>130.87270000000001</v>
      </c>
      <c r="BQ236">
        <v>33.239999999999995</v>
      </c>
      <c r="BR236">
        <v>3.4588899999999998</v>
      </c>
      <c r="BS236">
        <v>0</v>
      </c>
      <c r="BT236">
        <v>1</v>
      </c>
      <c r="BU236">
        <v>0</v>
      </c>
      <c r="BV236" t="s">
        <v>6</v>
      </c>
      <c r="BW236" t="s">
        <v>6</v>
      </c>
      <c r="BX236" t="s">
        <v>6</v>
      </c>
      <c r="BY236">
        <v>0</v>
      </c>
      <c r="BZ236">
        <v>167.86158999999998</v>
      </c>
      <c r="CC236" s="53">
        <v>1.7276138037296085E-3</v>
      </c>
      <c r="CD236" s="53">
        <v>2.0605607274421744E-2</v>
      </c>
      <c r="CE236" s="53">
        <v>0.77964649328056546</v>
      </c>
      <c r="CF236" s="53">
        <v>0.19802028564128338</v>
      </c>
      <c r="CH236" s="53">
        <v>1.0000000000000002</v>
      </c>
      <c r="CK236">
        <v>1.7276100000000001E-3</v>
      </c>
      <c r="CN236" s="53">
        <v>-3.8037296084137556E-9</v>
      </c>
      <c r="CO236" s="53">
        <v>0</v>
      </c>
    </row>
    <row r="237" spans="1:93" x14ac:dyDescent="0.35">
      <c r="A237" s="3" t="s">
        <v>389</v>
      </c>
      <c r="B237" s="3" t="s">
        <v>390</v>
      </c>
      <c r="C237">
        <v>0</v>
      </c>
      <c r="D237">
        <v>0</v>
      </c>
      <c r="E237">
        <v>0</v>
      </c>
      <c r="F237">
        <v>0</v>
      </c>
      <c r="G237">
        <v>0</v>
      </c>
      <c r="H237">
        <v>0</v>
      </c>
      <c r="I237">
        <v>0</v>
      </c>
      <c r="J237">
        <v>0</v>
      </c>
      <c r="K237">
        <v>0</v>
      </c>
      <c r="L237" s="3">
        <v>0</v>
      </c>
      <c r="M237" s="3">
        <v>0</v>
      </c>
      <c r="N237" s="3">
        <v>0</v>
      </c>
      <c r="O237" s="3">
        <v>0</v>
      </c>
      <c r="P237" s="3">
        <v>0</v>
      </c>
      <c r="Q237" s="3">
        <v>0</v>
      </c>
      <c r="R237">
        <v>0</v>
      </c>
      <c r="S237">
        <v>0</v>
      </c>
      <c r="T237">
        <v>0</v>
      </c>
      <c r="U237">
        <v>0</v>
      </c>
      <c r="V237">
        <v>0</v>
      </c>
      <c r="W237">
        <v>0</v>
      </c>
      <c r="X237">
        <v>0</v>
      </c>
      <c r="Y237">
        <v>0</v>
      </c>
      <c r="Z237">
        <v>0</v>
      </c>
      <c r="AA237">
        <v>0</v>
      </c>
      <c r="AB237">
        <v>0</v>
      </c>
      <c r="AC237">
        <v>0</v>
      </c>
      <c r="AD237">
        <v>0</v>
      </c>
      <c r="AE237">
        <v>0</v>
      </c>
      <c r="AF237">
        <v>0</v>
      </c>
      <c r="AG237">
        <v>0</v>
      </c>
      <c r="AH237">
        <v>0</v>
      </c>
      <c r="AI237">
        <v>0</v>
      </c>
      <c r="AJ237">
        <v>0</v>
      </c>
      <c r="AK237">
        <v>0</v>
      </c>
      <c r="AL237">
        <v>0</v>
      </c>
      <c r="AM237">
        <v>0</v>
      </c>
      <c r="AN237">
        <v>0</v>
      </c>
      <c r="AO237">
        <v>92.7</v>
      </c>
      <c r="AP237">
        <v>0</v>
      </c>
      <c r="AQ237">
        <v>2.3220000000000001</v>
      </c>
      <c r="AR237">
        <v>0</v>
      </c>
      <c r="AT237">
        <v>95.022000000000006</v>
      </c>
      <c r="AU237">
        <v>95.022000000000006</v>
      </c>
      <c r="AV237">
        <v>77.400000000000006</v>
      </c>
      <c r="AW237">
        <v>0</v>
      </c>
      <c r="AX237">
        <v>0</v>
      </c>
      <c r="AY237" s="53">
        <v>0.8145482098882364</v>
      </c>
      <c r="BA237" t="s">
        <v>79</v>
      </c>
      <c r="BF237">
        <v>2.3220000000000001</v>
      </c>
      <c r="BG237">
        <v>0</v>
      </c>
      <c r="BH237">
        <v>0</v>
      </c>
      <c r="BI237">
        <v>0</v>
      </c>
      <c r="BK237">
        <v>0</v>
      </c>
      <c r="BN237">
        <v>0</v>
      </c>
      <c r="BO237">
        <v>0</v>
      </c>
      <c r="BP237">
        <v>0</v>
      </c>
      <c r="BQ237">
        <v>92.7</v>
      </c>
      <c r="BR237">
        <v>2.3220000000000001</v>
      </c>
      <c r="BS237">
        <v>0.78820000000000001</v>
      </c>
      <c r="BT237">
        <v>0.14680000000000001</v>
      </c>
      <c r="BU237">
        <v>0</v>
      </c>
      <c r="BV237" t="s">
        <v>6</v>
      </c>
      <c r="BW237" t="s">
        <v>6</v>
      </c>
      <c r="BX237" t="s">
        <v>6</v>
      </c>
      <c r="BY237">
        <v>0</v>
      </c>
      <c r="BZ237">
        <v>95.022000000000006</v>
      </c>
      <c r="CC237" s="53">
        <v>1.9260806971017237E-2</v>
      </c>
      <c r="CD237" s="53">
        <v>3.5872703163477935E-3</v>
      </c>
      <c r="CE237" s="53">
        <v>1.5883690092820604E-3</v>
      </c>
      <c r="CF237" s="53">
        <v>0.9755635537033529</v>
      </c>
      <c r="CH237" s="53">
        <v>1</v>
      </c>
      <c r="CK237">
        <v>1.9260800000000002E-2</v>
      </c>
      <c r="CN237" s="53">
        <v>-6.9710172356796107E-9</v>
      </c>
      <c r="CO237" s="53">
        <v>0</v>
      </c>
    </row>
    <row r="238" spans="1:93" x14ac:dyDescent="0.35">
      <c r="A238" s="3" t="s">
        <v>393</v>
      </c>
      <c r="B238" s="3" t="s">
        <v>394</v>
      </c>
      <c r="C238">
        <v>0</v>
      </c>
      <c r="D238">
        <v>0</v>
      </c>
      <c r="E238">
        <v>0</v>
      </c>
      <c r="F238">
        <v>0</v>
      </c>
      <c r="G238">
        <v>0</v>
      </c>
      <c r="H238">
        <v>0</v>
      </c>
      <c r="I238">
        <v>0</v>
      </c>
      <c r="J238">
        <v>0</v>
      </c>
      <c r="K238">
        <v>0</v>
      </c>
      <c r="L238" s="3">
        <v>0</v>
      </c>
      <c r="M238" s="3">
        <v>0</v>
      </c>
      <c r="N238" s="3">
        <v>0</v>
      </c>
      <c r="O238" s="3">
        <v>0</v>
      </c>
      <c r="P238" s="3">
        <v>0</v>
      </c>
      <c r="Q238" s="3">
        <v>0</v>
      </c>
      <c r="R238">
        <v>0</v>
      </c>
      <c r="S238">
        <v>0</v>
      </c>
      <c r="T238">
        <v>0</v>
      </c>
      <c r="U238">
        <v>0</v>
      </c>
      <c r="V238">
        <v>0</v>
      </c>
      <c r="W238">
        <v>0</v>
      </c>
      <c r="X238">
        <v>0</v>
      </c>
      <c r="Y238">
        <v>0</v>
      </c>
      <c r="Z238">
        <v>0</v>
      </c>
      <c r="AA238">
        <v>0</v>
      </c>
      <c r="AB238">
        <v>0</v>
      </c>
      <c r="AC238">
        <v>0</v>
      </c>
      <c r="AD238">
        <v>0</v>
      </c>
      <c r="AE238">
        <v>0</v>
      </c>
      <c r="AF238">
        <v>0</v>
      </c>
      <c r="AG238">
        <v>0</v>
      </c>
      <c r="AH238">
        <v>0</v>
      </c>
      <c r="AI238">
        <v>0</v>
      </c>
      <c r="AJ238">
        <v>0</v>
      </c>
      <c r="AK238">
        <v>0</v>
      </c>
      <c r="AL238">
        <v>0</v>
      </c>
      <c r="AM238">
        <v>0</v>
      </c>
      <c r="AN238">
        <v>0</v>
      </c>
      <c r="AO238">
        <v>0</v>
      </c>
      <c r="AP238">
        <v>0</v>
      </c>
      <c r="AQ238">
        <v>1E-8</v>
      </c>
      <c r="AR238">
        <v>180</v>
      </c>
      <c r="AT238">
        <v>1E-8</v>
      </c>
      <c r="AU238">
        <v>180.00000001000001</v>
      </c>
      <c r="AV238">
        <v>147</v>
      </c>
      <c r="AW238">
        <v>0</v>
      </c>
      <c r="AX238">
        <v>0</v>
      </c>
      <c r="AY238" s="53">
        <v>0.81666666662129628</v>
      </c>
      <c r="BA238" t="s">
        <v>79</v>
      </c>
      <c r="BF238">
        <v>1E-8</v>
      </c>
      <c r="BG238">
        <v>0</v>
      </c>
      <c r="BH238">
        <v>0</v>
      </c>
      <c r="BI238">
        <v>0</v>
      </c>
      <c r="BK238">
        <v>0</v>
      </c>
      <c r="BN238">
        <v>0</v>
      </c>
      <c r="BO238">
        <v>0</v>
      </c>
      <c r="BP238">
        <v>0</v>
      </c>
      <c r="BQ238">
        <v>0</v>
      </c>
      <c r="BR238">
        <v>1E-8</v>
      </c>
      <c r="BS238">
        <v>0</v>
      </c>
      <c r="BT238">
        <v>0.98370000000000002</v>
      </c>
      <c r="BU238">
        <v>180</v>
      </c>
      <c r="BV238">
        <v>9.6</v>
      </c>
      <c r="BW238">
        <v>64</v>
      </c>
      <c r="BX238">
        <v>35</v>
      </c>
      <c r="BY238">
        <v>0</v>
      </c>
      <c r="BZ238">
        <v>180.00000001000001</v>
      </c>
      <c r="CC238" s="53">
        <v>9.5999999994666671E-2</v>
      </c>
      <c r="CD238" s="53">
        <v>0.35400000003498333</v>
      </c>
      <c r="CE238" s="53">
        <v>9.0555555550524593E-13</v>
      </c>
      <c r="CF238" s="53">
        <v>0.54999999996944438</v>
      </c>
      <c r="CH238" s="53">
        <v>1</v>
      </c>
      <c r="CK238">
        <v>9.6000000000000002E-2</v>
      </c>
      <c r="CN238" s="53">
        <v>5.3333309990577504E-12</v>
      </c>
      <c r="CO238" s="53">
        <v>0</v>
      </c>
    </row>
    <row r="239" spans="1:93" x14ac:dyDescent="0.35">
      <c r="A239" s="3" t="s">
        <v>393</v>
      </c>
      <c r="B239" s="3" t="s">
        <v>395</v>
      </c>
      <c r="C239">
        <v>0</v>
      </c>
      <c r="D239">
        <v>0</v>
      </c>
      <c r="E239">
        <v>0</v>
      </c>
      <c r="F239">
        <v>0</v>
      </c>
      <c r="G239">
        <v>0</v>
      </c>
      <c r="H239">
        <v>0</v>
      </c>
      <c r="I239">
        <v>0</v>
      </c>
      <c r="J239">
        <v>0</v>
      </c>
      <c r="K239">
        <v>0</v>
      </c>
      <c r="L239" s="3">
        <v>0</v>
      </c>
      <c r="M239" s="3">
        <v>0</v>
      </c>
      <c r="N239" s="3">
        <v>0</v>
      </c>
      <c r="O239" s="3">
        <v>0</v>
      </c>
      <c r="P239" s="3">
        <v>0</v>
      </c>
      <c r="Q239" s="3">
        <v>0</v>
      </c>
      <c r="R239">
        <v>0</v>
      </c>
      <c r="S239">
        <v>0</v>
      </c>
      <c r="T239">
        <v>0</v>
      </c>
      <c r="U239">
        <v>0</v>
      </c>
      <c r="V239">
        <v>0</v>
      </c>
      <c r="W239">
        <v>0</v>
      </c>
      <c r="X239">
        <v>0</v>
      </c>
      <c r="Y239">
        <v>0</v>
      </c>
      <c r="Z239">
        <v>0</v>
      </c>
      <c r="AA239">
        <v>0</v>
      </c>
      <c r="AB239">
        <v>0</v>
      </c>
      <c r="AC239">
        <v>0</v>
      </c>
      <c r="AD239">
        <v>0</v>
      </c>
      <c r="AE239">
        <v>0</v>
      </c>
      <c r="AF239">
        <v>0</v>
      </c>
      <c r="AG239">
        <v>0</v>
      </c>
      <c r="AH239">
        <v>0</v>
      </c>
      <c r="AI239">
        <v>0</v>
      </c>
      <c r="AJ239">
        <v>0</v>
      </c>
      <c r="AK239">
        <v>0</v>
      </c>
      <c r="AL239">
        <v>0</v>
      </c>
      <c r="AM239">
        <v>0</v>
      </c>
      <c r="AN239">
        <v>0</v>
      </c>
      <c r="AO239">
        <v>0</v>
      </c>
      <c r="AP239">
        <v>0</v>
      </c>
      <c r="AQ239">
        <v>0.15</v>
      </c>
      <c r="AR239">
        <v>5</v>
      </c>
      <c r="AT239">
        <v>0.15</v>
      </c>
      <c r="AU239">
        <v>5.15</v>
      </c>
      <c r="AV239">
        <v>5</v>
      </c>
      <c r="AW239">
        <v>0</v>
      </c>
      <c r="AX239">
        <v>0</v>
      </c>
      <c r="AY239" s="53">
        <v>0.97087378640776689</v>
      </c>
      <c r="BA239" t="s">
        <v>79</v>
      </c>
      <c r="BF239">
        <v>0.15</v>
      </c>
      <c r="BG239">
        <v>0</v>
      </c>
      <c r="BH239">
        <v>0</v>
      </c>
      <c r="BI239">
        <v>0</v>
      </c>
      <c r="BK239">
        <v>0</v>
      </c>
      <c r="BN239">
        <v>0</v>
      </c>
      <c r="BO239">
        <v>0</v>
      </c>
      <c r="BP239">
        <v>0</v>
      </c>
      <c r="BQ239">
        <v>0</v>
      </c>
      <c r="BR239">
        <v>0.15</v>
      </c>
      <c r="BS239">
        <v>0</v>
      </c>
      <c r="BT239">
        <v>0</v>
      </c>
      <c r="BU239">
        <v>5</v>
      </c>
      <c r="BV239">
        <v>0</v>
      </c>
      <c r="BW239">
        <v>0</v>
      </c>
      <c r="BX239">
        <v>0</v>
      </c>
      <c r="BY239">
        <v>0</v>
      </c>
      <c r="BZ239">
        <v>5.15</v>
      </c>
      <c r="CC239" s="53">
        <v>0</v>
      </c>
      <c r="CD239" s="53">
        <v>0.97087378640776689</v>
      </c>
      <c r="CE239" s="53">
        <v>2.9126213592233007E-2</v>
      </c>
      <c r="CF239" s="53">
        <v>0</v>
      </c>
      <c r="CH239" s="53">
        <v>0.99999999999999989</v>
      </c>
      <c r="CK239">
        <v>0</v>
      </c>
      <c r="CN239" s="53">
        <v>0</v>
      </c>
      <c r="CO239" s="53">
        <v>0</v>
      </c>
    </row>
    <row r="240" spans="1:93" x14ac:dyDescent="0.35">
      <c r="A240" s="3" t="s">
        <v>396</v>
      </c>
      <c r="B240" s="3" t="s">
        <v>397</v>
      </c>
      <c r="C240">
        <v>0</v>
      </c>
      <c r="D240">
        <v>0.2</v>
      </c>
      <c r="E240">
        <v>0</v>
      </c>
      <c r="F240">
        <v>0</v>
      </c>
      <c r="G240">
        <v>0</v>
      </c>
      <c r="H240">
        <v>0</v>
      </c>
      <c r="I240">
        <v>0</v>
      </c>
      <c r="J240">
        <v>0</v>
      </c>
      <c r="K240">
        <v>0</v>
      </c>
      <c r="L240" s="3">
        <v>0</v>
      </c>
      <c r="M240" s="3">
        <v>0</v>
      </c>
      <c r="N240" s="3">
        <v>0</v>
      </c>
      <c r="O240" s="3">
        <v>0</v>
      </c>
      <c r="P240" s="3">
        <v>0</v>
      </c>
      <c r="Q240" s="3">
        <v>0</v>
      </c>
      <c r="R240">
        <v>11.1</v>
      </c>
      <c r="S240">
        <v>0.9</v>
      </c>
      <c r="T240">
        <v>19.5</v>
      </c>
      <c r="U240">
        <v>0</v>
      </c>
      <c r="V240">
        <v>19.2</v>
      </c>
      <c r="W240">
        <v>0</v>
      </c>
      <c r="X240">
        <v>0</v>
      </c>
      <c r="Y240">
        <v>0</v>
      </c>
      <c r="Z240">
        <v>0</v>
      </c>
      <c r="AA240">
        <v>0</v>
      </c>
      <c r="AB240">
        <v>0</v>
      </c>
      <c r="AC240">
        <v>0</v>
      </c>
      <c r="AD240">
        <v>0</v>
      </c>
      <c r="AE240">
        <v>0</v>
      </c>
      <c r="AF240">
        <v>0</v>
      </c>
      <c r="AG240">
        <v>0</v>
      </c>
      <c r="AH240">
        <v>0</v>
      </c>
      <c r="AI240">
        <v>0</v>
      </c>
      <c r="AJ240">
        <v>0</v>
      </c>
      <c r="AK240">
        <v>0</v>
      </c>
      <c r="AL240">
        <v>0</v>
      </c>
      <c r="AM240">
        <v>0</v>
      </c>
      <c r="AN240">
        <v>7.5</v>
      </c>
      <c r="AO240">
        <v>0</v>
      </c>
      <c r="AP240">
        <v>0</v>
      </c>
      <c r="AQ240">
        <v>0.312</v>
      </c>
      <c r="AR240">
        <v>0</v>
      </c>
      <c r="AT240">
        <v>58.711999999999996</v>
      </c>
      <c r="AU240">
        <v>58.711999999999996</v>
      </c>
      <c r="AV240">
        <v>44.2</v>
      </c>
      <c r="AW240">
        <v>0</v>
      </c>
      <c r="AX240">
        <v>0</v>
      </c>
      <c r="AY240" s="53">
        <v>0.75282736067584144</v>
      </c>
      <c r="BA240" t="s">
        <v>79</v>
      </c>
      <c r="BF240">
        <v>0.312</v>
      </c>
      <c r="BG240">
        <v>0</v>
      </c>
      <c r="BH240">
        <v>50.7</v>
      </c>
      <c r="BI240">
        <v>0</v>
      </c>
      <c r="BK240">
        <v>50.7</v>
      </c>
      <c r="BN240">
        <v>0.2</v>
      </c>
      <c r="BO240">
        <v>0</v>
      </c>
      <c r="BP240">
        <v>50.7</v>
      </c>
      <c r="BQ240">
        <v>7.5</v>
      </c>
      <c r="BR240">
        <v>0.312</v>
      </c>
      <c r="BS240">
        <v>0</v>
      </c>
      <c r="BT240">
        <v>0</v>
      </c>
      <c r="BU240">
        <v>0</v>
      </c>
      <c r="BV240" t="s">
        <v>6</v>
      </c>
      <c r="BW240" t="s">
        <v>6</v>
      </c>
      <c r="BX240" t="s">
        <v>6</v>
      </c>
      <c r="BY240">
        <v>0</v>
      </c>
      <c r="BZ240">
        <v>58.712000000000003</v>
      </c>
      <c r="CC240" s="53">
        <v>3.4064586455920423E-3</v>
      </c>
      <c r="CD240" s="53">
        <v>0</v>
      </c>
      <c r="CE240" s="53">
        <v>0.86885134214470627</v>
      </c>
      <c r="CF240" s="53">
        <v>0.12774219920970159</v>
      </c>
      <c r="CH240" s="53">
        <v>1</v>
      </c>
      <c r="CK240">
        <v>3.40646E-3</v>
      </c>
      <c r="CN240" s="53">
        <v>1.354407957749465E-9</v>
      </c>
      <c r="CO240" s="53">
        <v>0</v>
      </c>
    </row>
    <row r="241" spans="1:93" x14ac:dyDescent="0.35">
      <c r="A241" s="3" t="s">
        <v>398</v>
      </c>
      <c r="B241" s="3" t="s">
        <v>399</v>
      </c>
      <c r="C241">
        <v>0</v>
      </c>
      <c r="D241">
        <v>0.17</v>
      </c>
      <c r="E241">
        <v>0</v>
      </c>
      <c r="F241">
        <v>0</v>
      </c>
      <c r="G241">
        <v>0</v>
      </c>
      <c r="H241">
        <v>0</v>
      </c>
      <c r="I241">
        <v>0</v>
      </c>
      <c r="J241">
        <v>0</v>
      </c>
      <c r="K241">
        <v>0</v>
      </c>
      <c r="L241" s="3">
        <v>0</v>
      </c>
      <c r="M241" s="3">
        <v>0</v>
      </c>
      <c r="N241" s="3">
        <v>0</v>
      </c>
      <c r="O241" s="3">
        <v>0</v>
      </c>
      <c r="P241" s="3">
        <v>0</v>
      </c>
      <c r="Q241" s="3">
        <v>0</v>
      </c>
      <c r="R241">
        <v>0</v>
      </c>
      <c r="S241">
        <v>0</v>
      </c>
      <c r="T241">
        <v>0</v>
      </c>
      <c r="U241">
        <v>0</v>
      </c>
      <c r="V241">
        <v>0</v>
      </c>
      <c r="W241">
        <v>6.0149999999999997</v>
      </c>
      <c r="X241">
        <v>0</v>
      </c>
      <c r="Y241">
        <v>0</v>
      </c>
      <c r="Z241">
        <v>0</v>
      </c>
      <c r="AA241">
        <v>0</v>
      </c>
      <c r="AB241">
        <v>0</v>
      </c>
      <c r="AC241">
        <v>0</v>
      </c>
      <c r="AD241">
        <v>0</v>
      </c>
      <c r="AE241">
        <v>0</v>
      </c>
      <c r="AF241">
        <v>0</v>
      </c>
      <c r="AG241">
        <v>0</v>
      </c>
      <c r="AH241">
        <v>0</v>
      </c>
      <c r="AI241">
        <v>0</v>
      </c>
      <c r="AJ241">
        <v>0</v>
      </c>
      <c r="AK241">
        <v>0.255</v>
      </c>
      <c r="AL241">
        <v>0</v>
      </c>
      <c r="AM241">
        <v>0</v>
      </c>
      <c r="AN241">
        <v>0</v>
      </c>
      <c r="AO241">
        <v>0</v>
      </c>
      <c r="AP241">
        <v>0</v>
      </c>
      <c r="AQ241">
        <v>0.5</v>
      </c>
      <c r="AR241">
        <v>0</v>
      </c>
      <c r="AT241">
        <v>6.9399999999999995</v>
      </c>
      <c r="AU241">
        <v>6.9399999999999995</v>
      </c>
      <c r="AV241">
        <v>5.8449999999999998</v>
      </c>
      <c r="AW241">
        <v>0</v>
      </c>
      <c r="AX241">
        <v>0</v>
      </c>
      <c r="AY241" s="53">
        <v>0.84221902017291073</v>
      </c>
      <c r="BA241" t="s">
        <v>79</v>
      </c>
      <c r="BF241">
        <v>0.755</v>
      </c>
      <c r="BG241">
        <v>0</v>
      </c>
      <c r="BH241">
        <v>0</v>
      </c>
      <c r="BI241">
        <v>6.0149999999999997</v>
      </c>
      <c r="BK241">
        <v>6.0149999999999997</v>
      </c>
      <c r="BN241">
        <v>0.17</v>
      </c>
      <c r="BO241">
        <v>0</v>
      </c>
      <c r="BP241">
        <v>6.0149999999999997</v>
      </c>
      <c r="BQ241">
        <v>0</v>
      </c>
      <c r="BR241">
        <v>0.755</v>
      </c>
      <c r="BS241">
        <v>0</v>
      </c>
      <c r="BT241">
        <v>0</v>
      </c>
      <c r="BU241">
        <v>0</v>
      </c>
      <c r="BV241" t="s">
        <v>6</v>
      </c>
      <c r="BW241" t="s">
        <v>6</v>
      </c>
      <c r="BX241" t="s">
        <v>6</v>
      </c>
      <c r="BY241">
        <v>0</v>
      </c>
      <c r="BZ241">
        <v>6.9399999999999995</v>
      </c>
      <c r="CC241" s="53">
        <v>2.4495677233429398E-2</v>
      </c>
      <c r="CD241" s="53">
        <v>0</v>
      </c>
      <c r="CE241" s="53">
        <v>0.97550432276657062</v>
      </c>
      <c r="CF241" s="53">
        <v>0</v>
      </c>
      <c r="CH241" s="53">
        <v>1</v>
      </c>
      <c r="CK241">
        <v>2.4495699999999999E-2</v>
      </c>
      <c r="CN241" s="53">
        <v>2.2766570600962766E-8</v>
      </c>
      <c r="CO241" s="53">
        <v>0</v>
      </c>
    </row>
    <row r="242" spans="1:93" x14ac:dyDescent="0.35">
      <c r="A242" s="3" t="s">
        <v>398</v>
      </c>
      <c r="B242" s="3" t="s">
        <v>400</v>
      </c>
      <c r="C242">
        <v>0</v>
      </c>
      <c r="D242">
        <v>5.33</v>
      </c>
      <c r="E242">
        <v>0</v>
      </c>
      <c r="F242">
        <v>0</v>
      </c>
      <c r="G242">
        <v>0</v>
      </c>
      <c r="H242">
        <v>0</v>
      </c>
      <c r="I242">
        <v>0</v>
      </c>
      <c r="J242">
        <v>0</v>
      </c>
      <c r="K242">
        <v>0</v>
      </c>
      <c r="L242" s="3">
        <v>0</v>
      </c>
      <c r="M242" s="3">
        <v>0</v>
      </c>
      <c r="N242" s="3">
        <v>0</v>
      </c>
      <c r="O242" s="3">
        <v>0</v>
      </c>
      <c r="P242" s="3">
        <v>0</v>
      </c>
      <c r="Q242" s="3">
        <v>0</v>
      </c>
      <c r="R242">
        <v>0</v>
      </c>
      <c r="S242">
        <v>0</v>
      </c>
      <c r="T242">
        <v>0</v>
      </c>
      <c r="U242">
        <v>0</v>
      </c>
      <c r="V242">
        <v>0</v>
      </c>
      <c r="W242">
        <v>0</v>
      </c>
      <c r="X242">
        <v>0</v>
      </c>
      <c r="Y242">
        <v>0</v>
      </c>
      <c r="Z242">
        <v>0</v>
      </c>
      <c r="AA242">
        <v>0</v>
      </c>
      <c r="AB242">
        <v>0</v>
      </c>
      <c r="AC242">
        <v>0</v>
      </c>
      <c r="AD242">
        <v>0</v>
      </c>
      <c r="AE242">
        <v>0</v>
      </c>
      <c r="AF242">
        <v>0</v>
      </c>
      <c r="AG242">
        <v>0</v>
      </c>
      <c r="AH242">
        <v>0</v>
      </c>
      <c r="AI242">
        <v>0</v>
      </c>
      <c r="AJ242">
        <v>0</v>
      </c>
      <c r="AK242">
        <v>0</v>
      </c>
      <c r="AL242">
        <v>0</v>
      </c>
      <c r="AM242">
        <v>0</v>
      </c>
      <c r="AN242">
        <v>0</v>
      </c>
      <c r="AO242">
        <v>284.2</v>
      </c>
      <c r="AP242">
        <v>0</v>
      </c>
      <c r="AQ242">
        <v>1.95</v>
      </c>
      <c r="AR242">
        <v>0</v>
      </c>
      <c r="AT242">
        <v>291.47999999999996</v>
      </c>
      <c r="AU242">
        <v>291.47999999999996</v>
      </c>
      <c r="AV242">
        <v>244.24</v>
      </c>
      <c r="AW242">
        <v>0</v>
      </c>
      <c r="AX242">
        <v>0</v>
      </c>
      <c r="AY242" s="53">
        <v>0.83793056127350085</v>
      </c>
      <c r="BA242" t="s">
        <v>79</v>
      </c>
      <c r="BF242">
        <v>1.95</v>
      </c>
      <c r="BG242">
        <v>0</v>
      </c>
      <c r="BH242">
        <v>0</v>
      </c>
      <c r="BI242">
        <v>0</v>
      </c>
      <c r="BK242">
        <v>0</v>
      </c>
      <c r="BN242">
        <v>5.33</v>
      </c>
      <c r="BO242">
        <v>0</v>
      </c>
      <c r="BP242">
        <v>0</v>
      </c>
      <c r="BQ242">
        <v>284.2</v>
      </c>
      <c r="BR242">
        <v>1.95</v>
      </c>
      <c r="BS242">
        <v>0</v>
      </c>
      <c r="BT242">
        <v>0</v>
      </c>
      <c r="BU242">
        <v>0</v>
      </c>
      <c r="BV242" t="s">
        <v>6</v>
      </c>
      <c r="BW242" t="s">
        <v>6</v>
      </c>
      <c r="BX242" t="s">
        <v>6</v>
      </c>
      <c r="BY242">
        <v>0</v>
      </c>
      <c r="BZ242">
        <v>291.47999999999996</v>
      </c>
      <c r="CC242" s="53">
        <v>1.8285988747083849E-2</v>
      </c>
      <c r="CD242" s="53">
        <v>0</v>
      </c>
      <c r="CE242" s="53">
        <v>6.6899958830794574E-3</v>
      </c>
      <c r="CF242" s="53">
        <v>0.97502401536983674</v>
      </c>
      <c r="CH242" s="53">
        <v>1</v>
      </c>
      <c r="CK242">
        <v>1.8286E-2</v>
      </c>
      <c r="CN242" s="53">
        <v>1.1252916150977788E-8</v>
      </c>
      <c r="CO242" s="53">
        <v>0</v>
      </c>
    </row>
    <row r="243" spans="1:93" x14ac:dyDescent="0.35">
      <c r="A243" s="3" t="s">
        <v>398</v>
      </c>
      <c r="B243" s="3" t="s">
        <v>401</v>
      </c>
      <c r="C243">
        <v>0</v>
      </c>
      <c r="D243">
        <v>0</v>
      </c>
      <c r="E243">
        <v>0</v>
      </c>
      <c r="F243">
        <v>0</v>
      </c>
      <c r="G243">
        <v>0</v>
      </c>
      <c r="H243">
        <v>0</v>
      </c>
      <c r="I243">
        <v>0</v>
      </c>
      <c r="J243">
        <v>0</v>
      </c>
      <c r="K243">
        <v>0</v>
      </c>
      <c r="L243" s="3">
        <v>0</v>
      </c>
      <c r="M243" s="3">
        <v>0</v>
      </c>
      <c r="N243" s="3">
        <v>0</v>
      </c>
      <c r="O243" s="3">
        <v>0</v>
      </c>
      <c r="P243" s="3">
        <v>0</v>
      </c>
      <c r="Q243" s="3">
        <v>0</v>
      </c>
      <c r="R243">
        <v>0</v>
      </c>
      <c r="S243">
        <v>0</v>
      </c>
      <c r="T243">
        <v>0</v>
      </c>
      <c r="U243">
        <v>0</v>
      </c>
      <c r="V243">
        <v>1.98706</v>
      </c>
      <c r="W243">
        <v>0</v>
      </c>
      <c r="X243">
        <v>0</v>
      </c>
      <c r="Y243">
        <v>0</v>
      </c>
      <c r="Z243">
        <v>0</v>
      </c>
      <c r="AA243">
        <v>0</v>
      </c>
      <c r="AB243">
        <v>0</v>
      </c>
      <c r="AC243">
        <v>0</v>
      </c>
      <c r="AD243">
        <v>0</v>
      </c>
      <c r="AE243">
        <v>0</v>
      </c>
      <c r="AF243">
        <v>0</v>
      </c>
      <c r="AG243">
        <v>0</v>
      </c>
      <c r="AH243">
        <v>0</v>
      </c>
      <c r="AI243">
        <v>0</v>
      </c>
      <c r="AJ243">
        <v>0</v>
      </c>
      <c r="AK243">
        <v>0</v>
      </c>
      <c r="AL243">
        <v>0</v>
      </c>
      <c r="AM243">
        <v>0</v>
      </c>
      <c r="AN243">
        <v>0</v>
      </c>
      <c r="AO243">
        <v>0</v>
      </c>
      <c r="AP243">
        <v>0</v>
      </c>
      <c r="AQ243">
        <v>4.8840000000000001E-2</v>
      </c>
      <c r="AR243">
        <v>0</v>
      </c>
      <c r="AT243">
        <v>2.0359000000000003</v>
      </c>
      <c r="AU243">
        <v>2.0359000000000003</v>
      </c>
      <c r="AV243">
        <v>1.6279999999999999</v>
      </c>
      <c r="AW243">
        <v>0</v>
      </c>
      <c r="AX243">
        <v>0</v>
      </c>
      <c r="AY243" s="53">
        <v>0.79964634805245827</v>
      </c>
      <c r="BA243" t="s">
        <v>79</v>
      </c>
      <c r="BF243">
        <v>4.8840000000000001E-2</v>
      </c>
      <c r="BG243">
        <v>0</v>
      </c>
      <c r="BH243">
        <v>1.98706</v>
      </c>
      <c r="BI243">
        <v>0</v>
      </c>
      <c r="BK243">
        <v>1.98706</v>
      </c>
      <c r="BN243">
        <v>0</v>
      </c>
      <c r="BO243">
        <v>0</v>
      </c>
      <c r="BP243">
        <v>1.98706</v>
      </c>
      <c r="BQ243">
        <v>0</v>
      </c>
      <c r="BR243">
        <v>4.8840000000000001E-2</v>
      </c>
      <c r="BS243">
        <v>0</v>
      </c>
      <c r="BT243">
        <v>0</v>
      </c>
      <c r="BU243">
        <v>0</v>
      </c>
      <c r="BV243" t="s">
        <v>6</v>
      </c>
      <c r="BW243" t="s">
        <v>6</v>
      </c>
      <c r="BX243" t="s">
        <v>6</v>
      </c>
      <c r="BY243">
        <v>0</v>
      </c>
      <c r="BZ243">
        <v>2.0359000000000003</v>
      </c>
      <c r="CC243" s="53">
        <v>0</v>
      </c>
      <c r="CD243" s="53">
        <v>0</v>
      </c>
      <c r="CE243" s="53">
        <v>1</v>
      </c>
      <c r="CF243" s="53">
        <v>0</v>
      </c>
      <c r="CH243" s="53">
        <v>1</v>
      </c>
      <c r="CK243">
        <v>0</v>
      </c>
      <c r="CN243" s="53">
        <v>0</v>
      </c>
      <c r="CO243" s="53">
        <v>0</v>
      </c>
    </row>
    <row r="244" spans="1:93" x14ac:dyDescent="0.35">
      <c r="A244" s="3" t="s">
        <v>398</v>
      </c>
      <c r="B244" s="3" t="s">
        <v>402</v>
      </c>
      <c r="C244">
        <v>0</v>
      </c>
      <c r="D244">
        <v>4.7E-2</v>
      </c>
      <c r="E244">
        <v>0</v>
      </c>
      <c r="F244">
        <v>0</v>
      </c>
      <c r="G244">
        <v>0</v>
      </c>
      <c r="H244">
        <v>0</v>
      </c>
      <c r="I244">
        <v>0</v>
      </c>
      <c r="J244">
        <v>0</v>
      </c>
      <c r="K244">
        <v>0</v>
      </c>
      <c r="L244" s="3">
        <v>0</v>
      </c>
      <c r="M244" s="3">
        <v>0</v>
      </c>
      <c r="N244" s="3">
        <v>0</v>
      </c>
      <c r="O244" s="3">
        <v>0</v>
      </c>
      <c r="P244" s="3">
        <v>0</v>
      </c>
      <c r="Q244" s="3">
        <v>0</v>
      </c>
      <c r="R244">
        <v>0</v>
      </c>
      <c r="S244">
        <v>0</v>
      </c>
      <c r="T244">
        <v>0</v>
      </c>
      <c r="U244">
        <v>0</v>
      </c>
      <c r="V244">
        <v>0</v>
      </c>
      <c r="W244">
        <v>2.056</v>
      </c>
      <c r="X244">
        <v>0</v>
      </c>
      <c r="Y244">
        <v>0</v>
      </c>
      <c r="Z244">
        <v>0</v>
      </c>
      <c r="AA244">
        <v>0</v>
      </c>
      <c r="AB244">
        <v>0</v>
      </c>
      <c r="AC244">
        <v>0</v>
      </c>
      <c r="AD244">
        <v>0</v>
      </c>
      <c r="AE244">
        <v>0</v>
      </c>
      <c r="AF244">
        <v>0</v>
      </c>
      <c r="AG244">
        <v>0</v>
      </c>
      <c r="AH244">
        <v>0</v>
      </c>
      <c r="AI244">
        <v>0</v>
      </c>
      <c r="AJ244">
        <v>0</v>
      </c>
      <c r="AK244">
        <v>0</v>
      </c>
      <c r="AL244">
        <v>0</v>
      </c>
      <c r="AM244">
        <v>0</v>
      </c>
      <c r="AN244">
        <v>0</v>
      </c>
      <c r="AO244">
        <v>0</v>
      </c>
      <c r="AP244">
        <v>0</v>
      </c>
      <c r="AQ244">
        <v>0.3</v>
      </c>
      <c r="AR244">
        <v>0</v>
      </c>
      <c r="AT244">
        <v>2.403</v>
      </c>
      <c r="AU244">
        <v>2.403</v>
      </c>
      <c r="AV244">
        <v>1.98</v>
      </c>
      <c r="AW244">
        <v>0</v>
      </c>
      <c r="AX244">
        <v>0</v>
      </c>
      <c r="AY244" s="53">
        <v>0.82397003745318353</v>
      </c>
      <c r="BA244" t="s">
        <v>79</v>
      </c>
      <c r="BF244">
        <v>0.3</v>
      </c>
      <c r="BG244">
        <v>0</v>
      </c>
      <c r="BH244">
        <v>0</v>
      </c>
      <c r="BI244">
        <v>2.056</v>
      </c>
      <c r="BK244">
        <v>2.056</v>
      </c>
      <c r="BN244">
        <v>4.7E-2</v>
      </c>
      <c r="BO244">
        <v>0</v>
      </c>
      <c r="BP244">
        <v>2.056</v>
      </c>
      <c r="BQ244">
        <v>0</v>
      </c>
      <c r="BR244">
        <v>0.3</v>
      </c>
      <c r="BS244">
        <v>0</v>
      </c>
      <c r="BT244">
        <v>0</v>
      </c>
      <c r="BU244">
        <v>0</v>
      </c>
      <c r="BV244" t="s">
        <v>6</v>
      </c>
      <c r="BW244" t="s">
        <v>6</v>
      </c>
      <c r="BX244" t="s">
        <v>6</v>
      </c>
      <c r="BY244">
        <v>0</v>
      </c>
      <c r="BZ244">
        <v>2.403</v>
      </c>
      <c r="CC244" s="53">
        <v>1.9558884727424054E-2</v>
      </c>
      <c r="CD244" s="53">
        <v>0</v>
      </c>
      <c r="CE244" s="53">
        <v>0.98044111527257594</v>
      </c>
      <c r="CF244" s="53">
        <v>0</v>
      </c>
      <c r="CH244" s="53">
        <v>1</v>
      </c>
      <c r="CK244">
        <v>1.9558900000000001E-2</v>
      </c>
      <c r="CN244" s="53">
        <v>1.5272575946967404E-8</v>
      </c>
      <c r="CO244" s="53">
        <v>0</v>
      </c>
    </row>
    <row r="245" spans="1:93" x14ac:dyDescent="0.35">
      <c r="A245" s="3" t="s">
        <v>406</v>
      </c>
      <c r="B245" s="3" t="s">
        <v>407</v>
      </c>
      <c r="C245">
        <v>0</v>
      </c>
      <c r="D245">
        <v>4.2000000000000003E-2</v>
      </c>
      <c r="E245">
        <v>0</v>
      </c>
      <c r="F245">
        <v>0</v>
      </c>
      <c r="G245">
        <v>0</v>
      </c>
      <c r="H245">
        <v>0</v>
      </c>
      <c r="I245">
        <v>0</v>
      </c>
      <c r="J245">
        <v>0</v>
      </c>
      <c r="K245">
        <v>0</v>
      </c>
      <c r="L245" s="3">
        <v>0</v>
      </c>
      <c r="M245" s="3">
        <v>0</v>
      </c>
      <c r="N245" s="3">
        <v>0</v>
      </c>
      <c r="O245" s="3">
        <v>0</v>
      </c>
      <c r="P245" s="3">
        <v>0</v>
      </c>
      <c r="Q245" s="3">
        <v>0</v>
      </c>
      <c r="R245">
        <v>4</v>
      </c>
      <c r="S245">
        <v>15</v>
      </c>
      <c r="T245">
        <v>0</v>
      </c>
      <c r="U245">
        <v>1.5</v>
      </c>
      <c r="V245">
        <v>0</v>
      </c>
      <c r="W245">
        <v>1.1000000000000001</v>
      </c>
      <c r="X245">
        <v>0</v>
      </c>
      <c r="Y245">
        <v>0</v>
      </c>
      <c r="Z245">
        <v>0</v>
      </c>
      <c r="AA245">
        <v>0</v>
      </c>
      <c r="AB245">
        <v>0</v>
      </c>
      <c r="AC245">
        <v>0</v>
      </c>
      <c r="AD245">
        <v>0</v>
      </c>
      <c r="AE245">
        <v>0</v>
      </c>
      <c r="AF245">
        <v>0</v>
      </c>
      <c r="AG245">
        <v>0</v>
      </c>
      <c r="AH245">
        <v>0</v>
      </c>
      <c r="AI245">
        <v>0</v>
      </c>
      <c r="AJ245">
        <v>0</v>
      </c>
      <c r="AK245">
        <v>0</v>
      </c>
      <c r="AL245">
        <v>0</v>
      </c>
      <c r="AM245">
        <v>0</v>
      </c>
      <c r="AN245">
        <v>0</v>
      </c>
      <c r="AO245">
        <v>0</v>
      </c>
      <c r="AP245">
        <v>0</v>
      </c>
      <c r="AQ245">
        <v>0.48</v>
      </c>
      <c r="AR245">
        <v>0</v>
      </c>
      <c r="AT245">
        <v>22.122000000000003</v>
      </c>
      <c r="AU245">
        <v>22.122000000000003</v>
      </c>
      <c r="AV245">
        <v>13.5</v>
      </c>
      <c r="AW245">
        <v>0</v>
      </c>
      <c r="AX245">
        <v>0</v>
      </c>
      <c r="AY245" s="53">
        <v>0.61025223759153779</v>
      </c>
      <c r="BA245" t="s">
        <v>79</v>
      </c>
      <c r="BF245">
        <v>0.48</v>
      </c>
      <c r="BG245">
        <v>0</v>
      </c>
      <c r="BH245">
        <v>20.5</v>
      </c>
      <c r="BI245">
        <v>1.1000000000000001</v>
      </c>
      <c r="BK245">
        <v>21.6</v>
      </c>
      <c r="BN245">
        <v>4.2000000000000003E-2</v>
      </c>
      <c r="BO245">
        <v>0</v>
      </c>
      <c r="BP245">
        <v>21.6</v>
      </c>
      <c r="BQ245">
        <v>0</v>
      </c>
      <c r="BR245">
        <v>0.48</v>
      </c>
      <c r="BS245">
        <v>0.78820000000000001</v>
      </c>
      <c r="BT245">
        <v>0.14680000000000001</v>
      </c>
      <c r="BU245">
        <v>0</v>
      </c>
      <c r="BV245" t="s">
        <v>6</v>
      </c>
      <c r="BW245" t="s">
        <v>6</v>
      </c>
      <c r="BX245" t="s">
        <v>6</v>
      </c>
      <c r="BY245">
        <v>0</v>
      </c>
      <c r="BZ245">
        <v>22.122000000000003</v>
      </c>
      <c r="CC245" s="53">
        <v>1.9000813669650118E-2</v>
      </c>
      <c r="CD245" s="53">
        <v>3.1852454570111197E-3</v>
      </c>
      <c r="CE245" s="53">
        <v>0.97781394087333862</v>
      </c>
      <c r="CF245" s="53">
        <v>0</v>
      </c>
      <c r="CH245" s="53">
        <v>0.99999999999999989</v>
      </c>
      <c r="CK245">
        <v>1.9000800000000002E-2</v>
      </c>
      <c r="CN245" s="53">
        <v>-1.3669650116704402E-8</v>
      </c>
      <c r="CO245" s="53">
        <v>0</v>
      </c>
    </row>
    <row r="246" spans="1:93" x14ac:dyDescent="0.35">
      <c r="A246" s="3" t="s">
        <v>406</v>
      </c>
      <c r="B246" s="3" t="s">
        <v>409</v>
      </c>
      <c r="C246">
        <v>0</v>
      </c>
      <c r="D246">
        <v>1.52</v>
      </c>
      <c r="E246">
        <v>0</v>
      </c>
      <c r="F246">
        <v>0</v>
      </c>
      <c r="G246">
        <v>0</v>
      </c>
      <c r="H246">
        <v>0</v>
      </c>
      <c r="I246">
        <v>0</v>
      </c>
      <c r="J246">
        <v>0</v>
      </c>
      <c r="K246">
        <v>0</v>
      </c>
      <c r="L246" s="3">
        <v>0</v>
      </c>
      <c r="M246" s="3">
        <v>0</v>
      </c>
      <c r="N246" s="3">
        <v>0</v>
      </c>
      <c r="O246" s="3">
        <v>0</v>
      </c>
      <c r="P246" s="3">
        <v>0</v>
      </c>
      <c r="Q246" s="3">
        <v>3.1</v>
      </c>
      <c r="R246">
        <v>27</v>
      </c>
      <c r="S246">
        <v>65</v>
      </c>
      <c r="T246">
        <v>11</v>
      </c>
      <c r="U246">
        <v>11</v>
      </c>
      <c r="V246">
        <v>0</v>
      </c>
      <c r="W246">
        <v>8.4</v>
      </c>
      <c r="X246">
        <v>5.3</v>
      </c>
      <c r="Y246">
        <v>0</v>
      </c>
      <c r="Z246">
        <v>0</v>
      </c>
      <c r="AA246">
        <v>0</v>
      </c>
      <c r="AB246">
        <v>0</v>
      </c>
      <c r="AC246">
        <v>0</v>
      </c>
      <c r="AD246">
        <v>0</v>
      </c>
      <c r="AE246">
        <v>0</v>
      </c>
      <c r="AF246">
        <v>0</v>
      </c>
      <c r="AG246">
        <v>0</v>
      </c>
      <c r="AH246">
        <v>0</v>
      </c>
      <c r="AI246">
        <v>0</v>
      </c>
      <c r="AJ246">
        <v>0</v>
      </c>
      <c r="AK246">
        <v>0</v>
      </c>
      <c r="AL246">
        <v>0</v>
      </c>
      <c r="AM246">
        <v>0</v>
      </c>
      <c r="AN246">
        <v>0</v>
      </c>
      <c r="AO246">
        <v>0</v>
      </c>
      <c r="AP246">
        <v>0</v>
      </c>
      <c r="AQ246">
        <v>2.38</v>
      </c>
      <c r="AR246">
        <v>0</v>
      </c>
      <c r="AT246">
        <v>134.70000000000002</v>
      </c>
      <c r="AU246">
        <v>134.70000000000002</v>
      </c>
      <c r="AV246">
        <v>101</v>
      </c>
      <c r="AW246">
        <v>0</v>
      </c>
      <c r="AX246">
        <v>0</v>
      </c>
      <c r="AY246" s="53">
        <v>0.74981440237564945</v>
      </c>
      <c r="BA246" t="s">
        <v>79</v>
      </c>
      <c r="BF246">
        <v>2.38</v>
      </c>
      <c r="BG246">
        <v>0</v>
      </c>
      <c r="BH246">
        <v>114</v>
      </c>
      <c r="BI246">
        <v>13.7</v>
      </c>
      <c r="BK246">
        <v>130.80000000000001</v>
      </c>
      <c r="BN246">
        <v>1.52</v>
      </c>
      <c r="BO246">
        <v>0</v>
      </c>
      <c r="BP246">
        <v>127.7</v>
      </c>
      <c r="BQ246">
        <v>3.1</v>
      </c>
      <c r="BR246">
        <v>2.38</v>
      </c>
      <c r="BS246">
        <v>0.78820000000000001</v>
      </c>
      <c r="BT246">
        <v>0.14680000000000001</v>
      </c>
      <c r="BU246">
        <v>0</v>
      </c>
      <c r="BV246" t="s">
        <v>6</v>
      </c>
      <c r="BW246" t="s">
        <v>6</v>
      </c>
      <c r="BX246" t="s">
        <v>6</v>
      </c>
      <c r="BY246">
        <v>0</v>
      </c>
      <c r="BZ246">
        <v>134.69999999999999</v>
      </c>
      <c r="CC246" s="53">
        <v>2.5210957683741649E-2</v>
      </c>
      <c r="CD246" s="53">
        <v>2.5937936154417228E-3</v>
      </c>
      <c r="CE246" s="53">
        <v>0.94918114328136616</v>
      </c>
      <c r="CF246" s="53">
        <v>2.3014105419450634E-2</v>
      </c>
      <c r="CH246" s="53">
        <v>1.0000000000000002</v>
      </c>
      <c r="CK246">
        <v>2.5211000000000001E-2</v>
      </c>
      <c r="CN246" s="53">
        <v>4.2316258351549063E-8</v>
      </c>
      <c r="CO246" s="53">
        <v>0</v>
      </c>
    </row>
    <row r="247" spans="1:93" x14ac:dyDescent="0.35">
      <c r="A247" s="3" t="s">
        <v>410</v>
      </c>
      <c r="B247" s="3" t="s">
        <v>411</v>
      </c>
      <c r="C247">
        <v>0</v>
      </c>
      <c r="D247">
        <v>0</v>
      </c>
      <c r="E247">
        <v>0</v>
      </c>
      <c r="F247">
        <v>0</v>
      </c>
      <c r="G247">
        <v>0</v>
      </c>
      <c r="H247">
        <v>0</v>
      </c>
      <c r="I247">
        <v>0</v>
      </c>
      <c r="J247">
        <v>1.7034400000000001</v>
      </c>
      <c r="K247">
        <v>0</v>
      </c>
      <c r="L247" s="3">
        <v>0</v>
      </c>
      <c r="M247" s="3">
        <v>0</v>
      </c>
      <c r="N247" s="3">
        <v>0</v>
      </c>
      <c r="O247" s="3">
        <v>7.0188199999999998</v>
      </c>
      <c r="P247" s="3">
        <v>4.8130199999999999</v>
      </c>
      <c r="Q247" s="3">
        <v>0</v>
      </c>
      <c r="R247">
        <v>15.9831</v>
      </c>
      <c r="S247">
        <v>30.9483</v>
      </c>
      <c r="T247">
        <v>0.36254599999999998</v>
      </c>
      <c r="U247">
        <v>50.231400000000001</v>
      </c>
      <c r="V247">
        <v>9.1060700000000008</v>
      </c>
      <c r="W247">
        <v>28.8537</v>
      </c>
      <c r="X247">
        <v>0</v>
      </c>
      <c r="Y247">
        <v>0</v>
      </c>
      <c r="Z247">
        <v>0</v>
      </c>
      <c r="AA247">
        <v>0</v>
      </c>
      <c r="AB247">
        <v>1.7606200000000001</v>
      </c>
      <c r="AC247">
        <v>0</v>
      </c>
      <c r="AD247">
        <v>0</v>
      </c>
      <c r="AE247">
        <v>0</v>
      </c>
      <c r="AF247">
        <v>0</v>
      </c>
      <c r="AG247">
        <v>0</v>
      </c>
      <c r="AH247">
        <v>2.9483700000000002</v>
      </c>
      <c r="AI247">
        <v>0</v>
      </c>
      <c r="AJ247">
        <v>0</v>
      </c>
      <c r="AK247">
        <v>17.029</v>
      </c>
      <c r="AL247">
        <v>0</v>
      </c>
      <c r="AM247">
        <v>0</v>
      </c>
      <c r="AN247">
        <v>15.6393</v>
      </c>
      <c r="AO247">
        <v>0</v>
      </c>
      <c r="AP247">
        <v>0</v>
      </c>
      <c r="AQ247">
        <v>4.7284600000000001</v>
      </c>
      <c r="AR247">
        <v>0</v>
      </c>
      <c r="AT247">
        <v>191.12614600000001</v>
      </c>
      <c r="AU247">
        <v>191.12614600000001</v>
      </c>
      <c r="AV247">
        <v>146.60234500000001</v>
      </c>
      <c r="AW247">
        <v>0</v>
      </c>
      <c r="AX247">
        <v>0</v>
      </c>
      <c r="AY247" s="53">
        <v>0.76704494946494661</v>
      </c>
      <c r="BA247" t="s">
        <v>79</v>
      </c>
      <c r="BF247">
        <v>21.757460000000002</v>
      </c>
      <c r="BG247">
        <v>0</v>
      </c>
      <c r="BH247">
        <v>106.631416</v>
      </c>
      <c r="BI247">
        <v>28.8537</v>
      </c>
      <c r="BK247">
        <v>152.025946</v>
      </c>
      <c r="BN247">
        <v>0</v>
      </c>
      <c r="BO247">
        <v>0</v>
      </c>
      <c r="BP247">
        <v>140.194106</v>
      </c>
      <c r="BQ247">
        <v>29.174579999999999</v>
      </c>
      <c r="BR247">
        <v>21.757460000000002</v>
      </c>
      <c r="BS247">
        <v>0</v>
      </c>
      <c r="BT247">
        <v>0</v>
      </c>
      <c r="BU247">
        <v>0</v>
      </c>
      <c r="BV247" t="s">
        <v>6</v>
      </c>
      <c r="BW247" t="s">
        <v>6</v>
      </c>
      <c r="BX247" t="s">
        <v>6</v>
      </c>
      <c r="BY247">
        <v>0.23663680000000001</v>
      </c>
      <c r="BZ247">
        <v>191.12614600000001</v>
      </c>
      <c r="CC247" s="53">
        <v>1.2381184100264335E-3</v>
      </c>
      <c r="CD247" s="53">
        <v>0</v>
      </c>
      <c r="CE247" s="53">
        <v>0.84735432273091515</v>
      </c>
      <c r="CF247" s="53">
        <v>0.15140755885905846</v>
      </c>
      <c r="CH247" s="53">
        <v>1</v>
      </c>
      <c r="CK247">
        <v>1.2381200000000001E-3</v>
      </c>
      <c r="CN247" s="53">
        <v>1.5899735666524001E-9</v>
      </c>
      <c r="CO247" s="53">
        <v>0</v>
      </c>
    </row>
    <row r="248" spans="1:93" x14ac:dyDescent="0.35">
      <c r="A248" s="3" t="s">
        <v>416</v>
      </c>
      <c r="B248" s="3" t="s">
        <v>417</v>
      </c>
      <c r="C248">
        <v>0</v>
      </c>
      <c r="D248">
        <v>6.1870000000000003</v>
      </c>
      <c r="E248">
        <v>0</v>
      </c>
      <c r="F248">
        <v>0</v>
      </c>
      <c r="G248">
        <v>0</v>
      </c>
      <c r="H248">
        <v>1.867</v>
      </c>
      <c r="I248">
        <v>21.023199999999999</v>
      </c>
      <c r="J248">
        <v>0</v>
      </c>
      <c r="K248">
        <v>0</v>
      </c>
      <c r="L248" s="3">
        <v>0</v>
      </c>
      <c r="M248" s="3">
        <v>0</v>
      </c>
      <c r="N248" s="3">
        <v>0</v>
      </c>
      <c r="O248" s="3">
        <v>0</v>
      </c>
      <c r="P248" s="3">
        <v>0</v>
      </c>
      <c r="Q248" s="3">
        <v>0</v>
      </c>
      <c r="R248">
        <v>0</v>
      </c>
      <c r="S248">
        <v>7.5376399999999997</v>
      </c>
      <c r="T248">
        <v>22.8963</v>
      </c>
      <c r="U248">
        <v>28.461400000000001</v>
      </c>
      <c r="V248">
        <v>53.287799999999997</v>
      </c>
      <c r="W248">
        <v>21.6</v>
      </c>
      <c r="X248">
        <v>0</v>
      </c>
      <c r="Y248">
        <v>0</v>
      </c>
      <c r="Z248">
        <v>0</v>
      </c>
      <c r="AA248">
        <v>0</v>
      </c>
      <c r="AB248">
        <v>0</v>
      </c>
      <c r="AC248">
        <v>0</v>
      </c>
      <c r="AD248">
        <v>0</v>
      </c>
      <c r="AE248">
        <v>0</v>
      </c>
      <c r="AF248">
        <v>0</v>
      </c>
      <c r="AG248">
        <v>0</v>
      </c>
      <c r="AH248">
        <v>0</v>
      </c>
      <c r="AI248">
        <v>0</v>
      </c>
      <c r="AJ248">
        <v>32.782400000000003</v>
      </c>
      <c r="AK248">
        <v>0</v>
      </c>
      <c r="AL248">
        <v>0</v>
      </c>
      <c r="AM248">
        <v>0</v>
      </c>
      <c r="AN248">
        <v>0</v>
      </c>
      <c r="AO248">
        <v>53.287799999999997</v>
      </c>
      <c r="AP248">
        <v>0</v>
      </c>
      <c r="AQ248">
        <v>5.0685200000000004</v>
      </c>
      <c r="AR248">
        <v>0</v>
      </c>
      <c r="AT248">
        <v>253.99905999999999</v>
      </c>
      <c r="AU248">
        <v>253.99905999999999</v>
      </c>
      <c r="AV248">
        <v>217.7</v>
      </c>
      <c r="AW248">
        <v>0</v>
      </c>
      <c r="AX248">
        <v>0</v>
      </c>
      <c r="AY248" s="53">
        <v>0.85708978608031072</v>
      </c>
      <c r="BA248" t="s">
        <v>79</v>
      </c>
      <c r="BF248">
        <v>5.0685200000000004</v>
      </c>
      <c r="BG248">
        <v>0</v>
      </c>
      <c r="BH248">
        <v>112.18314000000001</v>
      </c>
      <c r="BI248">
        <v>21.6</v>
      </c>
      <c r="BK248">
        <v>133.78314</v>
      </c>
      <c r="BN248">
        <v>8.0540000000000003</v>
      </c>
      <c r="BO248">
        <v>32.782400000000003</v>
      </c>
      <c r="BP248">
        <v>133.78314</v>
      </c>
      <c r="BQ248">
        <v>74.310999999999993</v>
      </c>
      <c r="BR248">
        <v>5.0685200000000004</v>
      </c>
      <c r="BS248">
        <v>0.78820000000000001</v>
      </c>
      <c r="BT248">
        <v>0.14680000000000001</v>
      </c>
      <c r="BU248">
        <v>0</v>
      </c>
      <c r="BV248" t="s">
        <v>6</v>
      </c>
      <c r="BW248" t="s">
        <v>6</v>
      </c>
      <c r="BX248" t="s">
        <v>6</v>
      </c>
      <c r="BY248">
        <v>0</v>
      </c>
      <c r="BZ248">
        <v>253.99906000000001</v>
      </c>
      <c r="CC248" s="53">
        <v>4.7437212814882071E-2</v>
      </c>
      <c r="CD248" s="53">
        <v>0.13199442051478458</v>
      </c>
      <c r="CE248" s="53">
        <v>0.52800429182690678</v>
      </c>
      <c r="CF248" s="53">
        <v>0.29256407484342656</v>
      </c>
      <c r="CH248" s="53">
        <v>1</v>
      </c>
      <c r="CK248">
        <v>4.7437199999999999E-2</v>
      </c>
      <c r="CN248" s="53">
        <v>-1.281488207216519E-8</v>
      </c>
      <c r="CO248" s="53">
        <v>0</v>
      </c>
    </row>
    <row r="249" spans="1:93" x14ac:dyDescent="0.35">
      <c r="A249" s="3" t="s">
        <v>418</v>
      </c>
      <c r="B249" s="3" t="s">
        <v>419</v>
      </c>
      <c r="C249">
        <v>0</v>
      </c>
      <c r="D249">
        <v>0.29599999999999999</v>
      </c>
      <c r="E249">
        <v>0</v>
      </c>
      <c r="F249">
        <v>0</v>
      </c>
      <c r="G249">
        <v>0</v>
      </c>
      <c r="H249">
        <v>0</v>
      </c>
      <c r="I249">
        <v>0</v>
      </c>
      <c r="J249">
        <v>0.216</v>
      </c>
      <c r="K249">
        <v>0</v>
      </c>
      <c r="L249" s="3">
        <v>0</v>
      </c>
      <c r="M249" s="3">
        <v>0</v>
      </c>
      <c r="N249" s="3">
        <v>0</v>
      </c>
      <c r="O249" s="3">
        <v>0</v>
      </c>
      <c r="P249" s="3">
        <v>0</v>
      </c>
      <c r="Q249" s="3">
        <v>11.351000000000001</v>
      </c>
      <c r="R249">
        <v>9.0239999999999991</v>
      </c>
      <c r="S249">
        <v>73.578999999999994</v>
      </c>
      <c r="T249">
        <v>0</v>
      </c>
      <c r="U249">
        <v>9.3859999999999992</v>
      </c>
      <c r="V249">
        <v>0</v>
      </c>
      <c r="W249">
        <v>0</v>
      </c>
      <c r="X249">
        <v>0</v>
      </c>
      <c r="Y249">
        <v>0</v>
      </c>
      <c r="Z249">
        <v>0</v>
      </c>
      <c r="AA249">
        <v>0</v>
      </c>
      <c r="AB249">
        <v>0</v>
      </c>
      <c r="AC249">
        <v>0</v>
      </c>
      <c r="AD249">
        <v>0</v>
      </c>
      <c r="AE249">
        <v>0</v>
      </c>
      <c r="AF249">
        <v>0</v>
      </c>
      <c r="AG249">
        <v>0</v>
      </c>
      <c r="AH249">
        <v>0</v>
      </c>
      <c r="AI249">
        <v>0</v>
      </c>
      <c r="AJ249">
        <v>0</v>
      </c>
      <c r="AK249">
        <v>0</v>
      </c>
      <c r="AL249">
        <v>0</v>
      </c>
      <c r="AM249">
        <v>0</v>
      </c>
      <c r="AN249">
        <v>15.868</v>
      </c>
      <c r="AO249">
        <v>2.74</v>
      </c>
      <c r="AP249">
        <v>0</v>
      </c>
      <c r="AQ249">
        <v>1.46</v>
      </c>
      <c r="AR249">
        <v>0</v>
      </c>
      <c r="AT249">
        <v>123.91999999999997</v>
      </c>
      <c r="AU249">
        <v>123.91999999999997</v>
      </c>
      <c r="AV249">
        <v>92</v>
      </c>
      <c r="AW249">
        <v>0</v>
      </c>
      <c r="AX249">
        <v>0</v>
      </c>
      <c r="AY249" s="53">
        <v>0.74241446094254371</v>
      </c>
      <c r="BA249" t="s">
        <v>79</v>
      </c>
      <c r="BF249">
        <v>1.46</v>
      </c>
      <c r="BG249">
        <v>0</v>
      </c>
      <c r="BH249">
        <v>91.98899999999999</v>
      </c>
      <c r="BI249">
        <v>0</v>
      </c>
      <c r="BK249">
        <v>103.33999999999999</v>
      </c>
      <c r="BN249">
        <v>0.29599999999999999</v>
      </c>
      <c r="BO249">
        <v>0</v>
      </c>
      <c r="BP249">
        <v>91.98899999999999</v>
      </c>
      <c r="BQ249">
        <v>30.175000000000004</v>
      </c>
      <c r="BR249">
        <v>1.46</v>
      </c>
      <c r="BS249">
        <v>0.79</v>
      </c>
      <c r="BT249">
        <v>0.14680000000000001</v>
      </c>
      <c r="BU249">
        <v>0</v>
      </c>
      <c r="BV249" t="s">
        <v>6</v>
      </c>
      <c r="BW249" t="s">
        <v>6</v>
      </c>
      <c r="BX249" t="s">
        <v>6</v>
      </c>
      <c r="BY249">
        <v>0</v>
      </c>
      <c r="BZ249">
        <v>123.92</v>
      </c>
      <c r="CC249" s="53">
        <v>1.1696255648805682E-2</v>
      </c>
      <c r="CD249" s="53">
        <v>1.729567462879277E-3</v>
      </c>
      <c r="CE249" s="53">
        <v>0.74307030342156211</v>
      </c>
      <c r="CF249" s="53">
        <v>0.24350387346675278</v>
      </c>
      <c r="CH249" s="53">
        <v>0.99999999999999978</v>
      </c>
      <c r="CK249">
        <v>1.16963E-2</v>
      </c>
      <c r="CN249" s="53">
        <v>4.4351194317809872E-8</v>
      </c>
      <c r="CO249" s="53">
        <v>0</v>
      </c>
    </row>
    <row r="250" spans="1:93" x14ac:dyDescent="0.35">
      <c r="A250" s="3" t="s">
        <v>420</v>
      </c>
      <c r="B250" s="3" t="s">
        <v>421</v>
      </c>
      <c r="C250">
        <v>0</v>
      </c>
      <c r="D250">
        <v>5.9499999999999997E-2</v>
      </c>
      <c r="E250">
        <v>0</v>
      </c>
      <c r="F250">
        <v>0</v>
      </c>
      <c r="G250">
        <v>0</v>
      </c>
      <c r="H250">
        <v>0</v>
      </c>
      <c r="I250">
        <v>0</v>
      </c>
      <c r="J250">
        <v>0</v>
      </c>
      <c r="K250">
        <v>0</v>
      </c>
      <c r="L250" s="3">
        <v>0</v>
      </c>
      <c r="M250" s="3">
        <v>0</v>
      </c>
      <c r="N250" s="3">
        <v>0</v>
      </c>
      <c r="O250" s="3">
        <v>0</v>
      </c>
      <c r="P250" s="3">
        <v>0</v>
      </c>
      <c r="Q250" s="3">
        <v>0</v>
      </c>
      <c r="R250">
        <v>0</v>
      </c>
      <c r="S250">
        <v>0</v>
      </c>
      <c r="T250">
        <v>0</v>
      </c>
      <c r="U250">
        <v>0</v>
      </c>
      <c r="V250">
        <v>0</v>
      </c>
      <c r="W250">
        <v>8.6541999999999994</v>
      </c>
      <c r="X250">
        <v>0</v>
      </c>
      <c r="Y250">
        <v>0</v>
      </c>
      <c r="Z250">
        <v>0</v>
      </c>
      <c r="AA250">
        <v>0</v>
      </c>
      <c r="AB250">
        <v>0</v>
      </c>
      <c r="AC250">
        <v>0</v>
      </c>
      <c r="AD250">
        <v>0</v>
      </c>
      <c r="AE250">
        <v>0</v>
      </c>
      <c r="AF250">
        <v>0</v>
      </c>
      <c r="AG250">
        <v>0</v>
      </c>
      <c r="AH250">
        <v>0</v>
      </c>
      <c r="AI250">
        <v>0</v>
      </c>
      <c r="AJ250">
        <v>0</v>
      </c>
      <c r="AK250">
        <v>2.9999999999999997E-4</v>
      </c>
      <c r="AL250">
        <v>0</v>
      </c>
      <c r="AM250">
        <v>0</v>
      </c>
      <c r="AN250">
        <v>0</v>
      </c>
      <c r="AO250">
        <v>0</v>
      </c>
      <c r="AP250">
        <v>0</v>
      </c>
      <c r="AQ250">
        <v>0.12529999999999999</v>
      </c>
      <c r="AR250">
        <v>0</v>
      </c>
      <c r="AT250">
        <v>8.8392999999999979</v>
      </c>
      <c r="AU250">
        <v>8.8392999999999979</v>
      </c>
      <c r="AV250">
        <v>6.6436000000000002</v>
      </c>
      <c r="AW250">
        <v>0</v>
      </c>
      <c r="AX250">
        <v>0</v>
      </c>
      <c r="AY250" s="53">
        <v>0.75159797721539057</v>
      </c>
      <c r="BA250" t="s">
        <v>79</v>
      </c>
      <c r="BF250">
        <v>0.12559999999999999</v>
      </c>
      <c r="BG250">
        <v>0</v>
      </c>
      <c r="BH250">
        <v>0</v>
      </c>
      <c r="BI250">
        <v>8.6541999999999994</v>
      </c>
      <c r="BK250">
        <v>8.6541999999999994</v>
      </c>
      <c r="BN250">
        <v>5.9499999999999997E-2</v>
      </c>
      <c r="BO250">
        <v>0</v>
      </c>
      <c r="BP250">
        <v>8.6541999999999994</v>
      </c>
      <c r="BQ250">
        <v>0</v>
      </c>
      <c r="BR250">
        <v>0.12559999999999999</v>
      </c>
      <c r="BS250">
        <v>0</v>
      </c>
      <c r="BT250">
        <v>0</v>
      </c>
      <c r="BU250">
        <v>0</v>
      </c>
      <c r="BV250" t="s">
        <v>6</v>
      </c>
      <c r="BW250" t="s">
        <v>6</v>
      </c>
      <c r="BX250" t="s">
        <v>6</v>
      </c>
      <c r="BY250">
        <v>0</v>
      </c>
      <c r="BZ250">
        <v>8.8392999999999997</v>
      </c>
      <c r="CC250" s="53">
        <v>6.7313022524408041E-3</v>
      </c>
      <c r="CD250" s="53">
        <v>0</v>
      </c>
      <c r="CE250" s="53">
        <v>0.99326869774755921</v>
      </c>
      <c r="CF250" s="53">
        <v>0</v>
      </c>
      <c r="CH250" s="53">
        <v>1</v>
      </c>
      <c r="CK250">
        <v>6.7313E-3</v>
      </c>
      <c r="CN250" s="53">
        <v>-2.2524408041860178E-9</v>
      </c>
      <c r="CO250" s="53">
        <v>0</v>
      </c>
    </row>
    <row r="251" spans="1:93" x14ac:dyDescent="0.35">
      <c r="A251" s="3" t="s">
        <v>420</v>
      </c>
      <c r="B251" s="3" t="s">
        <v>423</v>
      </c>
      <c r="C251">
        <v>0</v>
      </c>
      <c r="D251">
        <v>0.17549999999999999</v>
      </c>
      <c r="E251">
        <v>0</v>
      </c>
      <c r="F251">
        <v>0</v>
      </c>
      <c r="G251">
        <v>0</v>
      </c>
      <c r="H251">
        <v>0</v>
      </c>
      <c r="I251">
        <v>0</v>
      </c>
      <c r="J251">
        <v>0</v>
      </c>
      <c r="K251">
        <v>0</v>
      </c>
      <c r="L251" s="3">
        <v>0</v>
      </c>
      <c r="M251" s="3">
        <v>0</v>
      </c>
      <c r="N251" s="3">
        <v>0</v>
      </c>
      <c r="O251" s="3">
        <v>0</v>
      </c>
      <c r="P251" s="3">
        <v>0</v>
      </c>
      <c r="Q251" s="3">
        <v>0</v>
      </c>
      <c r="R251">
        <v>0</v>
      </c>
      <c r="S251">
        <v>0</v>
      </c>
      <c r="T251">
        <v>0</v>
      </c>
      <c r="U251">
        <v>0</v>
      </c>
      <c r="V251">
        <v>0</v>
      </c>
      <c r="W251">
        <v>10.1303</v>
      </c>
      <c r="X251">
        <v>0</v>
      </c>
      <c r="Y251">
        <v>0</v>
      </c>
      <c r="Z251">
        <v>0</v>
      </c>
      <c r="AA251">
        <v>0</v>
      </c>
      <c r="AB251">
        <v>0</v>
      </c>
      <c r="AC251">
        <v>0</v>
      </c>
      <c r="AD251">
        <v>0</v>
      </c>
      <c r="AE251">
        <v>0</v>
      </c>
      <c r="AF251">
        <v>0</v>
      </c>
      <c r="AG251">
        <v>0</v>
      </c>
      <c r="AH251">
        <v>0</v>
      </c>
      <c r="AI251">
        <v>0</v>
      </c>
      <c r="AJ251">
        <v>0</v>
      </c>
      <c r="AK251">
        <v>0</v>
      </c>
      <c r="AL251">
        <v>0</v>
      </c>
      <c r="AM251">
        <v>0</v>
      </c>
      <c r="AN251">
        <v>0</v>
      </c>
      <c r="AO251">
        <v>0</v>
      </c>
      <c r="AP251">
        <v>0</v>
      </c>
      <c r="AQ251">
        <v>0.11219999999999999</v>
      </c>
      <c r="AR251">
        <v>0</v>
      </c>
      <c r="AT251">
        <v>10.417999999999999</v>
      </c>
      <c r="AU251">
        <v>10.417999999999999</v>
      </c>
      <c r="AV251">
        <v>7.6143999999999998</v>
      </c>
      <c r="AW251">
        <v>0</v>
      </c>
      <c r="AX251">
        <v>0</v>
      </c>
      <c r="AY251" s="53">
        <v>0.73088884622768291</v>
      </c>
      <c r="BA251" t="s">
        <v>79</v>
      </c>
      <c r="BF251">
        <v>0.11219999999999999</v>
      </c>
      <c r="BG251">
        <v>0</v>
      </c>
      <c r="BH251">
        <v>0</v>
      </c>
      <c r="BI251">
        <v>10.1303</v>
      </c>
      <c r="BK251">
        <v>10.1303</v>
      </c>
      <c r="BN251">
        <v>0.17549999999999999</v>
      </c>
      <c r="BO251">
        <v>0</v>
      </c>
      <c r="BP251">
        <v>10.1303</v>
      </c>
      <c r="BQ251">
        <v>0</v>
      </c>
      <c r="BR251">
        <v>0.11219999999999999</v>
      </c>
      <c r="BS251">
        <v>0</v>
      </c>
      <c r="BT251">
        <v>0</v>
      </c>
      <c r="BU251">
        <v>0</v>
      </c>
      <c r="BV251" t="s">
        <v>6</v>
      </c>
      <c r="BW251" t="s">
        <v>6</v>
      </c>
      <c r="BX251" t="s">
        <v>6</v>
      </c>
      <c r="BY251">
        <v>0</v>
      </c>
      <c r="BZ251">
        <v>10.417999999999999</v>
      </c>
      <c r="CC251" s="53">
        <v>1.6845843732002305E-2</v>
      </c>
      <c r="CD251" s="53">
        <v>0</v>
      </c>
      <c r="CE251" s="53">
        <v>0.98315415626799774</v>
      </c>
      <c r="CF251" s="53">
        <v>0</v>
      </c>
      <c r="CH251" s="53">
        <v>1</v>
      </c>
      <c r="CK251">
        <v>1.6845800000000001E-2</v>
      </c>
      <c r="CN251" s="53">
        <v>-4.3732002304175399E-8</v>
      </c>
      <c r="CO251" s="53">
        <v>0</v>
      </c>
    </row>
    <row r="252" spans="1:93" x14ac:dyDescent="0.35">
      <c r="A252" s="3" t="s">
        <v>420</v>
      </c>
      <c r="B252" s="3" t="s">
        <v>424</v>
      </c>
      <c r="C252">
        <v>0</v>
      </c>
      <c r="D252">
        <v>0.23980000000000001</v>
      </c>
      <c r="E252">
        <v>0</v>
      </c>
      <c r="F252">
        <v>0</v>
      </c>
      <c r="G252">
        <v>0</v>
      </c>
      <c r="H252">
        <v>0</v>
      </c>
      <c r="I252">
        <v>0</v>
      </c>
      <c r="J252">
        <v>0</v>
      </c>
      <c r="K252">
        <v>0</v>
      </c>
      <c r="L252" s="3">
        <v>0</v>
      </c>
      <c r="M252" s="3">
        <v>0</v>
      </c>
      <c r="N252" s="3">
        <v>0</v>
      </c>
      <c r="O252" s="3">
        <v>0</v>
      </c>
      <c r="P252" s="3">
        <v>0</v>
      </c>
      <c r="Q252" s="3">
        <v>0</v>
      </c>
      <c r="R252">
        <v>0</v>
      </c>
      <c r="S252">
        <v>0</v>
      </c>
      <c r="T252">
        <v>5.5757000000000003</v>
      </c>
      <c r="U252">
        <v>0</v>
      </c>
      <c r="V252">
        <v>8.9085999999999999</v>
      </c>
      <c r="W252">
        <v>4.4009999999999998</v>
      </c>
      <c r="X252">
        <v>0</v>
      </c>
      <c r="Y252">
        <v>0</v>
      </c>
      <c r="Z252">
        <v>0</v>
      </c>
      <c r="AA252">
        <v>0</v>
      </c>
      <c r="AB252">
        <v>0</v>
      </c>
      <c r="AC252">
        <v>0</v>
      </c>
      <c r="AD252">
        <v>0</v>
      </c>
      <c r="AE252">
        <v>0</v>
      </c>
      <c r="AF252">
        <v>0</v>
      </c>
      <c r="AG252">
        <v>0</v>
      </c>
      <c r="AH252">
        <v>0</v>
      </c>
      <c r="AI252">
        <v>0</v>
      </c>
      <c r="AJ252">
        <v>0</v>
      </c>
      <c r="AK252">
        <v>0</v>
      </c>
      <c r="AL252">
        <v>0</v>
      </c>
      <c r="AM252">
        <v>0</v>
      </c>
      <c r="AN252">
        <v>0</v>
      </c>
      <c r="AO252">
        <v>0</v>
      </c>
      <c r="AP252">
        <v>0</v>
      </c>
      <c r="AQ252">
        <v>0.32329999999999998</v>
      </c>
      <c r="AR252">
        <v>0</v>
      </c>
      <c r="AT252">
        <v>19.448399999999999</v>
      </c>
      <c r="AU252">
        <v>19.448399999999999</v>
      </c>
      <c r="AV252">
        <v>13.8201</v>
      </c>
      <c r="AW252">
        <v>0</v>
      </c>
      <c r="AX252">
        <v>0</v>
      </c>
      <c r="AY252" s="53">
        <v>0.71060344295674716</v>
      </c>
      <c r="BA252" t="s">
        <v>79</v>
      </c>
      <c r="BF252">
        <v>0.32329999999999998</v>
      </c>
      <c r="BG252">
        <v>0</v>
      </c>
      <c r="BH252">
        <v>14.484300000000001</v>
      </c>
      <c r="BI252">
        <v>4.4009999999999998</v>
      </c>
      <c r="BK252">
        <v>18.885300000000001</v>
      </c>
      <c r="BN252">
        <v>0.23980000000000001</v>
      </c>
      <c r="BO252">
        <v>0</v>
      </c>
      <c r="BP252">
        <v>18.885300000000001</v>
      </c>
      <c r="BQ252">
        <v>0</v>
      </c>
      <c r="BR252">
        <v>0.32329999999999998</v>
      </c>
      <c r="BS252">
        <v>0</v>
      </c>
      <c r="BT252">
        <v>0</v>
      </c>
      <c r="BU252">
        <v>0</v>
      </c>
      <c r="BV252" t="s">
        <v>6</v>
      </c>
      <c r="BW252" t="s">
        <v>6</v>
      </c>
      <c r="BX252" t="s">
        <v>6</v>
      </c>
      <c r="BY252">
        <v>0</v>
      </c>
      <c r="BZ252">
        <v>19.448399999999999</v>
      </c>
      <c r="CC252" s="53">
        <v>1.2330063141440943E-2</v>
      </c>
      <c r="CD252" s="53">
        <v>0</v>
      </c>
      <c r="CE252" s="53">
        <v>0.98766993685855908</v>
      </c>
      <c r="CF252" s="53">
        <v>0</v>
      </c>
      <c r="CH252" s="53">
        <v>1</v>
      </c>
      <c r="CK252">
        <v>1.23301E-2</v>
      </c>
      <c r="CN252" s="53">
        <v>3.6858559057315055E-8</v>
      </c>
      <c r="CO252" s="53">
        <v>0</v>
      </c>
    </row>
    <row r="253" spans="1:93" x14ac:dyDescent="0.35">
      <c r="A253" s="3" t="s">
        <v>420</v>
      </c>
      <c r="B253" s="3" t="s">
        <v>425</v>
      </c>
      <c r="C253">
        <v>0</v>
      </c>
      <c r="D253">
        <v>0.2651</v>
      </c>
      <c r="E253">
        <v>0</v>
      </c>
      <c r="F253">
        <v>0</v>
      </c>
      <c r="G253">
        <v>0</v>
      </c>
      <c r="H253">
        <v>0</v>
      </c>
      <c r="I253">
        <v>0</v>
      </c>
      <c r="J253">
        <v>0</v>
      </c>
      <c r="K253">
        <v>0</v>
      </c>
      <c r="L253" s="3">
        <v>0</v>
      </c>
      <c r="M253" s="3">
        <v>0</v>
      </c>
      <c r="N253" s="3">
        <v>0</v>
      </c>
      <c r="O253" s="3">
        <v>0</v>
      </c>
      <c r="P253" s="3">
        <v>0</v>
      </c>
      <c r="Q253" s="3">
        <v>0</v>
      </c>
      <c r="R253">
        <v>0</v>
      </c>
      <c r="S253">
        <v>0</v>
      </c>
      <c r="T253">
        <v>0</v>
      </c>
      <c r="U253">
        <v>0</v>
      </c>
      <c r="V253">
        <v>0</v>
      </c>
      <c r="W253">
        <v>13.3048</v>
      </c>
      <c r="X253">
        <v>0</v>
      </c>
      <c r="Y253">
        <v>0</v>
      </c>
      <c r="Z253">
        <v>0</v>
      </c>
      <c r="AA253">
        <v>0</v>
      </c>
      <c r="AB253">
        <v>0</v>
      </c>
      <c r="AC253">
        <v>0</v>
      </c>
      <c r="AD253">
        <v>0</v>
      </c>
      <c r="AE253">
        <v>0</v>
      </c>
      <c r="AF253">
        <v>0</v>
      </c>
      <c r="AG253">
        <v>0</v>
      </c>
      <c r="AH253">
        <v>0</v>
      </c>
      <c r="AI253">
        <v>0</v>
      </c>
      <c r="AJ253">
        <v>0</v>
      </c>
      <c r="AK253">
        <v>0</v>
      </c>
      <c r="AL253">
        <v>0</v>
      </c>
      <c r="AM253">
        <v>0</v>
      </c>
      <c r="AN253">
        <v>0</v>
      </c>
      <c r="AO253">
        <v>0</v>
      </c>
      <c r="AP253">
        <v>0</v>
      </c>
      <c r="AQ253">
        <v>0.10150000000000001</v>
      </c>
      <c r="AR253">
        <v>0</v>
      </c>
      <c r="AT253">
        <v>13.6714</v>
      </c>
      <c r="AU253">
        <v>13.6714</v>
      </c>
      <c r="AV253">
        <v>11.1439</v>
      </c>
      <c r="AW253">
        <v>0</v>
      </c>
      <c r="AX253">
        <v>0</v>
      </c>
      <c r="AY253" s="53">
        <v>0.81512500548590494</v>
      </c>
      <c r="BA253" t="s">
        <v>79</v>
      </c>
      <c r="BF253">
        <v>0.10150000000000001</v>
      </c>
      <c r="BG253">
        <v>0</v>
      </c>
      <c r="BH253">
        <v>0</v>
      </c>
      <c r="BI253">
        <v>13.3048</v>
      </c>
      <c r="BK253">
        <v>13.3048</v>
      </c>
      <c r="BN253">
        <v>0.2651</v>
      </c>
      <c r="BO253">
        <v>0</v>
      </c>
      <c r="BP253">
        <v>13.3048</v>
      </c>
      <c r="BQ253">
        <v>0</v>
      </c>
      <c r="BR253">
        <v>0.10150000000000001</v>
      </c>
      <c r="BS253">
        <v>0</v>
      </c>
      <c r="BT253">
        <v>0</v>
      </c>
      <c r="BU253">
        <v>0</v>
      </c>
      <c r="BV253" t="s">
        <v>6</v>
      </c>
      <c r="BW253" t="s">
        <v>6</v>
      </c>
      <c r="BX253" t="s">
        <v>6</v>
      </c>
      <c r="BY253">
        <v>0</v>
      </c>
      <c r="BZ253">
        <v>13.6714</v>
      </c>
      <c r="CC253" s="53">
        <v>1.939084512193338E-2</v>
      </c>
      <c r="CD253" s="53">
        <v>0</v>
      </c>
      <c r="CE253" s="53">
        <v>0.98060915487806655</v>
      </c>
      <c r="CF253" s="53">
        <v>0</v>
      </c>
      <c r="CH253" s="53">
        <v>0.99999999999999989</v>
      </c>
      <c r="CK253">
        <v>1.93908E-2</v>
      </c>
      <c r="CN253" s="53">
        <v>-4.5121933380659618E-8</v>
      </c>
      <c r="CO253" s="53">
        <v>0</v>
      </c>
    </row>
    <row r="254" spans="1:93" x14ac:dyDescent="0.35">
      <c r="A254" s="3" t="s">
        <v>420</v>
      </c>
      <c r="B254" s="3" t="s">
        <v>426</v>
      </c>
      <c r="C254">
        <v>0</v>
      </c>
      <c r="D254">
        <v>3.6700000000000003E-2</v>
      </c>
      <c r="E254">
        <v>0</v>
      </c>
      <c r="F254">
        <v>0</v>
      </c>
      <c r="G254">
        <v>0</v>
      </c>
      <c r="H254">
        <v>0</v>
      </c>
      <c r="I254">
        <v>0</v>
      </c>
      <c r="J254">
        <v>0</v>
      </c>
      <c r="K254">
        <v>0</v>
      </c>
      <c r="L254" s="3">
        <v>0</v>
      </c>
      <c r="M254" s="3">
        <v>0</v>
      </c>
      <c r="N254" s="3">
        <v>0</v>
      </c>
      <c r="O254" s="3">
        <v>0</v>
      </c>
      <c r="P254" s="3">
        <v>0</v>
      </c>
      <c r="Q254" s="3">
        <v>0</v>
      </c>
      <c r="R254">
        <v>0</v>
      </c>
      <c r="S254">
        <v>0</v>
      </c>
      <c r="T254">
        <v>0</v>
      </c>
      <c r="U254">
        <v>0</v>
      </c>
      <c r="V254">
        <v>0</v>
      </c>
      <c r="W254">
        <v>5.8346</v>
      </c>
      <c r="X254">
        <v>0</v>
      </c>
      <c r="Y254">
        <v>0</v>
      </c>
      <c r="Z254">
        <v>0</v>
      </c>
      <c r="AA254">
        <v>0</v>
      </c>
      <c r="AB254">
        <v>0</v>
      </c>
      <c r="AC254">
        <v>0</v>
      </c>
      <c r="AD254">
        <v>0</v>
      </c>
      <c r="AE254">
        <v>0</v>
      </c>
      <c r="AF254">
        <v>0</v>
      </c>
      <c r="AG254">
        <v>0</v>
      </c>
      <c r="AH254">
        <v>0</v>
      </c>
      <c r="AI254">
        <v>0</v>
      </c>
      <c r="AJ254">
        <v>0</v>
      </c>
      <c r="AK254">
        <v>0</v>
      </c>
      <c r="AL254">
        <v>0</v>
      </c>
      <c r="AM254">
        <v>0</v>
      </c>
      <c r="AN254">
        <v>0</v>
      </c>
      <c r="AO254">
        <v>0</v>
      </c>
      <c r="AP254">
        <v>0</v>
      </c>
      <c r="AQ254">
        <v>0.11609999999999999</v>
      </c>
      <c r="AR254">
        <v>0</v>
      </c>
      <c r="AT254">
        <v>5.9874000000000001</v>
      </c>
      <c r="AU254">
        <v>5.9874000000000001</v>
      </c>
      <c r="AV254">
        <v>5.0275999999999996</v>
      </c>
      <c r="AW254">
        <v>0</v>
      </c>
      <c r="AX254">
        <v>0</v>
      </c>
      <c r="AY254" s="53">
        <v>0.83969669639576439</v>
      </c>
      <c r="BA254" t="s">
        <v>79</v>
      </c>
      <c r="BF254">
        <v>0.11609999999999999</v>
      </c>
      <c r="BG254">
        <v>0</v>
      </c>
      <c r="BH254">
        <v>0</v>
      </c>
      <c r="BI254">
        <v>5.8346</v>
      </c>
      <c r="BK254">
        <v>5.8346</v>
      </c>
      <c r="BN254">
        <v>3.6700000000000003E-2</v>
      </c>
      <c r="BO254">
        <v>0</v>
      </c>
      <c r="BP254">
        <v>5.8346</v>
      </c>
      <c r="BQ254">
        <v>0</v>
      </c>
      <c r="BR254">
        <v>0.11609999999999999</v>
      </c>
      <c r="BS254">
        <v>0</v>
      </c>
      <c r="BT254">
        <v>0</v>
      </c>
      <c r="BU254">
        <v>0</v>
      </c>
      <c r="BV254" t="s">
        <v>6</v>
      </c>
      <c r="BW254" t="s">
        <v>6</v>
      </c>
      <c r="BX254" t="s">
        <v>6</v>
      </c>
      <c r="BY254">
        <v>0</v>
      </c>
      <c r="BZ254">
        <v>5.9874000000000001</v>
      </c>
      <c r="CC254" s="53">
        <v>6.1295386979323251E-3</v>
      </c>
      <c r="CD254" s="53">
        <v>0</v>
      </c>
      <c r="CE254" s="53">
        <v>0.99387046130206769</v>
      </c>
      <c r="CF254" s="53">
        <v>0</v>
      </c>
      <c r="CH254" s="53">
        <v>1</v>
      </c>
      <c r="CK254">
        <v>6.1295400000000002E-3</v>
      </c>
      <c r="CN254" s="53">
        <v>1.30206767503388E-9</v>
      </c>
      <c r="CO254" s="53">
        <v>0</v>
      </c>
    </row>
    <row r="255" spans="1:93" x14ac:dyDescent="0.35">
      <c r="A255" s="3" t="s">
        <v>420</v>
      </c>
      <c r="B255" s="3" t="s">
        <v>427</v>
      </c>
      <c r="C255">
        <v>0</v>
      </c>
      <c r="D255">
        <v>3.2300000000000002E-2</v>
      </c>
      <c r="E255">
        <v>0</v>
      </c>
      <c r="F255">
        <v>0</v>
      </c>
      <c r="G255">
        <v>0</v>
      </c>
      <c r="H255">
        <v>0</v>
      </c>
      <c r="I255">
        <v>0</v>
      </c>
      <c r="J255">
        <v>0</v>
      </c>
      <c r="K255">
        <v>0</v>
      </c>
      <c r="L255" s="3">
        <v>0</v>
      </c>
      <c r="M255" s="3">
        <v>0</v>
      </c>
      <c r="N255" s="3">
        <v>0</v>
      </c>
      <c r="O255" s="3">
        <v>0</v>
      </c>
      <c r="P255" s="3">
        <v>0</v>
      </c>
      <c r="Q255" s="3">
        <v>0</v>
      </c>
      <c r="R255">
        <v>0</v>
      </c>
      <c r="S255">
        <v>0</v>
      </c>
      <c r="T255">
        <v>0</v>
      </c>
      <c r="U255">
        <v>0</v>
      </c>
      <c r="V255">
        <v>8.7605900000000005</v>
      </c>
      <c r="W255">
        <v>2.0994000000000002</v>
      </c>
      <c r="X255">
        <v>0</v>
      </c>
      <c r="Y255">
        <v>0</v>
      </c>
      <c r="Z255">
        <v>0</v>
      </c>
      <c r="AA255">
        <v>0</v>
      </c>
      <c r="AB255">
        <v>0</v>
      </c>
      <c r="AC255">
        <v>0</v>
      </c>
      <c r="AD255">
        <v>0</v>
      </c>
      <c r="AE255">
        <v>0</v>
      </c>
      <c r="AF255">
        <v>0</v>
      </c>
      <c r="AG255">
        <v>0</v>
      </c>
      <c r="AH255">
        <v>0</v>
      </c>
      <c r="AI255">
        <v>0</v>
      </c>
      <c r="AJ255">
        <v>0</v>
      </c>
      <c r="AK255">
        <v>5.7999999999999996E-3</v>
      </c>
      <c r="AL255">
        <v>0</v>
      </c>
      <c r="AM255">
        <v>0</v>
      </c>
      <c r="AN255">
        <v>0</v>
      </c>
      <c r="AO255">
        <v>0</v>
      </c>
      <c r="AP255">
        <v>0</v>
      </c>
      <c r="AQ255">
        <v>4.7399999999999998E-2</v>
      </c>
      <c r="AR255">
        <v>0</v>
      </c>
      <c r="AT255">
        <v>10.945489999999999</v>
      </c>
      <c r="AU255">
        <v>10.945489999999999</v>
      </c>
      <c r="AV255">
        <v>7.1493000000000002</v>
      </c>
      <c r="AW255">
        <v>0</v>
      </c>
      <c r="AX255">
        <v>0</v>
      </c>
      <c r="AY255" s="53">
        <v>0.65317313340928551</v>
      </c>
      <c r="BA255" t="s">
        <v>79</v>
      </c>
      <c r="BF255">
        <v>5.3199999999999997E-2</v>
      </c>
      <c r="BG255">
        <v>0</v>
      </c>
      <c r="BH255">
        <v>8.7605900000000005</v>
      </c>
      <c r="BI255">
        <v>2.0994000000000002</v>
      </c>
      <c r="BK255">
        <v>10.85999</v>
      </c>
      <c r="BN255">
        <v>3.2300000000000002E-2</v>
      </c>
      <c r="BO255">
        <v>0</v>
      </c>
      <c r="BP255">
        <v>10.85999</v>
      </c>
      <c r="BQ255">
        <v>0</v>
      </c>
      <c r="BR255">
        <v>5.3199999999999997E-2</v>
      </c>
      <c r="BS255">
        <v>0</v>
      </c>
      <c r="BT255">
        <v>0</v>
      </c>
      <c r="BU255">
        <v>0</v>
      </c>
      <c r="BV255" t="s">
        <v>6</v>
      </c>
      <c r="BW255" t="s">
        <v>6</v>
      </c>
      <c r="BX255" t="s">
        <v>6</v>
      </c>
      <c r="BY255">
        <v>0</v>
      </c>
      <c r="BZ255">
        <v>10.945489999999999</v>
      </c>
      <c r="CC255" s="53">
        <v>2.9509871188955453E-3</v>
      </c>
      <c r="CD255" s="53">
        <v>0</v>
      </c>
      <c r="CE255" s="53">
        <v>0.99704901288110448</v>
      </c>
      <c r="CF255" s="53">
        <v>0</v>
      </c>
      <c r="CH255" s="53">
        <v>1</v>
      </c>
      <c r="CK255">
        <v>2.9509800000000002E-3</v>
      </c>
      <c r="CN255" s="53">
        <v>-7.1188955451037539E-9</v>
      </c>
      <c r="CO255" s="53">
        <v>0</v>
      </c>
    </row>
    <row r="256" spans="1:93" x14ac:dyDescent="0.35">
      <c r="A256" s="3" t="s">
        <v>420</v>
      </c>
      <c r="B256" s="3" t="s">
        <v>428</v>
      </c>
      <c r="C256">
        <v>0</v>
      </c>
      <c r="D256">
        <v>5.8000000000000003E-2</v>
      </c>
      <c r="E256">
        <v>0</v>
      </c>
      <c r="F256">
        <v>0</v>
      </c>
      <c r="G256">
        <v>0</v>
      </c>
      <c r="H256">
        <v>0</v>
      </c>
      <c r="I256">
        <v>0</v>
      </c>
      <c r="J256">
        <v>0</v>
      </c>
      <c r="K256">
        <v>0</v>
      </c>
      <c r="L256" s="3">
        <v>0</v>
      </c>
      <c r="M256" s="3">
        <v>0</v>
      </c>
      <c r="N256" s="3">
        <v>0</v>
      </c>
      <c r="O256" s="3">
        <v>0</v>
      </c>
      <c r="P256" s="3">
        <v>0</v>
      </c>
      <c r="Q256" s="3">
        <v>0</v>
      </c>
      <c r="R256">
        <v>0</v>
      </c>
      <c r="S256">
        <v>0</v>
      </c>
      <c r="T256">
        <v>0</v>
      </c>
      <c r="U256">
        <v>0</v>
      </c>
      <c r="V256">
        <v>0</v>
      </c>
      <c r="W256">
        <v>4.0774999999999997</v>
      </c>
      <c r="X256">
        <v>0</v>
      </c>
      <c r="Y256">
        <v>0</v>
      </c>
      <c r="Z256">
        <v>0</v>
      </c>
      <c r="AA256">
        <v>0</v>
      </c>
      <c r="AB256">
        <v>0</v>
      </c>
      <c r="AC256">
        <v>0</v>
      </c>
      <c r="AD256">
        <v>0</v>
      </c>
      <c r="AE256">
        <v>0</v>
      </c>
      <c r="AF256">
        <v>0</v>
      </c>
      <c r="AG256">
        <v>0</v>
      </c>
      <c r="AH256">
        <v>0</v>
      </c>
      <c r="AI256">
        <v>0</v>
      </c>
      <c r="AJ256">
        <v>0</v>
      </c>
      <c r="AK256">
        <v>0</v>
      </c>
      <c r="AL256">
        <v>0</v>
      </c>
      <c r="AM256">
        <v>0</v>
      </c>
      <c r="AN256">
        <v>0</v>
      </c>
      <c r="AO256">
        <v>0</v>
      </c>
      <c r="AP256">
        <v>0</v>
      </c>
      <c r="AQ256">
        <v>4.5699999999999998E-2</v>
      </c>
      <c r="AR256">
        <v>0</v>
      </c>
      <c r="AT256">
        <v>4.1811999999999996</v>
      </c>
      <c r="AU256">
        <v>4.1811999999999996</v>
      </c>
      <c r="AV256">
        <v>3.3794</v>
      </c>
      <c r="AW256">
        <v>0</v>
      </c>
      <c r="AX256">
        <v>0</v>
      </c>
      <c r="AY256" s="53">
        <v>0.80823686979814413</v>
      </c>
      <c r="BA256" t="s">
        <v>79</v>
      </c>
      <c r="BF256">
        <v>4.5699999999999998E-2</v>
      </c>
      <c r="BG256">
        <v>0</v>
      </c>
      <c r="BH256">
        <v>0</v>
      </c>
      <c r="BI256">
        <v>4.0774999999999997</v>
      </c>
      <c r="BK256">
        <v>4.0774999999999997</v>
      </c>
      <c r="BN256">
        <v>5.8000000000000003E-2</v>
      </c>
      <c r="BO256">
        <v>0</v>
      </c>
      <c r="BP256">
        <v>4.0774999999999997</v>
      </c>
      <c r="BQ256">
        <v>0</v>
      </c>
      <c r="BR256">
        <v>4.5699999999999998E-2</v>
      </c>
      <c r="BS256">
        <v>0</v>
      </c>
      <c r="BT256">
        <v>0</v>
      </c>
      <c r="BU256">
        <v>0</v>
      </c>
      <c r="BV256" t="s">
        <v>6</v>
      </c>
      <c r="BW256" t="s">
        <v>6</v>
      </c>
      <c r="BX256" t="s">
        <v>6</v>
      </c>
      <c r="BY256">
        <v>0</v>
      </c>
      <c r="BZ256">
        <v>4.1811999999999996</v>
      </c>
      <c r="CC256" s="53">
        <v>1.3871615804075386E-2</v>
      </c>
      <c r="CD256" s="53">
        <v>0</v>
      </c>
      <c r="CE256" s="53">
        <v>0.98612838419592463</v>
      </c>
      <c r="CF256" s="53">
        <v>0</v>
      </c>
      <c r="CH256" s="53">
        <v>1</v>
      </c>
      <c r="CK256">
        <v>1.38716E-2</v>
      </c>
      <c r="CN256" s="53">
        <v>-1.5804075386913197E-8</v>
      </c>
      <c r="CO256" s="53">
        <v>0</v>
      </c>
    </row>
    <row r="257" spans="1:93" x14ac:dyDescent="0.35">
      <c r="A257" s="3" t="s">
        <v>420</v>
      </c>
      <c r="B257" s="3" t="s">
        <v>430</v>
      </c>
      <c r="C257">
        <v>0</v>
      </c>
      <c r="D257">
        <v>0.3483</v>
      </c>
      <c r="E257">
        <v>0</v>
      </c>
      <c r="F257">
        <v>0</v>
      </c>
      <c r="G257">
        <v>0</v>
      </c>
      <c r="H257">
        <v>0</v>
      </c>
      <c r="I257">
        <v>0</v>
      </c>
      <c r="J257">
        <v>0</v>
      </c>
      <c r="K257">
        <v>0</v>
      </c>
      <c r="L257" s="3">
        <v>0</v>
      </c>
      <c r="M257" s="3">
        <v>0</v>
      </c>
      <c r="N257" s="3">
        <v>0</v>
      </c>
      <c r="O257" s="3">
        <v>0</v>
      </c>
      <c r="P257" s="3">
        <v>0</v>
      </c>
      <c r="Q257" s="3">
        <v>0</v>
      </c>
      <c r="R257">
        <v>14.798999999999999</v>
      </c>
      <c r="S257">
        <v>5.0107200000000001</v>
      </c>
      <c r="T257">
        <v>40.836799999999997</v>
      </c>
      <c r="U257">
        <v>0</v>
      </c>
      <c r="V257">
        <v>34.115400000000001</v>
      </c>
      <c r="W257">
        <v>8.2915299999999997E-2</v>
      </c>
      <c r="X257">
        <v>2.4369999999999998</v>
      </c>
      <c r="Y257">
        <v>0</v>
      </c>
      <c r="Z257">
        <v>0</v>
      </c>
      <c r="AA257">
        <v>0</v>
      </c>
      <c r="AB257">
        <v>0</v>
      </c>
      <c r="AC257">
        <v>0</v>
      </c>
      <c r="AD257">
        <v>0</v>
      </c>
      <c r="AE257">
        <v>0</v>
      </c>
      <c r="AF257">
        <v>7.5499999999999998E-2</v>
      </c>
      <c r="AG257">
        <v>0</v>
      </c>
      <c r="AH257">
        <v>0</v>
      </c>
      <c r="AI257">
        <v>0</v>
      </c>
      <c r="AJ257">
        <v>0</v>
      </c>
      <c r="AK257">
        <v>9.3707999999999991</v>
      </c>
      <c r="AL257">
        <v>0</v>
      </c>
      <c r="AM257">
        <v>0</v>
      </c>
      <c r="AN257">
        <v>0</v>
      </c>
      <c r="AO257">
        <v>0</v>
      </c>
      <c r="AP257">
        <v>0</v>
      </c>
      <c r="AQ257">
        <v>13.9742</v>
      </c>
      <c r="AR257">
        <v>0</v>
      </c>
      <c r="AT257">
        <v>121.0506353</v>
      </c>
      <c r="AU257">
        <v>121.0506353</v>
      </c>
      <c r="AV257">
        <v>95.676100000000005</v>
      </c>
      <c r="AW257">
        <v>0</v>
      </c>
      <c r="AX257">
        <v>1.0137</v>
      </c>
      <c r="AY257" s="53">
        <v>0.79038081677874517</v>
      </c>
      <c r="BA257" t="s">
        <v>79</v>
      </c>
      <c r="BF257">
        <v>23.344999999999999</v>
      </c>
      <c r="BG257">
        <v>0</v>
      </c>
      <c r="BH257">
        <v>94.761920000000003</v>
      </c>
      <c r="BI257">
        <v>2.5199152999999996</v>
      </c>
      <c r="BK257">
        <v>97.357335300000003</v>
      </c>
      <c r="BN257">
        <v>0.3483</v>
      </c>
      <c r="BO257">
        <v>0</v>
      </c>
      <c r="BP257">
        <v>97.357335300000003</v>
      </c>
      <c r="BQ257">
        <v>0</v>
      </c>
      <c r="BR257">
        <v>23.344999999999999</v>
      </c>
      <c r="BS257">
        <v>0</v>
      </c>
      <c r="BT257">
        <v>0</v>
      </c>
      <c r="BU257">
        <v>0</v>
      </c>
      <c r="BV257" t="s">
        <v>6</v>
      </c>
      <c r="BW257" t="s">
        <v>6</v>
      </c>
      <c r="BX257" t="s">
        <v>6</v>
      </c>
      <c r="BY257">
        <v>0</v>
      </c>
      <c r="BZ257">
        <v>121.0506353</v>
      </c>
      <c r="CC257" s="53">
        <v>2.8773083192567103E-3</v>
      </c>
      <c r="CD257" s="53">
        <v>0</v>
      </c>
      <c r="CE257" s="53">
        <v>0.9971226916807433</v>
      </c>
      <c r="CF257" s="53">
        <v>0</v>
      </c>
      <c r="CH257" s="53">
        <v>1</v>
      </c>
      <c r="CK257">
        <v>2.9015999999999998E-3</v>
      </c>
      <c r="CN257" s="53">
        <v>2.4291680743289499E-5</v>
      </c>
      <c r="CO257" s="53">
        <v>0</v>
      </c>
    </row>
    <row r="258" spans="1:93" x14ac:dyDescent="0.35">
      <c r="A258" s="3" t="s">
        <v>420</v>
      </c>
      <c r="B258" s="3" t="s">
        <v>431</v>
      </c>
      <c r="C258">
        <v>0</v>
      </c>
      <c r="D258">
        <v>2.7300000000000001E-2</v>
      </c>
      <c r="E258">
        <v>0</v>
      </c>
      <c r="F258">
        <v>0</v>
      </c>
      <c r="G258">
        <v>0</v>
      </c>
      <c r="H258">
        <v>0</v>
      </c>
      <c r="I258">
        <v>0</v>
      </c>
      <c r="J258">
        <v>0</v>
      </c>
      <c r="K258">
        <v>0</v>
      </c>
      <c r="L258" s="3">
        <v>0</v>
      </c>
      <c r="M258" s="3">
        <v>0</v>
      </c>
      <c r="N258" s="3">
        <v>0</v>
      </c>
      <c r="O258" s="3">
        <v>0</v>
      </c>
      <c r="P258" s="3">
        <v>0</v>
      </c>
      <c r="Q258" s="3">
        <v>0</v>
      </c>
      <c r="R258">
        <v>0</v>
      </c>
      <c r="S258">
        <v>0</v>
      </c>
      <c r="T258">
        <v>0</v>
      </c>
      <c r="U258">
        <v>0</v>
      </c>
      <c r="V258">
        <v>0</v>
      </c>
      <c r="W258">
        <v>4.2638999999999996</v>
      </c>
      <c r="X258">
        <v>0</v>
      </c>
      <c r="Y258">
        <v>0</v>
      </c>
      <c r="Z258">
        <v>0</v>
      </c>
      <c r="AA258">
        <v>0</v>
      </c>
      <c r="AB258">
        <v>0</v>
      </c>
      <c r="AC258">
        <v>0</v>
      </c>
      <c r="AD258">
        <v>0</v>
      </c>
      <c r="AE258">
        <v>0</v>
      </c>
      <c r="AF258">
        <v>0</v>
      </c>
      <c r="AG258">
        <v>0</v>
      </c>
      <c r="AH258">
        <v>0</v>
      </c>
      <c r="AI258">
        <v>0</v>
      </c>
      <c r="AJ258">
        <v>0</v>
      </c>
      <c r="AK258">
        <v>0</v>
      </c>
      <c r="AL258">
        <v>0</v>
      </c>
      <c r="AM258">
        <v>0</v>
      </c>
      <c r="AN258">
        <v>0</v>
      </c>
      <c r="AO258">
        <v>0</v>
      </c>
      <c r="AP258">
        <v>0</v>
      </c>
      <c r="AQ258">
        <v>6.0499999999999998E-2</v>
      </c>
      <c r="AR258">
        <v>0</v>
      </c>
      <c r="AT258">
        <v>4.3517000000000001</v>
      </c>
      <c r="AU258">
        <v>4.3517000000000001</v>
      </c>
      <c r="AV258">
        <v>3.3025000000000002</v>
      </c>
      <c r="AW258">
        <v>0</v>
      </c>
      <c r="AX258">
        <v>0</v>
      </c>
      <c r="AY258" s="53">
        <v>0.75889882115035501</v>
      </c>
      <c r="BA258" t="s">
        <v>79</v>
      </c>
      <c r="BF258">
        <v>6.0499999999999998E-2</v>
      </c>
      <c r="BG258">
        <v>0</v>
      </c>
      <c r="BH258">
        <v>0</v>
      </c>
      <c r="BI258">
        <v>4.2638999999999996</v>
      </c>
      <c r="BK258">
        <v>4.2638999999999996</v>
      </c>
      <c r="BN258">
        <v>2.7300000000000001E-2</v>
      </c>
      <c r="BO258">
        <v>0</v>
      </c>
      <c r="BP258">
        <v>4.2638999999999996</v>
      </c>
      <c r="BQ258">
        <v>0</v>
      </c>
      <c r="BR258">
        <v>6.0499999999999998E-2</v>
      </c>
      <c r="BS258">
        <v>0</v>
      </c>
      <c r="BT258">
        <v>0</v>
      </c>
      <c r="BU258">
        <v>0</v>
      </c>
      <c r="BV258" t="s">
        <v>6</v>
      </c>
      <c r="BW258" t="s">
        <v>6</v>
      </c>
      <c r="BX258" t="s">
        <v>6</v>
      </c>
      <c r="BY258">
        <v>0</v>
      </c>
      <c r="BZ258">
        <v>4.3517000000000001</v>
      </c>
      <c r="CC258" s="53">
        <v>6.2734103913413154E-3</v>
      </c>
      <c r="CD258" s="53">
        <v>0</v>
      </c>
      <c r="CE258" s="53">
        <v>0.99372658960865856</v>
      </c>
      <c r="CF258" s="53">
        <v>0</v>
      </c>
      <c r="CH258" s="53">
        <v>0.99999999999999989</v>
      </c>
      <c r="CK258">
        <v>6.2734100000000001E-3</v>
      </c>
      <c r="CN258" s="53">
        <v>-3.9134131525619953E-10</v>
      </c>
      <c r="CO258" s="53">
        <v>0</v>
      </c>
    </row>
    <row r="259" spans="1:93" x14ac:dyDescent="0.35">
      <c r="A259" s="3" t="s">
        <v>420</v>
      </c>
      <c r="B259" s="3" t="s">
        <v>432</v>
      </c>
      <c r="C259">
        <v>0</v>
      </c>
      <c r="D259">
        <v>0.53742900000000005</v>
      </c>
      <c r="E259">
        <v>0</v>
      </c>
      <c r="F259">
        <v>0</v>
      </c>
      <c r="G259">
        <v>0</v>
      </c>
      <c r="H259">
        <v>0</v>
      </c>
      <c r="I259">
        <v>0</v>
      </c>
      <c r="J259">
        <v>0</v>
      </c>
      <c r="K259">
        <v>0</v>
      </c>
      <c r="L259" s="3">
        <v>0</v>
      </c>
      <c r="M259" s="3">
        <v>0</v>
      </c>
      <c r="N259" s="3">
        <v>0</v>
      </c>
      <c r="O259" s="3">
        <v>0</v>
      </c>
      <c r="P259" s="3">
        <v>0</v>
      </c>
      <c r="Q259" s="3">
        <v>0</v>
      </c>
      <c r="R259">
        <v>0</v>
      </c>
      <c r="S259">
        <v>0</v>
      </c>
      <c r="T259">
        <v>60.428699999999999</v>
      </c>
      <c r="U259">
        <v>0</v>
      </c>
      <c r="V259">
        <v>0</v>
      </c>
      <c r="W259">
        <v>7.1345599999999996</v>
      </c>
      <c r="X259">
        <v>0</v>
      </c>
      <c r="Y259">
        <v>0</v>
      </c>
      <c r="Z259">
        <v>0</v>
      </c>
      <c r="AA259">
        <v>0</v>
      </c>
      <c r="AB259">
        <v>0</v>
      </c>
      <c r="AC259">
        <v>0</v>
      </c>
      <c r="AD259">
        <v>0</v>
      </c>
      <c r="AE259">
        <v>0</v>
      </c>
      <c r="AF259">
        <v>0</v>
      </c>
      <c r="AG259">
        <v>0</v>
      </c>
      <c r="AH259">
        <v>0</v>
      </c>
      <c r="AI259">
        <v>0</v>
      </c>
      <c r="AJ259">
        <v>0</v>
      </c>
      <c r="AK259">
        <v>0.37080000000000002</v>
      </c>
      <c r="AL259">
        <v>0</v>
      </c>
      <c r="AM259">
        <v>0</v>
      </c>
      <c r="AN259">
        <v>0</v>
      </c>
      <c r="AO259">
        <v>0</v>
      </c>
      <c r="AP259">
        <v>0</v>
      </c>
      <c r="AQ259">
        <v>1.94736</v>
      </c>
      <c r="AR259">
        <v>0</v>
      </c>
      <c r="AT259">
        <v>70.418849000000009</v>
      </c>
      <c r="AU259">
        <v>70.418849000000009</v>
      </c>
      <c r="AV259">
        <v>67.212500000000006</v>
      </c>
      <c r="AW259">
        <v>0</v>
      </c>
      <c r="AX259">
        <v>0</v>
      </c>
      <c r="AY259" s="53">
        <v>0.95446746083566347</v>
      </c>
      <c r="BA259" t="s">
        <v>79</v>
      </c>
      <c r="BF259">
        <v>2.3181599999999998</v>
      </c>
      <c r="BG259">
        <v>0</v>
      </c>
      <c r="BH259">
        <v>60.428699999999999</v>
      </c>
      <c r="BI259">
        <v>7.1345599999999996</v>
      </c>
      <c r="BK259">
        <v>67.56326</v>
      </c>
      <c r="BN259">
        <v>0.53742900000000005</v>
      </c>
      <c r="BO259">
        <v>0</v>
      </c>
      <c r="BP259">
        <v>67.56326</v>
      </c>
      <c r="BQ259">
        <v>0</v>
      </c>
      <c r="BR259">
        <v>2.3181599999999998</v>
      </c>
      <c r="BS259">
        <v>0</v>
      </c>
      <c r="BT259">
        <v>0</v>
      </c>
      <c r="BU259">
        <v>0</v>
      </c>
      <c r="BV259" t="s">
        <v>6</v>
      </c>
      <c r="BW259" t="s">
        <v>6</v>
      </c>
      <c r="BX259" t="s">
        <v>6</v>
      </c>
      <c r="BY259">
        <v>0</v>
      </c>
      <c r="BZ259">
        <v>70.418849000000009</v>
      </c>
      <c r="CC259" s="53">
        <v>7.631891285243813E-3</v>
      </c>
      <c r="CD259" s="53">
        <v>0</v>
      </c>
      <c r="CE259" s="53">
        <v>0.99236810871475611</v>
      </c>
      <c r="CF259" s="53">
        <v>0</v>
      </c>
      <c r="CH259" s="53">
        <v>0.99999999999999989</v>
      </c>
      <c r="CK259">
        <v>7.6318999999999996E-3</v>
      </c>
      <c r="CN259" s="53">
        <v>8.7147561866549039E-9</v>
      </c>
      <c r="CO259" s="53">
        <v>0</v>
      </c>
    </row>
    <row r="260" spans="1:93" x14ac:dyDescent="0.35">
      <c r="A260" s="3" t="s">
        <v>420</v>
      </c>
      <c r="B260" s="3" t="s">
        <v>433</v>
      </c>
      <c r="C260">
        <v>0</v>
      </c>
      <c r="D260">
        <v>0.2079</v>
      </c>
      <c r="E260">
        <v>0</v>
      </c>
      <c r="F260">
        <v>0</v>
      </c>
      <c r="G260">
        <v>0</v>
      </c>
      <c r="H260">
        <v>0</v>
      </c>
      <c r="I260">
        <v>0</v>
      </c>
      <c r="J260">
        <v>0</v>
      </c>
      <c r="K260">
        <v>0</v>
      </c>
      <c r="L260" s="3">
        <v>0</v>
      </c>
      <c r="M260" s="3">
        <v>0</v>
      </c>
      <c r="N260" s="3">
        <v>0</v>
      </c>
      <c r="O260" s="3">
        <v>0</v>
      </c>
      <c r="P260" s="3">
        <v>0</v>
      </c>
      <c r="Q260" s="3">
        <v>0</v>
      </c>
      <c r="R260">
        <v>0</v>
      </c>
      <c r="S260">
        <v>0</v>
      </c>
      <c r="T260">
        <v>0</v>
      </c>
      <c r="U260">
        <v>0</v>
      </c>
      <c r="V260">
        <v>10.1524</v>
      </c>
      <c r="W260">
        <v>7.8936000000000002</v>
      </c>
      <c r="X260">
        <v>0</v>
      </c>
      <c r="Y260">
        <v>0</v>
      </c>
      <c r="Z260">
        <v>0</v>
      </c>
      <c r="AA260">
        <v>0</v>
      </c>
      <c r="AB260">
        <v>0</v>
      </c>
      <c r="AC260">
        <v>0</v>
      </c>
      <c r="AD260">
        <v>0</v>
      </c>
      <c r="AE260">
        <v>0</v>
      </c>
      <c r="AF260">
        <v>0</v>
      </c>
      <c r="AG260">
        <v>0</v>
      </c>
      <c r="AH260">
        <v>0</v>
      </c>
      <c r="AI260">
        <v>0</v>
      </c>
      <c r="AJ260">
        <v>0</v>
      </c>
      <c r="AK260">
        <v>0.23469999999999999</v>
      </c>
      <c r="AL260">
        <v>0</v>
      </c>
      <c r="AM260">
        <v>0</v>
      </c>
      <c r="AN260">
        <v>0</v>
      </c>
      <c r="AO260">
        <v>0</v>
      </c>
      <c r="AP260">
        <v>0</v>
      </c>
      <c r="AQ260">
        <v>0.13519999999999999</v>
      </c>
      <c r="AR260">
        <v>0</v>
      </c>
      <c r="AT260">
        <v>18.623800000000003</v>
      </c>
      <c r="AU260">
        <v>18.623800000000003</v>
      </c>
      <c r="AV260">
        <v>13.1784</v>
      </c>
      <c r="AW260">
        <v>0</v>
      </c>
      <c r="AX260">
        <v>0</v>
      </c>
      <c r="AY260" s="53">
        <v>0.70761069169557222</v>
      </c>
      <c r="BA260" t="s">
        <v>79</v>
      </c>
      <c r="BF260">
        <v>0.36990000000000001</v>
      </c>
      <c r="BG260">
        <v>0</v>
      </c>
      <c r="BH260">
        <v>10.1524</v>
      </c>
      <c r="BI260">
        <v>7.8936000000000002</v>
      </c>
      <c r="BK260">
        <v>18.045999999999999</v>
      </c>
      <c r="BN260">
        <v>0.2079</v>
      </c>
      <c r="BO260">
        <v>0</v>
      </c>
      <c r="BP260">
        <v>18.045999999999999</v>
      </c>
      <c r="BQ260">
        <v>0</v>
      </c>
      <c r="BR260">
        <v>0.36990000000000001</v>
      </c>
      <c r="BS260">
        <v>0</v>
      </c>
      <c r="BT260">
        <v>0</v>
      </c>
      <c r="BU260">
        <v>0</v>
      </c>
      <c r="BV260" t="s">
        <v>6</v>
      </c>
      <c r="BW260" t="s">
        <v>6</v>
      </c>
      <c r="BX260" t="s">
        <v>6</v>
      </c>
      <c r="BY260">
        <v>0</v>
      </c>
      <c r="BZ260">
        <v>18.623799999999999</v>
      </c>
      <c r="CC260" s="53">
        <v>1.1163135342948272E-2</v>
      </c>
      <c r="CD260" s="53">
        <v>0</v>
      </c>
      <c r="CE260" s="53">
        <v>0.98883686465705178</v>
      </c>
      <c r="CF260" s="53">
        <v>0</v>
      </c>
      <c r="CH260" s="53">
        <v>1</v>
      </c>
      <c r="CK260">
        <v>1.11631E-2</v>
      </c>
      <c r="CN260" s="53">
        <v>-3.5342948271135932E-8</v>
      </c>
      <c r="CO260" s="53">
        <v>0</v>
      </c>
    </row>
    <row r="261" spans="1:93" x14ac:dyDescent="0.35">
      <c r="A261" s="3" t="s">
        <v>420</v>
      </c>
      <c r="B261" s="3" t="s">
        <v>434</v>
      </c>
      <c r="C261">
        <v>0</v>
      </c>
      <c r="D261">
        <v>6.1199999999999997E-2</v>
      </c>
      <c r="E261">
        <v>0</v>
      </c>
      <c r="F261">
        <v>0</v>
      </c>
      <c r="G261">
        <v>0</v>
      </c>
      <c r="H261">
        <v>0</v>
      </c>
      <c r="I261">
        <v>0</v>
      </c>
      <c r="J261">
        <v>0</v>
      </c>
      <c r="K261">
        <v>0</v>
      </c>
      <c r="L261" s="3">
        <v>0</v>
      </c>
      <c r="M261" s="3">
        <v>0</v>
      </c>
      <c r="N261" s="3">
        <v>0</v>
      </c>
      <c r="O261" s="3">
        <v>0</v>
      </c>
      <c r="P261" s="3">
        <v>0</v>
      </c>
      <c r="Q261" s="3">
        <v>0</v>
      </c>
      <c r="R261">
        <v>0</v>
      </c>
      <c r="S261">
        <v>0</v>
      </c>
      <c r="T261">
        <v>0</v>
      </c>
      <c r="U261">
        <v>0</v>
      </c>
      <c r="V261">
        <v>0</v>
      </c>
      <c r="W261">
        <v>12.631</v>
      </c>
      <c r="X261">
        <v>0</v>
      </c>
      <c r="Y261">
        <v>0</v>
      </c>
      <c r="Z261">
        <v>0</v>
      </c>
      <c r="AA261">
        <v>0</v>
      </c>
      <c r="AB261">
        <v>0</v>
      </c>
      <c r="AC261">
        <v>0</v>
      </c>
      <c r="AD261">
        <v>0</v>
      </c>
      <c r="AE261">
        <v>0</v>
      </c>
      <c r="AF261">
        <v>0</v>
      </c>
      <c r="AG261">
        <v>0</v>
      </c>
      <c r="AH261">
        <v>0</v>
      </c>
      <c r="AI261">
        <v>0</v>
      </c>
      <c r="AJ261">
        <v>0</v>
      </c>
      <c r="AK261">
        <v>0</v>
      </c>
      <c r="AL261">
        <v>0</v>
      </c>
      <c r="AM261">
        <v>0</v>
      </c>
      <c r="AN261">
        <v>0</v>
      </c>
      <c r="AO261">
        <v>0</v>
      </c>
      <c r="AP261">
        <v>0</v>
      </c>
      <c r="AQ261">
        <v>0.1391</v>
      </c>
      <c r="AR261">
        <v>0</v>
      </c>
      <c r="AT261">
        <v>12.831299999999999</v>
      </c>
      <c r="AU261">
        <v>12.831299999999999</v>
      </c>
      <c r="AV261">
        <v>9.2489000000000008</v>
      </c>
      <c r="AW261">
        <v>0</v>
      </c>
      <c r="AX261">
        <v>0</v>
      </c>
      <c r="AY261" s="53">
        <v>0.72080771239079455</v>
      </c>
      <c r="BA261" t="s">
        <v>79</v>
      </c>
      <c r="BF261">
        <v>0.1391</v>
      </c>
      <c r="BG261">
        <v>0</v>
      </c>
      <c r="BH261">
        <v>0</v>
      </c>
      <c r="BI261">
        <v>12.631</v>
      </c>
      <c r="BK261">
        <v>12.631</v>
      </c>
      <c r="BN261">
        <v>6.1199999999999997E-2</v>
      </c>
      <c r="BO261">
        <v>0</v>
      </c>
      <c r="BP261">
        <v>12.631</v>
      </c>
      <c r="BQ261">
        <v>0</v>
      </c>
      <c r="BR261">
        <v>0.1391</v>
      </c>
      <c r="BS261">
        <v>0</v>
      </c>
      <c r="BT261">
        <v>0</v>
      </c>
      <c r="BU261">
        <v>0</v>
      </c>
      <c r="BV261" t="s">
        <v>6</v>
      </c>
      <c r="BW261" t="s">
        <v>6</v>
      </c>
      <c r="BX261" t="s">
        <v>6</v>
      </c>
      <c r="BY261">
        <v>0</v>
      </c>
      <c r="BZ261">
        <v>12.831299999999999</v>
      </c>
      <c r="CC261" s="53">
        <v>4.7695868696079119E-3</v>
      </c>
      <c r="CD261" s="53">
        <v>0</v>
      </c>
      <c r="CE261" s="53">
        <v>0.99523041313039218</v>
      </c>
      <c r="CF261" s="53">
        <v>0</v>
      </c>
      <c r="CH261" s="53">
        <v>1</v>
      </c>
      <c r="CK261">
        <v>4.7695899999999998E-3</v>
      </c>
      <c r="CN261" s="53">
        <v>3.130392087907774E-9</v>
      </c>
      <c r="CO261" s="53">
        <v>0</v>
      </c>
    </row>
    <row r="262" spans="1:93" x14ac:dyDescent="0.35">
      <c r="A262" s="3" t="s">
        <v>420</v>
      </c>
      <c r="B262" s="3" t="s">
        <v>422</v>
      </c>
      <c r="C262">
        <v>0</v>
      </c>
      <c r="D262">
        <v>10.0844</v>
      </c>
      <c r="E262">
        <v>0</v>
      </c>
      <c r="F262">
        <v>0</v>
      </c>
      <c r="G262">
        <v>0</v>
      </c>
      <c r="H262">
        <v>0</v>
      </c>
      <c r="I262">
        <v>0</v>
      </c>
      <c r="J262">
        <v>0</v>
      </c>
      <c r="K262">
        <v>0</v>
      </c>
      <c r="L262" s="3">
        <v>0</v>
      </c>
      <c r="M262" s="3">
        <v>0</v>
      </c>
      <c r="N262" s="3">
        <v>0</v>
      </c>
      <c r="O262" s="3">
        <v>0</v>
      </c>
      <c r="P262" s="3">
        <v>0</v>
      </c>
      <c r="Q262" s="3">
        <v>0</v>
      </c>
      <c r="R262">
        <v>159.77799999999999</v>
      </c>
      <c r="S262">
        <v>21.9072</v>
      </c>
      <c r="T262">
        <v>29.576699999999999</v>
      </c>
      <c r="U262">
        <v>0</v>
      </c>
      <c r="V262">
        <v>69.4221</v>
      </c>
      <c r="W262">
        <v>5.7529000000000003</v>
      </c>
      <c r="X262">
        <v>0</v>
      </c>
      <c r="Y262">
        <v>0</v>
      </c>
      <c r="Z262">
        <v>0</v>
      </c>
      <c r="AA262">
        <v>0</v>
      </c>
      <c r="AB262">
        <v>0.88639999999999997</v>
      </c>
      <c r="AC262">
        <v>0</v>
      </c>
      <c r="AD262">
        <v>0</v>
      </c>
      <c r="AE262">
        <v>0</v>
      </c>
      <c r="AF262">
        <v>0</v>
      </c>
      <c r="AG262">
        <v>0</v>
      </c>
      <c r="AH262">
        <v>0</v>
      </c>
      <c r="AI262">
        <v>0</v>
      </c>
      <c r="AJ262">
        <v>15.580399999999999</v>
      </c>
      <c r="AK262">
        <v>12.622400000000001</v>
      </c>
      <c r="AL262">
        <v>0</v>
      </c>
      <c r="AM262">
        <v>0</v>
      </c>
      <c r="AN262">
        <v>75.516800000000003</v>
      </c>
      <c r="AO262">
        <v>2.4500000000000002</v>
      </c>
      <c r="AP262">
        <v>0</v>
      </c>
      <c r="AQ262">
        <v>16.995899999999999</v>
      </c>
      <c r="AR262">
        <v>0</v>
      </c>
      <c r="AT262">
        <v>420.57319999999993</v>
      </c>
      <c r="AU262">
        <v>420.57319999999993</v>
      </c>
      <c r="AV262">
        <v>371.20580000000001</v>
      </c>
      <c r="AW262">
        <v>0</v>
      </c>
      <c r="AX262">
        <v>0</v>
      </c>
      <c r="AY262" s="53">
        <v>0.88261876886116397</v>
      </c>
      <c r="BA262" t="s">
        <v>79</v>
      </c>
      <c r="BF262">
        <v>29.618299999999998</v>
      </c>
      <c r="BG262">
        <v>0</v>
      </c>
      <c r="BH262">
        <v>280.68399999999997</v>
      </c>
      <c r="BI262">
        <v>5.7529000000000003</v>
      </c>
      <c r="BK262">
        <v>287.32329999999996</v>
      </c>
      <c r="BN262">
        <v>10.0844</v>
      </c>
      <c r="BO262">
        <v>15.580399999999999</v>
      </c>
      <c r="BP262">
        <v>287.32329999999996</v>
      </c>
      <c r="BQ262">
        <v>77.966800000000006</v>
      </c>
      <c r="BR262">
        <v>29.618299999999998</v>
      </c>
      <c r="BS262">
        <v>0</v>
      </c>
      <c r="BT262">
        <v>0</v>
      </c>
      <c r="BU262">
        <v>0</v>
      </c>
      <c r="BV262" t="s">
        <v>6</v>
      </c>
      <c r="BW262" t="s">
        <v>6</v>
      </c>
      <c r="BX262" t="s">
        <v>6</v>
      </c>
      <c r="BY262">
        <v>0</v>
      </c>
      <c r="BZ262">
        <v>420.57319999999993</v>
      </c>
      <c r="CC262" s="53">
        <v>2.3977752267619529E-2</v>
      </c>
      <c r="CD262" s="53">
        <v>3.7045632008886921E-2</v>
      </c>
      <c r="CE262" s="53">
        <v>0.75359438024106151</v>
      </c>
      <c r="CF262" s="53">
        <v>0.18538223548243213</v>
      </c>
      <c r="CH262" s="53">
        <v>1</v>
      </c>
      <c r="CK262">
        <v>2.3977800000000001E-2</v>
      </c>
      <c r="CN262" s="53">
        <v>4.7732380471787739E-8</v>
      </c>
      <c r="CO262" s="53">
        <v>0</v>
      </c>
    </row>
    <row r="263" spans="1:93" x14ac:dyDescent="0.35">
      <c r="A263" s="3" t="s">
        <v>420</v>
      </c>
      <c r="B263" s="3" t="s">
        <v>435</v>
      </c>
      <c r="C263">
        <v>0</v>
      </c>
      <c r="D263">
        <v>2.4157000000000002</v>
      </c>
      <c r="E263">
        <v>0</v>
      </c>
      <c r="F263">
        <v>0</v>
      </c>
      <c r="G263">
        <v>0</v>
      </c>
      <c r="H263">
        <v>0</v>
      </c>
      <c r="I263">
        <v>0</v>
      </c>
      <c r="J263">
        <v>0</v>
      </c>
      <c r="K263">
        <v>0</v>
      </c>
      <c r="L263" s="3">
        <v>0</v>
      </c>
      <c r="M263" s="3">
        <v>0</v>
      </c>
      <c r="N263" s="3">
        <v>0</v>
      </c>
      <c r="O263" s="3">
        <v>0</v>
      </c>
      <c r="P263" s="3">
        <v>0</v>
      </c>
      <c r="Q263" s="3">
        <v>0</v>
      </c>
      <c r="R263">
        <v>0</v>
      </c>
      <c r="S263">
        <v>0</v>
      </c>
      <c r="T263">
        <v>0</v>
      </c>
      <c r="U263">
        <v>0</v>
      </c>
      <c r="V263">
        <v>0</v>
      </c>
      <c r="W263">
        <v>40.566299999999998</v>
      </c>
      <c r="X263">
        <v>0</v>
      </c>
      <c r="Y263">
        <v>0</v>
      </c>
      <c r="Z263">
        <v>0</v>
      </c>
      <c r="AA263">
        <v>0</v>
      </c>
      <c r="AB263">
        <v>0</v>
      </c>
      <c r="AC263">
        <v>0</v>
      </c>
      <c r="AD263">
        <v>0</v>
      </c>
      <c r="AE263">
        <v>0</v>
      </c>
      <c r="AF263">
        <v>0</v>
      </c>
      <c r="AG263">
        <v>0</v>
      </c>
      <c r="AH263">
        <v>0</v>
      </c>
      <c r="AI263">
        <v>0</v>
      </c>
      <c r="AJ263">
        <v>0</v>
      </c>
      <c r="AK263">
        <v>0</v>
      </c>
      <c r="AL263">
        <v>0</v>
      </c>
      <c r="AM263">
        <v>0</v>
      </c>
      <c r="AN263">
        <v>0</v>
      </c>
      <c r="AO263">
        <v>0</v>
      </c>
      <c r="AP263">
        <v>0</v>
      </c>
      <c r="AQ263">
        <v>0.72199999999999998</v>
      </c>
      <c r="AR263">
        <v>0</v>
      </c>
      <c r="AT263">
        <v>43.704000000000001</v>
      </c>
      <c r="AU263">
        <v>43.704000000000001</v>
      </c>
      <c r="AV263">
        <v>30.1541</v>
      </c>
      <c r="AW263">
        <v>0</v>
      </c>
      <c r="AX263">
        <v>0</v>
      </c>
      <c r="AY263" s="53">
        <v>0.68996201720666295</v>
      </c>
      <c r="BA263" t="s">
        <v>79</v>
      </c>
      <c r="BF263">
        <v>0.72199999999999998</v>
      </c>
      <c r="BG263">
        <v>0</v>
      </c>
      <c r="BH263">
        <v>0</v>
      </c>
      <c r="BI263">
        <v>40.566299999999998</v>
      </c>
      <c r="BK263">
        <v>40.566299999999998</v>
      </c>
      <c r="BN263">
        <v>2.4157000000000002</v>
      </c>
      <c r="BO263">
        <v>0</v>
      </c>
      <c r="BP263">
        <v>40.566299999999998</v>
      </c>
      <c r="BQ263">
        <v>0</v>
      </c>
      <c r="BR263">
        <v>0.72199999999999998</v>
      </c>
      <c r="BS263">
        <v>0</v>
      </c>
      <c r="BT263">
        <v>0</v>
      </c>
      <c r="BU263">
        <v>0</v>
      </c>
      <c r="BV263" t="s">
        <v>6</v>
      </c>
      <c r="BW263" t="s">
        <v>6</v>
      </c>
      <c r="BX263" t="s">
        <v>6</v>
      </c>
      <c r="BY263">
        <v>0</v>
      </c>
      <c r="BZ263">
        <v>43.704000000000001</v>
      </c>
      <c r="CC263" s="53">
        <v>5.5274116785648912E-2</v>
      </c>
      <c r="CD263" s="53">
        <v>0</v>
      </c>
      <c r="CE263" s="53">
        <v>0.94472588321435103</v>
      </c>
      <c r="CF263" s="53">
        <v>0</v>
      </c>
      <c r="CH263" s="53">
        <v>0.99999999999999989</v>
      </c>
      <c r="CK263">
        <v>5.52741E-2</v>
      </c>
      <c r="CN263" s="53">
        <v>-1.6785648912498452E-8</v>
      </c>
      <c r="CO263" s="53">
        <v>0</v>
      </c>
    </row>
    <row r="264" spans="1:93" x14ac:dyDescent="0.35">
      <c r="A264" s="3" t="s">
        <v>420</v>
      </c>
      <c r="B264" s="3" t="s">
        <v>436</v>
      </c>
      <c r="C264">
        <v>0</v>
      </c>
      <c r="D264">
        <v>0</v>
      </c>
      <c r="E264">
        <v>0</v>
      </c>
      <c r="F264">
        <v>0</v>
      </c>
      <c r="G264">
        <v>0</v>
      </c>
      <c r="H264">
        <v>0</v>
      </c>
      <c r="I264">
        <v>0</v>
      </c>
      <c r="J264">
        <v>0</v>
      </c>
      <c r="K264">
        <v>0</v>
      </c>
      <c r="L264" s="3">
        <v>0</v>
      </c>
      <c r="M264" s="3">
        <v>0</v>
      </c>
      <c r="N264" s="3">
        <v>0</v>
      </c>
      <c r="O264" s="3">
        <v>0</v>
      </c>
      <c r="P264" s="3">
        <v>0</v>
      </c>
      <c r="Q264" s="3">
        <v>0</v>
      </c>
      <c r="R264">
        <v>0</v>
      </c>
      <c r="S264">
        <v>0</v>
      </c>
      <c r="T264">
        <v>1.2632000000000001</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v>36.770299999999999</v>
      </c>
      <c r="AP264">
        <v>0</v>
      </c>
      <c r="AQ264">
        <v>0.93617099999999998</v>
      </c>
      <c r="AR264">
        <v>0</v>
      </c>
      <c r="AT264">
        <v>38.969670999999998</v>
      </c>
      <c r="AU264">
        <v>38.969670999999998</v>
      </c>
      <c r="AV264">
        <v>31.2057</v>
      </c>
      <c r="AW264">
        <v>0</v>
      </c>
      <c r="AX264">
        <v>0</v>
      </c>
      <c r="AY264" s="53">
        <v>0.80076888511581223</v>
      </c>
      <c r="BA264" t="s">
        <v>79</v>
      </c>
      <c r="BF264">
        <v>0.93617099999999998</v>
      </c>
      <c r="BG264">
        <v>0</v>
      </c>
      <c r="BH264">
        <v>1.2632000000000001</v>
      </c>
      <c r="BI264">
        <v>0</v>
      </c>
      <c r="BK264">
        <v>1.2632000000000001</v>
      </c>
      <c r="BN264">
        <v>0</v>
      </c>
      <c r="BO264">
        <v>0</v>
      </c>
      <c r="BP264">
        <v>1.2632000000000001</v>
      </c>
      <c r="BQ264">
        <v>36.770299999999999</v>
      </c>
      <c r="BR264">
        <v>0.93617099999999998</v>
      </c>
      <c r="BS264">
        <v>0</v>
      </c>
      <c r="BT264">
        <v>0</v>
      </c>
      <c r="BU264">
        <v>0</v>
      </c>
      <c r="BV264" t="s">
        <v>6</v>
      </c>
      <c r="BW264" t="s">
        <v>6</v>
      </c>
      <c r="BX264" t="s">
        <v>6</v>
      </c>
      <c r="BY264">
        <v>0</v>
      </c>
      <c r="BZ264">
        <v>38.969670999999998</v>
      </c>
      <c r="CC264" s="53">
        <v>0</v>
      </c>
      <c r="CD264" s="53">
        <v>0</v>
      </c>
      <c r="CE264" s="53">
        <v>5.6438018170592207E-2</v>
      </c>
      <c r="CF264" s="53">
        <v>0.94356198182940776</v>
      </c>
      <c r="CH264" s="53">
        <v>1</v>
      </c>
      <c r="CK264">
        <v>0</v>
      </c>
      <c r="CN264" s="53">
        <v>0</v>
      </c>
      <c r="CO264" s="53">
        <v>0</v>
      </c>
    </row>
    <row r="265" spans="1:93" x14ac:dyDescent="0.35">
      <c r="A265" s="3" t="s">
        <v>420</v>
      </c>
      <c r="B265" s="3" t="s">
        <v>429</v>
      </c>
      <c r="C265">
        <v>0</v>
      </c>
      <c r="D265">
        <v>0.73460000000000003</v>
      </c>
      <c r="E265">
        <v>0</v>
      </c>
      <c r="F265">
        <v>0</v>
      </c>
      <c r="G265">
        <v>0</v>
      </c>
      <c r="H265">
        <v>0</v>
      </c>
      <c r="I265">
        <v>0</v>
      </c>
      <c r="J265">
        <v>0</v>
      </c>
      <c r="K265">
        <v>0</v>
      </c>
      <c r="L265" s="3">
        <v>0</v>
      </c>
      <c r="M265" s="3">
        <v>0</v>
      </c>
      <c r="N265" s="3">
        <v>0</v>
      </c>
      <c r="O265" s="3">
        <v>0</v>
      </c>
      <c r="P265" s="3">
        <v>0</v>
      </c>
      <c r="Q265" s="3">
        <v>0</v>
      </c>
      <c r="R265">
        <v>0</v>
      </c>
      <c r="S265">
        <v>0</v>
      </c>
      <c r="T265">
        <v>0</v>
      </c>
      <c r="U265">
        <v>0</v>
      </c>
      <c r="V265">
        <v>0</v>
      </c>
      <c r="W265">
        <v>18.279800000000002</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0.2147</v>
      </c>
      <c r="AR265">
        <v>0</v>
      </c>
      <c r="AT265">
        <v>19.229100000000003</v>
      </c>
      <c r="AU265">
        <v>19.229100000000003</v>
      </c>
      <c r="AV265">
        <v>12.9018</v>
      </c>
      <c r="AW265">
        <v>0</v>
      </c>
      <c r="AX265">
        <v>0</v>
      </c>
      <c r="AY265" s="53">
        <v>0.67095183861959207</v>
      </c>
      <c r="BA265" t="s">
        <v>79</v>
      </c>
      <c r="BF265">
        <v>0.2147</v>
      </c>
      <c r="BG265">
        <v>0</v>
      </c>
      <c r="BH265">
        <v>0</v>
      </c>
      <c r="BI265">
        <v>18.279800000000002</v>
      </c>
      <c r="BK265">
        <v>18.279800000000002</v>
      </c>
      <c r="BN265">
        <v>0.73460000000000003</v>
      </c>
      <c r="BO265">
        <v>0</v>
      </c>
      <c r="BP265">
        <v>18.279800000000002</v>
      </c>
      <c r="BQ265">
        <v>0</v>
      </c>
      <c r="BR265">
        <v>0.2147</v>
      </c>
      <c r="BS265">
        <v>0</v>
      </c>
      <c r="BT265">
        <v>0</v>
      </c>
      <c r="BU265">
        <v>0</v>
      </c>
      <c r="BV265" t="s">
        <v>6</v>
      </c>
      <c r="BW265" t="s">
        <v>6</v>
      </c>
      <c r="BX265" t="s">
        <v>6</v>
      </c>
      <c r="BY265">
        <v>0</v>
      </c>
      <c r="BZ265">
        <v>19.229100000000003</v>
      </c>
      <c r="CC265" s="53">
        <v>3.8202515978386919E-2</v>
      </c>
      <c r="CD265" s="53">
        <v>0</v>
      </c>
      <c r="CE265" s="53">
        <v>0.96179748402161303</v>
      </c>
      <c r="CF265" s="53">
        <v>0</v>
      </c>
      <c r="CH265" s="53">
        <v>1</v>
      </c>
      <c r="CK265">
        <v>3.82025E-2</v>
      </c>
      <c r="CN265" s="53">
        <v>-1.5978386919135446E-8</v>
      </c>
      <c r="CO265" s="53">
        <v>0</v>
      </c>
    </row>
    <row r="266" spans="1:93" x14ac:dyDescent="0.35">
      <c r="A266" s="3" t="s">
        <v>420</v>
      </c>
      <c r="B266" s="3" t="s">
        <v>437</v>
      </c>
      <c r="C266">
        <v>0</v>
      </c>
      <c r="D266">
        <v>2.8299999999999999E-2</v>
      </c>
      <c r="E266">
        <v>0</v>
      </c>
      <c r="F266">
        <v>0</v>
      </c>
      <c r="G266">
        <v>0</v>
      </c>
      <c r="H266">
        <v>0</v>
      </c>
      <c r="I266">
        <v>0</v>
      </c>
      <c r="J266">
        <v>0</v>
      </c>
      <c r="K266">
        <v>0</v>
      </c>
      <c r="L266" s="3">
        <v>0</v>
      </c>
      <c r="M266" s="3">
        <v>0</v>
      </c>
      <c r="N266" s="3">
        <v>0</v>
      </c>
      <c r="O266" s="3">
        <v>0</v>
      </c>
      <c r="P266" s="3">
        <v>0</v>
      </c>
      <c r="Q266" s="3">
        <v>0</v>
      </c>
      <c r="R266">
        <v>0</v>
      </c>
      <c r="S266">
        <v>0</v>
      </c>
      <c r="T266">
        <v>0</v>
      </c>
      <c r="U266">
        <v>0</v>
      </c>
      <c r="V266">
        <v>0</v>
      </c>
      <c r="W266">
        <v>3.8433999999999999</v>
      </c>
      <c r="X266">
        <v>0</v>
      </c>
      <c r="Y266">
        <v>0</v>
      </c>
      <c r="Z266">
        <v>0</v>
      </c>
      <c r="AA266">
        <v>0</v>
      </c>
      <c r="AB266">
        <v>0</v>
      </c>
      <c r="AC266">
        <v>0</v>
      </c>
      <c r="AD266">
        <v>0</v>
      </c>
      <c r="AE266">
        <v>0</v>
      </c>
      <c r="AF266">
        <v>0</v>
      </c>
      <c r="AG266">
        <v>0</v>
      </c>
      <c r="AH266">
        <v>0</v>
      </c>
      <c r="AI266">
        <v>0</v>
      </c>
      <c r="AJ266">
        <v>0</v>
      </c>
      <c r="AK266">
        <v>0</v>
      </c>
      <c r="AL266">
        <v>0</v>
      </c>
      <c r="AM266">
        <v>0</v>
      </c>
      <c r="AN266">
        <v>0</v>
      </c>
      <c r="AO266">
        <v>0</v>
      </c>
      <c r="AP266">
        <v>0</v>
      </c>
      <c r="AQ266">
        <v>5.3199999999999997E-2</v>
      </c>
      <c r="AR266">
        <v>0</v>
      </c>
      <c r="AT266">
        <v>3.9249000000000001</v>
      </c>
      <c r="AU266">
        <v>3.9249000000000001</v>
      </c>
      <c r="AV266">
        <v>2.7414000000000001</v>
      </c>
      <c r="AW266">
        <v>0</v>
      </c>
      <c r="AX266">
        <v>0</v>
      </c>
      <c r="AY266" s="53">
        <v>0.69846365512497133</v>
      </c>
      <c r="BA266" t="s">
        <v>79</v>
      </c>
      <c r="BF266">
        <v>5.3199999999999997E-2</v>
      </c>
      <c r="BG266">
        <v>0</v>
      </c>
      <c r="BH266">
        <v>0</v>
      </c>
      <c r="BI266">
        <v>3.8433999999999999</v>
      </c>
      <c r="BK266">
        <v>3.8433999999999999</v>
      </c>
      <c r="BN266">
        <v>2.8299999999999999E-2</v>
      </c>
      <c r="BO266">
        <v>0</v>
      </c>
      <c r="BP266">
        <v>3.8433999999999999</v>
      </c>
      <c r="BQ266">
        <v>0</v>
      </c>
      <c r="BR266">
        <v>5.3199999999999997E-2</v>
      </c>
      <c r="BS266">
        <v>0</v>
      </c>
      <c r="BT266">
        <v>0</v>
      </c>
      <c r="BU266">
        <v>0</v>
      </c>
      <c r="BV266" t="s">
        <v>6</v>
      </c>
      <c r="BW266" t="s">
        <v>6</v>
      </c>
      <c r="BX266" t="s">
        <v>6</v>
      </c>
      <c r="BY266">
        <v>0</v>
      </c>
      <c r="BZ266">
        <v>3.9249000000000001</v>
      </c>
      <c r="CC266" s="53">
        <v>7.2103747866187669E-3</v>
      </c>
      <c r="CD266" s="53">
        <v>0</v>
      </c>
      <c r="CE266" s="53">
        <v>0.99278962521338121</v>
      </c>
      <c r="CF266" s="53">
        <v>0</v>
      </c>
      <c r="CH266" s="53">
        <v>1</v>
      </c>
      <c r="CK266">
        <v>7.2103699999999998E-3</v>
      </c>
      <c r="CN266" s="53">
        <v>-4.7866187671483096E-9</v>
      </c>
      <c r="CO266" s="53">
        <v>0</v>
      </c>
    </row>
    <row r="267" spans="1:93" x14ac:dyDescent="0.35">
      <c r="A267" s="3" t="s">
        <v>438</v>
      </c>
      <c r="B267" s="3" t="s">
        <v>439</v>
      </c>
      <c r="C267">
        <v>0</v>
      </c>
      <c r="D267">
        <v>0.185</v>
      </c>
      <c r="E267">
        <v>0</v>
      </c>
      <c r="F267">
        <v>0</v>
      </c>
      <c r="G267">
        <v>0</v>
      </c>
      <c r="H267">
        <v>0</v>
      </c>
      <c r="I267">
        <v>0</v>
      </c>
      <c r="J267">
        <v>0</v>
      </c>
      <c r="K267">
        <v>0</v>
      </c>
      <c r="L267" s="3">
        <v>0</v>
      </c>
      <c r="M267" s="3">
        <v>0</v>
      </c>
      <c r="N267" s="3">
        <v>0</v>
      </c>
      <c r="O267" s="3">
        <v>0</v>
      </c>
      <c r="P267" s="3">
        <v>0</v>
      </c>
      <c r="Q267" s="3">
        <v>0</v>
      </c>
      <c r="R267">
        <v>0</v>
      </c>
      <c r="S267">
        <v>3.6819999999999999</v>
      </c>
      <c r="T267">
        <v>0</v>
      </c>
      <c r="U267">
        <v>0</v>
      </c>
      <c r="V267">
        <v>0</v>
      </c>
      <c r="W267">
        <v>0</v>
      </c>
      <c r="X267">
        <v>9.9640000000000004</v>
      </c>
      <c r="Y267">
        <v>0</v>
      </c>
      <c r="Z267">
        <v>0</v>
      </c>
      <c r="AA267">
        <v>0</v>
      </c>
      <c r="AB267">
        <v>0</v>
      </c>
      <c r="AC267">
        <v>0</v>
      </c>
      <c r="AD267">
        <v>0</v>
      </c>
      <c r="AE267">
        <v>0</v>
      </c>
      <c r="AF267">
        <v>0</v>
      </c>
      <c r="AG267">
        <v>0</v>
      </c>
      <c r="AH267">
        <v>0</v>
      </c>
      <c r="AI267">
        <v>0</v>
      </c>
      <c r="AJ267">
        <v>0</v>
      </c>
      <c r="AK267">
        <v>0</v>
      </c>
      <c r="AL267">
        <v>0</v>
      </c>
      <c r="AM267">
        <v>0</v>
      </c>
      <c r="AN267">
        <v>0</v>
      </c>
      <c r="AO267">
        <v>0</v>
      </c>
      <c r="AP267">
        <v>0</v>
      </c>
      <c r="AQ267">
        <v>0.11</v>
      </c>
      <c r="AR267">
        <v>0</v>
      </c>
      <c r="AT267">
        <v>13.940999999999999</v>
      </c>
      <c r="AU267">
        <v>13.940999999999999</v>
      </c>
      <c r="AV267">
        <v>9.6999999999999993</v>
      </c>
      <c r="AW267">
        <v>0</v>
      </c>
      <c r="AX267">
        <v>0</v>
      </c>
      <c r="AY267" s="53">
        <v>0.69578939817803598</v>
      </c>
      <c r="BA267" t="s">
        <v>79</v>
      </c>
      <c r="BF267">
        <v>0.11</v>
      </c>
      <c r="BG267">
        <v>0</v>
      </c>
      <c r="BH267">
        <v>3.6819999999999999</v>
      </c>
      <c r="BI267">
        <v>9.9640000000000004</v>
      </c>
      <c r="BK267">
        <v>13.646000000000001</v>
      </c>
      <c r="BN267">
        <v>0.185</v>
      </c>
      <c r="BO267">
        <v>0</v>
      </c>
      <c r="BP267">
        <v>13.646000000000001</v>
      </c>
      <c r="BQ267">
        <v>0</v>
      </c>
      <c r="BR267">
        <v>0.11</v>
      </c>
      <c r="BS267">
        <v>0</v>
      </c>
      <c r="BT267">
        <v>0</v>
      </c>
      <c r="BU267">
        <v>0</v>
      </c>
      <c r="BV267" t="s">
        <v>6</v>
      </c>
      <c r="BW267" t="s">
        <v>6</v>
      </c>
      <c r="BX267" t="s">
        <v>6</v>
      </c>
      <c r="BY267">
        <v>0</v>
      </c>
      <c r="BZ267">
        <v>13.941000000000001</v>
      </c>
      <c r="CC267" s="53">
        <v>1.3270210171436769E-2</v>
      </c>
      <c r="CD267" s="53">
        <v>0</v>
      </c>
      <c r="CE267" s="53">
        <v>0.98672978982856319</v>
      </c>
      <c r="CF267" s="53">
        <v>0</v>
      </c>
      <c r="CH267" s="53">
        <v>1</v>
      </c>
      <c r="CK267">
        <v>1.3270199999999999E-2</v>
      </c>
      <c r="CN267" s="53">
        <v>-1.0171436769235154E-8</v>
      </c>
      <c r="CO267" s="53">
        <v>0</v>
      </c>
    </row>
    <row r="268" spans="1:93" x14ac:dyDescent="0.35">
      <c r="A268" s="3" t="s">
        <v>438</v>
      </c>
      <c r="B268" s="3" t="s">
        <v>440</v>
      </c>
      <c r="C268">
        <v>0</v>
      </c>
      <c r="D268">
        <v>4.3460200000000002</v>
      </c>
      <c r="E268">
        <v>1.18</v>
      </c>
      <c r="F268">
        <v>0</v>
      </c>
      <c r="G268">
        <v>0</v>
      </c>
      <c r="H268">
        <v>0</v>
      </c>
      <c r="I268">
        <v>161.80000000000001</v>
      </c>
      <c r="J268">
        <v>0</v>
      </c>
      <c r="K268">
        <v>0</v>
      </c>
      <c r="L268" s="3">
        <v>0</v>
      </c>
      <c r="M268" s="3">
        <v>0</v>
      </c>
      <c r="N268" s="3">
        <v>0</v>
      </c>
      <c r="O268" s="3">
        <v>0</v>
      </c>
      <c r="P268" s="3">
        <v>18.860800000000001</v>
      </c>
      <c r="Q268" s="3">
        <v>0</v>
      </c>
      <c r="R268">
        <v>0</v>
      </c>
      <c r="S268">
        <v>156.03700000000001</v>
      </c>
      <c r="T268">
        <v>0</v>
      </c>
      <c r="U268">
        <v>108.78</v>
      </c>
      <c r="V268">
        <v>0</v>
      </c>
      <c r="W268">
        <v>0</v>
      </c>
      <c r="X268">
        <v>0</v>
      </c>
      <c r="Y268">
        <v>0</v>
      </c>
      <c r="Z268">
        <v>0</v>
      </c>
      <c r="AA268">
        <v>0</v>
      </c>
      <c r="AB268">
        <v>0</v>
      </c>
      <c r="AC268">
        <v>0</v>
      </c>
      <c r="AD268">
        <v>0</v>
      </c>
      <c r="AE268">
        <v>0</v>
      </c>
      <c r="AF268">
        <v>0</v>
      </c>
      <c r="AG268">
        <v>0</v>
      </c>
      <c r="AH268">
        <v>12.7</v>
      </c>
      <c r="AI268">
        <v>0</v>
      </c>
      <c r="AJ268">
        <v>0</v>
      </c>
      <c r="AK268">
        <v>0</v>
      </c>
      <c r="AL268">
        <v>0</v>
      </c>
      <c r="AM268">
        <v>0</v>
      </c>
      <c r="AN268">
        <v>66.81</v>
      </c>
      <c r="AO268">
        <v>0.114</v>
      </c>
      <c r="AP268">
        <v>0</v>
      </c>
      <c r="AQ268">
        <v>15.1639</v>
      </c>
      <c r="AR268">
        <v>0</v>
      </c>
      <c r="AT268">
        <v>545.79172000000005</v>
      </c>
      <c r="AU268">
        <v>545.79172000000005</v>
      </c>
      <c r="AV268">
        <v>377.4</v>
      </c>
      <c r="AW268">
        <v>0</v>
      </c>
      <c r="AX268">
        <v>1</v>
      </c>
      <c r="AY268" s="53">
        <v>0.69147256392969825</v>
      </c>
      <c r="BA268" t="s">
        <v>79</v>
      </c>
      <c r="BF268">
        <v>15.1639</v>
      </c>
      <c r="BG268">
        <v>0</v>
      </c>
      <c r="BH268">
        <v>264.81700000000001</v>
      </c>
      <c r="BI268">
        <v>0</v>
      </c>
      <c r="BK268">
        <v>296.37780000000004</v>
      </c>
      <c r="BN268">
        <v>5.5260199999999999</v>
      </c>
      <c r="BO268">
        <v>0</v>
      </c>
      <c r="BP268">
        <v>277.517</v>
      </c>
      <c r="BQ268">
        <v>247.58480000000003</v>
      </c>
      <c r="BR268">
        <v>15.1639</v>
      </c>
      <c r="BS268">
        <v>0</v>
      </c>
      <c r="BT268">
        <v>0</v>
      </c>
      <c r="BU268">
        <v>0</v>
      </c>
      <c r="BV268" t="s">
        <v>6</v>
      </c>
      <c r="BW268" t="s">
        <v>6</v>
      </c>
      <c r="BX268" t="s">
        <v>6</v>
      </c>
      <c r="BY268">
        <v>0.37721600000000005</v>
      </c>
      <c r="BZ268">
        <v>545.79172000000005</v>
      </c>
      <c r="CC268" s="53">
        <v>1.0815913440387112E-2</v>
      </c>
      <c r="CD268" s="53">
        <v>0</v>
      </c>
      <c r="CE268" s="53">
        <v>0.53625016517289781</v>
      </c>
      <c r="CF268" s="53">
        <v>0.45293392138671507</v>
      </c>
      <c r="CH268" s="53">
        <v>1</v>
      </c>
      <c r="CK268">
        <v>1.08357E-2</v>
      </c>
      <c r="CN268" s="53">
        <v>1.9786559612888083E-5</v>
      </c>
      <c r="CO268" s="53">
        <v>0</v>
      </c>
    </row>
    <row r="269" spans="1:93" x14ac:dyDescent="0.35">
      <c r="A269" s="3" t="s">
        <v>438</v>
      </c>
      <c r="B269" s="3" t="s">
        <v>441</v>
      </c>
      <c r="C269">
        <v>0</v>
      </c>
      <c r="D269">
        <v>0.23</v>
      </c>
      <c r="E269">
        <v>0</v>
      </c>
      <c r="F269">
        <v>0</v>
      </c>
      <c r="G269">
        <v>0</v>
      </c>
      <c r="H269">
        <v>0</v>
      </c>
      <c r="I269">
        <v>0</v>
      </c>
      <c r="J269">
        <v>0</v>
      </c>
      <c r="K269">
        <v>0</v>
      </c>
      <c r="L269" s="3">
        <v>0</v>
      </c>
      <c r="M269" s="3">
        <v>0</v>
      </c>
      <c r="N269" s="3">
        <v>0</v>
      </c>
      <c r="O269" s="3">
        <v>0</v>
      </c>
      <c r="P269" s="3">
        <v>0</v>
      </c>
      <c r="Q269" s="3">
        <v>0</v>
      </c>
      <c r="R269">
        <v>0</v>
      </c>
      <c r="S269">
        <v>0</v>
      </c>
      <c r="T269">
        <v>0</v>
      </c>
      <c r="U269">
        <v>0</v>
      </c>
      <c r="V269">
        <v>0</v>
      </c>
      <c r="W269">
        <v>4.8899999999999997</v>
      </c>
      <c r="X269">
        <v>0</v>
      </c>
      <c r="Y269">
        <v>0</v>
      </c>
      <c r="Z269">
        <v>0</v>
      </c>
      <c r="AA269">
        <v>0</v>
      </c>
      <c r="AB269">
        <v>0</v>
      </c>
      <c r="AC269">
        <v>0</v>
      </c>
      <c r="AD269">
        <v>0</v>
      </c>
      <c r="AE269">
        <v>0</v>
      </c>
      <c r="AF269">
        <v>0</v>
      </c>
      <c r="AG269">
        <v>0</v>
      </c>
      <c r="AH269">
        <v>0</v>
      </c>
      <c r="AI269">
        <v>0</v>
      </c>
      <c r="AJ269">
        <v>0</v>
      </c>
      <c r="AK269">
        <v>0</v>
      </c>
      <c r="AL269">
        <v>0</v>
      </c>
      <c r="AM269">
        <v>0</v>
      </c>
      <c r="AN269">
        <v>0</v>
      </c>
      <c r="AO269">
        <v>0</v>
      </c>
      <c r="AP269">
        <v>0</v>
      </c>
      <c r="AQ269">
        <v>2.8299999999999999E-2</v>
      </c>
      <c r="AR269">
        <v>0</v>
      </c>
      <c r="AT269">
        <v>5.1482999999999999</v>
      </c>
      <c r="AU269">
        <v>5.1482999999999999</v>
      </c>
      <c r="AV269">
        <v>4.4000000000000004</v>
      </c>
      <c r="AW269">
        <v>0</v>
      </c>
      <c r="AX269">
        <v>0</v>
      </c>
      <c r="AY269" s="53">
        <v>0.85465104986111928</v>
      </c>
      <c r="BA269" t="s">
        <v>79</v>
      </c>
      <c r="BF269">
        <v>2.8299999999999999E-2</v>
      </c>
      <c r="BG269">
        <v>0</v>
      </c>
      <c r="BH269">
        <v>0</v>
      </c>
      <c r="BI269">
        <v>4.8899999999999997</v>
      </c>
      <c r="BK269">
        <v>4.8899999999999997</v>
      </c>
      <c r="BN269">
        <v>0.23</v>
      </c>
      <c r="BO269">
        <v>0</v>
      </c>
      <c r="BP269">
        <v>4.8899999999999997</v>
      </c>
      <c r="BQ269">
        <v>0</v>
      </c>
      <c r="BR269">
        <v>2.8299999999999999E-2</v>
      </c>
      <c r="BS269">
        <v>0</v>
      </c>
      <c r="BT269">
        <v>0</v>
      </c>
      <c r="BU269">
        <v>0</v>
      </c>
      <c r="BV269" t="s">
        <v>6</v>
      </c>
      <c r="BW269" t="s">
        <v>6</v>
      </c>
      <c r="BX269" t="s">
        <v>6</v>
      </c>
      <c r="BY269">
        <v>0</v>
      </c>
      <c r="BZ269">
        <v>5.1482999999999999</v>
      </c>
      <c r="CC269" s="53">
        <v>4.4674941242740324E-2</v>
      </c>
      <c r="CD269" s="53">
        <v>0</v>
      </c>
      <c r="CE269" s="53">
        <v>0.95532505875725959</v>
      </c>
      <c r="CF269" s="53">
        <v>0</v>
      </c>
      <c r="CH269" s="53">
        <v>0.99999999999999989</v>
      </c>
      <c r="CK269">
        <v>4.4674899999999997E-2</v>
      </c>
      <c r="CN269" s="53">
        <v>-4.1242740327074312E-8</v>
      </c>
      <c r="CO269" s="53">
        <v>0</v>
      </c>
    </row>
    <row r="270" spans="1:93" x14ac:dyDescent="0.35">
      <c r="A270" s="3" t="s">
        <v>438</v>
      </c>
      <c r="B270" s="3" t="s">
        <v>443</v>
      </c>
      <c r="C270">
        <v>0</v>
      </c>
      <c r="D270">
        <v>7.0000000000000001E-3</v>
      </c>
      <c r="E270">
        <v>0</v>
      </c>
      <c r="F270">
        <v>0</v>
      </c>
      <c r="G270">
        <v>0</v>
      </c>
      <c r="H270">
        <v>0</v>
      </c>
      <c r="I270">
        <v>0</v>
      </c>
      <c r="J270">
        <v>0</v>
      </c>
      <c r="K270">
        <v>0</v>
      </c>
      <c r="L270" s="3">
        <v>0</v>
      </c>
      <c r="M270" s="3">
        <v>0</v>
      </c>
      <c r="N270" s="3">
        <v>0</v>
      </c>
      <c r="O270" s="3">
        <v>0</v>
      </c>
      <c r="P270" s="3">
        <v>0</v>
      </c>
      <c r="Q270" s="3">
        <v>0</v>
      </c>
      <c r="R270">
        <v>0</v>
      </c>
      <c r="S270">
        <v>0</v>
      </c>
      <c r="T270">
        <v>0</v>
      </c>
      <c r="U270">
        <v>0</v>
      </c>
      <c r="V270">
        <v>0</v>
      </c>
      <c r="W270">
        <v>2.6</v>
      </c>
      <c r="X270">
        <v>0</v>
      </c>
      <c r="Y270">
        <v>0</v>
      </c>
      <c r="Z270">
        <v>0</v>
      </c>
      <c r="AA270">
        <v>0</v>
      </c>
      <c r="AB270">
        <v>0</v>
      </c>
      <c r="AC270">
        <v>0</v>
      </c>
      <c r="AD270">
        <v>0</v>
      </c>
      <c r="AE270">
        <v>0</v>
      </c>
      <c r="AF270">
        <v>0</v>
      </c>
      <c r="AG270">
        <v>0</v>
      </c>
      <c r="AH270">
        <v>0</v>
      </c>
      <c r="AI270">
        <v>0</v>
      </c>
      <c r="AJ270">
        <v>0</v>
      </c>
      <c r="AK270">
        <v>0</v>
      </c>
      <c r="AL270">
        <v>0</v>
      </c>
      <c r="AM270">
        <v>0</v>
      </c>
      <c r="AN270">
        <v>0</v>
      </c>
      <c r="AO270">
        <v>0</v>
      </c>
      <c r="AP270">
        <v>0</v>
      </c>
      <c r="AQ270">
        <v>2.41E-2</v>
      </c>
      <c r="AR270">
        <v>0</v>
      </c>
      <c r="AT270">
        <v>2.6311</v>
      </c>
      <c r="AU270">
        <v>2.6311</v>
      </c>
      <c r="AV270">
        <v>2.1</v>
      </c>
      <c r="AW270">
        <v>0</v>
      </c>
      <c r="AX270">
        <v>0</v>
      </c>
      <c r="AY270" s="53">
        <v>0.79814526243776374</v>
      </c>
      <c r="BA270" t="s">
        <v>79</v>
      </c>
      <c r="BF270">
        <v>2.41E-2</v>
      </c>
      <c r="BG270">
        <v>0</v>
      </c>
      <c r="BH270">
        <v>0</v>
      </c>
      <c r="BI270">
        <v>2.6</v>
      </c>
      <c r="BK270">
        <v>2.6</v>
      </c>
      <c r="BN270">
        <v>7.0000000000000001E-3</v>
      </c>
      <c r="BO270">
        <v>0</v>
      </c>
      <c r="BP270">
        <v>2.6</v>
      </c>
      <c r="BQ270">
        <v>0</v>
      </c>
      <c r="BR270">
        <v>2.41E-2</v>
      </c>
      <c r="BS270">
        <v>0</v>
      </c>
      <c r="BT270">
        <v>0</v>
      </c>
      <c r="BU270">
        <v>0</v>
      </c>
      <c r="BV270" t="s">
        <v>6</v>
      </c>
      <c r="BW270" t="s">
        <v>6</v>
      </c>
      <c r="BX270" t="s">
        <v>6</v>
      </c>
      <c r="BY270">
        <v>0</v>
      </c>
      <c r="BZ270">
        <v>2.6311</v>
      </c>
      <c r="CC270" s="53">
        <v>2.6604842081258788E-3</v>
      </c>
      <c r="CD270" s="53">
        <v>0</v>
      </c>
      <c r="CE270" s="53">
        <v>0.99733951579187408</v>
      </c>
      <c r="CF270" s="53">
        <v>0</v>
      </c>
      <c r="CH270" s="53">
        <v>1</v>
      </c>
      <c r="CK270">
        <v>2.6604799999999998E-3</v>
      </c>
      <c r="CN270" s="53">
        <v>-4.2081258790072074E-9</v>
      </c>
      <c r="CO270" s="53">
        <v>0</v>
      </c>
    </row>
    <row r="271" spans="1:93" x14ac:dyDescent="0.35">
      <c r="A271" s="3" t="s">
        <v>438</v>
      </c>
      <c r="B271" s="3" t="s">
        <v>442</v>
      </c>
      <c r="C271">
        <v>0</v>
      </c>
      <c r="D271">
        <v>0.06</v>
      </c>
      <c r="E271">
        <v>0</v>
      </c>
      <c r="F271">
        <v>0</v>
      </c>
      <c r="G271">
        <v>0</v>
      </c>
      <c r="H271">
        <v>0</v>
      </c>
      <c r="I271">
        <v>0</v>
      </c>
      <c r="J271">
        <v>0</v>
      </c>
      <c r="K271">
        <v>0</v>
      </c>
      <c r="L271" s="3">
        <v>0</v>
      </c>
      <c r="M271" s="3">
        <v>0</v>
      </c>
      <c r="N271" s="3">
        <v>0</v>
      </c>
      <c r="O271" s="3">
        <v>0</v>
      </c>
      <c r="P271" s="3">
        <v>0</v>
      </c>
      <c r="Q271" s="3">
        <v>0</v>
      </c>
      <c r="R271">
        <v>0</v>
      </c>
      <c r="S271">
        <v>0</v>
      </c>
      <c r="T271">
        <v>0</v>
      </c>
      <c r="U271">
        <v>0</v>
      </c>
      <c r="V271">
        <v>0</v>
      </c>
      <c r="W271">
        <v>3.89</v>
      </c>
      <c r="X271">
        <v>0</v>
      </c>
      <c r="Y271">
        <v>0</v>
      </c>
      <c r="Z271">
        <v>0</v>
      </c>
      <c r="AA271">
        <v>0</v>
      </c>
      <c r="AB271">
        <v>0</v>
      </c>
      <c r="AC271">
        <v>0</v>
      </c>
      <c r="AD271">
        <v>0</v>
      </c>
      <c r="AE271">
        <v>0</v>
      </c>
      <c r="AF271">
        <v>0</v>
      </c>
      <c r="AG271">
        <v>0</v>
      </c>
      <c r="AH271">
        <v>0</v>
      </c>
      <c r="AI271">
        <v>0</v>
      </c>
      <c r="AJ271">
        <v>0</v>
      </c>
      <c r="AK271">
        <v>0</v>
      </c>
      <c r="AL271">
        <v>0</v>
      </c>
      <c r="AM271">
        <v>0</v>
      </c>
      <c r="AN271">
        <v>0</v>
      </c>
      <c r="AO271">
        <v>0</v>
      </c>
      <c r="AP271">
        <v>0</v>
      </c>
      <c r="AQ271">
        <v>0.10100000000000001</v>
      </c>
      <c r="AR271">
        <v>0</v>
      </c>
      <c r="AT271">
        <v>4.0510000000000002</v>
      </c>
      <c r="AU271">
        <v>4.0510000000000002</v>
      </c>
      <c r="AV271">
        <v>3</v>
      </c>
      <c r="AW271">
        <v>0</v>
      </c>
      <c r="AX271">
        <v>0</v>
      </c>
      <c r="AY271" s="53">
        <v>0.74055788694149594</v>
      </c>
      <c r="BA271" t="s">
        <v>79</v>
      </c>
      <c r="BF271">
        <v>0.10100000000000001</v>
      </c>
      <c r="BG271">
        <v>0</v>
      </c>
      <c r="BH271">
        <v>0</v>
      </c>
      <c r="BI271">
        <v>3.89</v>
      </c>
      <c r="BK271">
        <v>3.89</v>
      </c>
      <c r="BN271">
        <v>0.06</v>
      </c>
      <c r="BO271">
        <v>0</v>
      </c>
      <c r="BP271">
        <v>3.89</v>
      </c>
      <c r="BQ271">
        <v>0</v>
      </c>
      <c r="BR271">
        <v>0.10100000000000001</v>
      </c>
      <c r="BS271">
        <v>0</v>
      </c>
      <c r="BT271">
        <v>0</v>
      </c>
      <c r="BU271">
        <v>0</v>
      </c>
      <c r="BV271" t="s">
        <v>6</v>
      </c>
      <c r="BW271" t="s">
        <v>6</v>
      </c>
      <c r="BX271" t="s">
        <v>6</v>
      </c>
      <c r="BY271">
        <v>0</v>
      </c>
      <c r="BZ271">
        <v>4.0510000000000002</v>
      </c>
      <c r="CC271" s="53">
        <v>1.4811157738829918E-2</v>
      </c>
      <c r="CD271" s="53">
        <v>0</v>
      </c>
      <c r="CE271" s="53">
        <v>0.98518884226117009</v>
      </c>
      <c r="CF271" s="53">
        <v>0</v>
      </c>
      <c r="CH271" s="53">
        <v>1</v>
      </c>
      <c r="CK271">
        <v>1.48112E-2</v>
      </c>
      <c r="CN271" s="53">
        <v>4.2261170082533162E-8</v>
      </c>
      <c r="CO271" s="53">
        <v>0</v>
      </c>
    </row>
    <row r="272" spans="1:93" x14ac:dyDescent="0.35">
      <c r="A272" s="3" t="s">
        <v>444</v>
      </c>
      <c r="B272" s="3" t="s">
        <v>445</v>
      </c>
      <c r="C272">
        <v>0</v>
      </c>
      <c r="D272">
        <v>1.337</v>
      </c>
      <c r="E272">
        <v>0</v>
      </c>
      <c r="F272">
        <v>0</v>
      </c>
      <c r="G272">
        <v>0</v>
      </c>
      <c r="H272">
        <v>0</v>
      </c>
      <c r="I272">
        <v>0</v>
      </c>
      <c r="J272">
        <v>0</v>
      </c>
      <c r="K272">
        <v>0</v>
      </c>
      <c r="L272" s="3">
        <v>0</v>
      </c>
      <c r="M272" s="3">
        <v>0</v>
      </c>
      <c r="N272" s="3">
        <v>0</v>
      </c>
      <c r="O272" s="3">
        <v>0</v>
      </c>
      <c r="P272" s="3">
        <v>0</v>
      </c>
      <c r="Q272" s="3">
        <v>0</v>
      </c>
      <c r="R272">
        <v>0</v>
      </c>
      <c r="S272">
        <v>0</v>
      </c>
      <c r="T272">
        <v>0</v>
      </c>
      <c r="U272">
        <v>0</v>
      </c>
      <c r="V272">
        <v>0</v>
      </c>
      <c r="W272">
        <v>15.901</v>
      </c>
      <c r="X272">
        <v>0</v>
      </c>
      <c r="Y272">
        <v>0</v>
      </c>
      <c r="Z272">
        <v>0</v>
      </c>
      <c r="AA272">
        <v>0</v>
      </c>
      <c r="AB272">
        <v>0</v>
      </c>
      <c r="AC272">
        <v>0</v>
      </c>
      <c r="AD272">
        <v>0</v>
      </c>
      <c r="AE272">
        <v>0</v>
      </c>
      <c r="AF272">
        <v>0</v>
      </c>
      <c r="AG272">
        <v>0</v>
      </c>
      <c r="AH272">
        <v>0</v>
      </c>
      <c r="AI272">
        <v>0</v>
      </c>
      <c r="AJ272">
        <v>0</v>
      </c>
      <c r="AK272">
        <v>7.7830000000000004</v>
      </c>
      <c r="AL272">
        <v>0</v>
      </c>
      <c r="AM272">
        <v>0</v>
      </c>
      <c r="AN272">
        <v>0</v>
      </c>
      <c r="AO272">
        <v>20.841999999999999</v>
      </c>
      <c r="AP272">
        <v>0</v>
      </c>
      <c r="AQ272">
        <v>0.9</v>
      </c>
      <c r="AR272">
        <v>0</v>
      </c>
      <c r="AT272">
        <v>46.762999999999998</v>
      </c>
      <c r="AU272">
        <v>46.762999999999998</v>
      </c>
      <c r="AV272">
        <v>39.508000000000003</v>
      </c>
      <c r="AW272">
        <v>0</v>
      </c>
      <c r="AX272">
        <v>0</v>
      </c>
      <c r="AY272" s="53">
        <v>0.84485597587836547</v>
      </c>
      <c r="BA272" t="s">
        <v>79</v>
      </c>
      <c r="BF272">
        <v>8.6829999999999998</v>
      </c>
      <c r="BG272">
        <v>0</v>
      </c>
      <c r="BH272">
        <v>0</v>
      </c>
      <c r="BI272">
        <v>15.901</v>
      </c>
      <c r="BK272">
        <v>15.901</v>
      </c>
      <c r="BN272">
        <v>1.337</v>
      </c>
      <c r="BO272">
        <v>0</v>
      </c>
      <c r="BP272">
        <v>15.901</v>
      </c>
      <c r="BQ272">
        <v>20.841999999999999</v>
      </c>
      <c r="BR272">
        <v>8.6829999999999998</v>
      </c>
      <c r="BS272">
        <v>0.79</v>
      </c>
      <c r="BT272">
        <v>0.14680000000000001</v>
      </c>
      <c r="BU272">
        <v>0</v>
      </c>
      <c r="BV272" t="s">
        <v>6</v>
      </c>
      <c r="BW272" t="s">
        <v>6</v>
      </c>
      <c r="BX272" t="s">
        <v>6</v>
      </c>
      <c r="BY272">
        <v>0</v>
      </c>
      <c r="BZ272">
        <v>46.762999999999998</v>
      </c>
      <c r="CC272" s="53">
        <v>0.17527895986142894</v>
      </c>
      <c r="CD272" s="53">
        <v>2.7257968907041893E-2</v>
      </c>
      <c r="CE272" s="53">
        <v>0.35176882578106622</v>
      </c>
      <c r="CF272" s="53">
        <v>0.44569424545046299</v>
      </c>
      <c r="CH272" s="53">
        <v>1</v>
      </c>
      <c r="CK272">
        <v>0.17527899999999999</v>
      </c>
      <c r="CN272" s="53">
        <v>4.0138571050229999E-8</v>
      </c>
      <c r="CO272" s="53">
        <v>0</v>
      </c>
    </row>
    <row r="273" spans="1:93" x14ac:dyDescent="0.35">
      <c r="A273" s="3" t="s">
        <v>444</v>
      </c>
      <c r="B273" s="3" t="s">
        <v>447</v>
      </c>
      <c r="C273">
        <v>0</v>
      </c>
      <c r="D273">
        <v>0</v>
      </c>
      <c r="E273">
        <v>0</v>
      </c>
      <c r="F273">
        <v>0</v>
      </c>
      <c r="G273">
        <v>0</v>
      </c>
      <c r="H273">
        <v>0</v>
      </c>
      <c r="I273">
        <v>0</v>
      </c>
      <c r="J273">
        <v>0</v>
      </c>
      <c r="K273">
        <v>0</v>
      </c>
      <c r="L273" s="3">
        <v>0</v>
      </c>
      <c r="M273" s="3">
        <v>0</v>
      </c>
      <c r="N273" s="3">
        <v>0</v>
      </c>
      <c r="O273" s="3">
        <v>0</v>
      </c>
      <c r="P273" s="3">
        <v>0</v>
      </c>
      <c r="Q273" s="3">
        <v>0</v>
      </c>
      <c r="R273">
        <v>0</v>
      </c>
      <c r="S273">
        <v>0</v>
      </c>
      <c r="T273">
        <v>0</v>
      </c>
      <c r="U273">
        <v>0</v>
      </c>
      <c r="V273">
        <v>1.65882</v>
      </c>
      <c r="W273">
        <v>0</v>
      </c>
      <c r="X273">
        <v>0</v>
      </c>
      <c r="Y273">
        <v>0</v>
      </c>
      <c r="Z273">
        <v>0</v>
      </c>
      <c r="AA273">
        <v>0</v>
      </c>
      <c r="AB273">
        <v>0</v>
      </c>
      <c r="AC273">
        <v>0</v>
      </c>
      <c r="AD273">
        <v>0</v>
      </c>
      <c r="AE273">
        <v>0</v>
      </c>
      <c r="AF273">
        <v>0</v>
      </c>
      <c r="AG273">
        <v>0</v>
      </c>
      <c r="AH273">
        <v>0</v>
      </c>
      <c r="AI273">
        <v>0</v>
      </c>
      <c r="AJ273">
        <v>0</v>
      </c>
      <c r="AK273">
        <v>0</v>
      </c>
      <c r="AL273">
        <v>0</v>
      </c>
      <c r="AM273">
        <v>0</v>
      </c>
      <c r="AN273">
        <v>0</v>
      </c>
      <c r="AO273">
        <v>0</v>
      </c>
      <c r="AP273">
        <v>0</v>
      </c>
      <c r="AQ273">
        <v>3.3689999999999998E-2</v>
      </c>
      <c r="AR273">
        <v>0</v>
      </c>
      <c r="AT273">
        <v>1.69251</v>
      </c>
      <c r="AU273">
        <v>1.69251</v>
      </c>
      <c r="AV273">
        <v>1.123</v>
      </c>
      <c r="AW273">
        <v>0</v>
      </c>
      <c r="AX273">
        <v>0</v>
      </c>
      <c r="AY273" s="53">
        <v>0.66351158929637044</v>
      </c>
      <c r="BA273" t="s">
        <v>79</v>
      </c>
      <c r="BF273">
        <v>3.3689999999999998E-2</v>
      </c>
      <c r="BG273">
        <v>0</v>
      </c>
      <c r="BH273">
        <v>1.65882</v>
      </c>
      <c r="BI273">
        <v>0</v>
      </c>
      <c r="BK273">
        <v>1.65882</v>
      </c>
      <c r="BN273">
        <v>0</v>
      </c>
      <c r="BO273">
        <v>0</v>
      </c>
      <c r="BP273">
        <v>1.65882</v>
      </c>
      <c r="BQ273">
        <v>0</v>
      </c>
      <c r="BR273">
        <v>3.3689999999999998E-2</v>
      </c>
      <c r="BS273">
        <v>0.79</v>
      </c>
      <c r="BT273">
        <v>0.14680000000000001</v>
      </c>
      <c r="BU273">
        <v>0</v>
      </c>
      <c r="BV273" t="s">
        <v>6</v>
      </c>
      <c r="BW273" t="s">
        <v>6</v>
      </c>
      <c r="BX273" t="s">
        <v>6</v>
      </c>
      <c r="BY273">
        <v>0</v>
      </c>
      <c r="BZ273">
        <v>1.69251</v>
      </c>
      <c r="CC273" s="53">
        <v>1.5725224666323982E-2</v>
      </c>
      <c r="CD273" s="53">
        <v>2.9221050392612157E-3</v>
      </c>
      <c r="CE273" s="53">
        <v>0.98135267029441475</v>
      </c>
      <c r="CF273" s="53">
        <v>0</v>
      </c>
      <c r="CH273" s="53">
        <v>1</v>
      </c>
      <c r="CK273">
        <v>1.5725200000000002E-2</v>
      </c>
      <c r="CN273" s="53">
        <v>-2.4666323979877225E-8</v>
      </c>
      <c r="CO273" s="53">
        <v>0</v>
      </c>
    </row>
    <row r="274" spans="1:93" x14ac:dyDescent="0.35">
      <c r="A274" s="3" t="s">
        <v>444</v>
      </c>
      <c r="B274" s="3" t="s">
        <v>446</v>
      </c>
      <c r="C274">
        <v>0</v>
      </c>
      <c r="D274">
        <v>0.22</v>
      </c>
      <c r="E274">
        <v>0</v>
      </c>
      <c r="F274">
        <v>0</v>
      </c>
      <c r="G274">
        <v>0</v>
      </c>
      <c r="H274">
        <v>0</v>
      </c>
      <c r="I274">
        <v>0</v>
      </c>
      <c r="J274">
        <v>0</v>
      </c>
      <c r="K274">
        <v>0</v>
      </c>
      <c r="L274" s="3">
        <v>0</v>
      </c>
      <c r="M274" s="3">
        <v>0</v>
      </c>
      <c r="N274" s="3">
        <v>0</v>
      </c>
      <c r="O274" s="3">
        <v>0</v>
      </c>
      <c r="P274" s="3">
        <v>0</v>
      </c>
      <c r="Q274" s="3">
        <v>0</v>
      </c>
      <c r="R274">
        <v>0</v>
      </c>
      <c r="S274">
        <v>0</v>
      </c>
      <c r="T274">
        <v>0</v>
      </c>
      <c r="U274">
        <v>0</v>
      </c>
      <c r="V274">
        <v>4.9764699999999999</v>
      </c>
      <c r="W274">
        <v>0</v>
      </c>
      <c r="X274">
        <v>0</v>
      </c>
      <c r="Y274">
        <v>0</v>
      </c>
      <c r="Z274">
        <v>0</v>
      </c>
      <c r="AA274">
        <v>0</v>
      </c>
      <c r="AB274">
        <v>0</v>
      </c>
      <c r="AC274">
        <v>0</v>
      </c>
      <c r="AD274">
        <v>0</v>
      </c>
      <c r="AE274">
        <v>0</v>
      </c>
      <c r="AF274">
        <v>0</v>
      </c>
      <c r="AG274">
        <v>0</v>
      </c>
      <c r="AH274">
        <v>0</v>
      </c>
      <c r="AI274">
        <v>0</v>
      </c>
      <c r="AJ274">
        <v>0</v>
      </c>
      <c r="AK274">
        <v>0</v>
      </c>
      <c r="AL274">
        <v>0</v>
      </c>
      <c r="AM274">
        <v>0</v>
      </c>
      <c r="AN274">
        <v>0</v>
      </c>
      <c r="AO274">
        <v>0</v>
      </c>
      <c r="AP274">
        <v>0</v>
      </c>
      <c r="AQ274">
        <v>0.1</v>
      </c>
      <c r="AR274">
        <v>0</v>
      </c>
      <c r="AT274">
        <v>5.2964699999999993</v>
      </c>
      <c r="AU274">
        <v>5.2964699999999993</v>
      </c>
      <c r="AV274">
        <v>3.7210000000000001</v>
      </c>
      <c r="AW274">
        <v>0</v>
      </c>
      <c r="AX274">
        <v>0</v>
      </c>
      <c r="AY274" s="53">
        <v>0.70254339210832883</v>
      </c>
      <c r="BA274" t="s">
        <v>79</v>
      </c>
      <c r="BF274">
        <v>0.1</v>
      </c>
      <c r="BG274">
        <v>0</v>
      </c>
      <c r="BH274">
        <v>4.9764699999999999</v>
      </c>
      <c r="BI274">
        <v>0</v>
      </c>
      <c r="BK274">
        <v>4.9764699999999999</v>
      </c>
      <c r="BN274">
        <v>0.22</v>
      </c>
      <c r="BO274">
        <v>0</v>
      </c>
      <c r="BP274">
        <v>4.9764699999999999</v>
      </c>
      <c r="BQ274">
        <v>0</v>
      </c>
      <c r="BR274">
        <v>0.1</v>
      </c>
      <c r="BS274">
        <v>0.79</v>
      </c>
      <c r="BT274">
        <v>0.14680000000000001</v>
      </c>
      <c r="BU274">
        <v>0</v>
      </c>
      <c r="BV274" t="s">
        <v>6</v>
      </c>
      <c r="BW274" t="s">
        <v>6</v>
      </c>
      <c r="BX274" t="s">
        <v>6</v>
      </c>
      <c r="BY274">
        <v>0</v>
      </c>
      <c r="BZ274">
        <v>5.2964699999999993</v>
      </c>
      <c r="CC274" s="53">
        <v>5.6452693964093081E-2</v>
      </c>
      <c r="CD274" s="53">
        <v>2.7716573491400882E-3</v>
      </c>
      <c r="CE274" s="53">
        <v>0.94077564868676689</v>
      </c>
      <c r="CF274" s="53">
        <v>0</v>
      </c>
      <c r="CH274" s="53">
        <v>1</v>
      </c>
      <c r="CK274">
        <v>5.6452700000000001E-2</v>
      </c>
      <c r="CN274" s="53">
        <v>6.0359069201099125E-9</v>
      </c>
      <c r="CO274" s="53">
        <v>0</v>
      </c>
    </row>
    <row r="275" spans="1:93" x14ac:dyDescent="0.35">
      <c r="A275" s="3" t="s">
        <v>448</v>
      </c>
      <c r="B275" s="3" t="s">
        <v>449</v>
      </c>
      <c r="C275">
        <v>0</v>
      </c>
      <c r="D275">
        <v>2.1999999999999999E-2</v>
      </c>
      <c r="E275">
        <v>0</v>
      </c>
      <c r="F275">
        <v>0</v>
      </c>
      <c r="G275">
        <v>0</v>
      </c>
      <c r="H275">
        <v>0</v>
      </c>
      <c r="I275">
        <v>0</v>
      </c>
      <c r="J275">
        <v>0</v>
      </c>
      <c r="K275">
        <v>0</v>
      </c>
      <c r="L275" s="3">
        <v>0</v>
      </c>
      <c r="M275" s="3">
        <v>0</v>
      </c>
      <c r="N275" s="3">
        <v>0</v>
      </c>
      <c r="O275" s="3">
        <v>0</v>
      </c>
      <c r="P275" s="3">
        <v>0</v>
      </c>
      <c r="Q275" s="3">
        <v>0</v>
      </c>
      <c r="R275">
        <v>0</v>
      </c>
      <c r="S275">
        <v>0</v>
      </c>
      <c r="T275">
        <v>0</v>
      </c>
      <c r="U275">
        <v>0</v>
      </c>
      <c r="V275">
        <v>0</v>
      </c>
      <c r="W275">
        <v>0</v>
      </c>
      <c r="X275">
        <v>0</v>
      </c>
      <c r="Y275">
        <v>0</v>
      </c>
      <c r="Z275">
        <v>0</v>
      </c>
      <c r="AA275">
        <v>0</v>
      </c>
      <c r="AB275">
        <v>0</v>
      </c>
      <c r="AC275">
        <v>0</v>
      </c>
      <c r="AD275">
        <v>0</v>
      </c>
      <c r="AE275">
        <v>0</v>
      </c>
      <c r="AF275">
        <v>0</v>
      </c>
      <c r="AG275">
        <v>0</v>
      </c>
      <c r="AH275">
        <v>0</v>
      </c>
      <c r="AI275">
        <v>0</v>
      </c>
      <c r="AJ275">
        <v>0</v>
      </c>
      <c r="AK275">
        <v>7.0179999999999998</v>
      </c>
      <c r="AL275">
        <v>2.9910000000000001</v>
      </c>
      <c r="AM275">
        <v>4.3529999999999998</v>
      </c>
      <c r="AN275">
        <v>0</v>
      </c>
      <c r="AO275">
        <v>3.57</v>
      </c>
      <c r="AP275">
        <v>0</v>
      </c>
      <c r="AQ275">
        <v>0.4</v>
      </c>
      <c r="AR275">
        <v>330.45</v>
      </c>
      <c r="AT275">
        <v>18.353999999999999</v>
      </c>
      <c r="AU275">
        <v>348.80399999999997</v>
      </c>
      <c r="AV275">
        <v>312.49900000000002</v>
      </c>
      <c r="AW275">
        <v>0</v>
      </c>
      <c r="AX275">
        <v>0</v>
      </c>
      <c r="AY275" s="53">
        <v>0.89591575784681377</v>
      </c>
      <c r="BA275" t="s">
        <v>79</v>
      </c>
      <c r="BF275">
        <v>10.409000000000001</v>
      </c>
      <c r="BG275">
        <v>0</v>
      </c>
      <c r="BH275">
        <v>0</v>
      </c>
      <c r="BI275">
        <v>0</v>
      </c>
      <c r="BK275">
        <v>0</v>
      </c>
      <c r="BN275">
        <v>2.1999999999999999E-2</v>
      </c>
      <c r="BO275">
        <v>0</v>
      </c>
      <c r="BP275">
        <v>0</v>
      </c>
      <c r="BQ275">
        <v>7.923</v>
      </c>
      <c r="BR275">
        <v>10.409000000000001</v>
      </c>
      <c r="BS275">
        <v>0</v>
      </c>
      <c r="BT275">
        <v>0</v>
      </c>
      <c r="BU275">
        <v>330.45</v>
      </c>
      <c r="BV275">
        <v>0.4</v>
      </c>
      <c r="BW275" t="s">
        <v>6</v>
      </c>
      <c r="BX275">
        <v>115.90900000000001</v>
      </c>
      <c r="BY275">
        <v>0</v>
      </c>
      <c r="BZ275">
        <v>348.80399999999997</v>
      </c>
      <c r="CC275" s="53">
        <v>3.8525934335615422E-3</v>
      </c>
      <c r="CD275" s="53">
        <v>0.61128656781458934</v>
      </c>
      <c r="CE275" s="53">
        <v>2.9841974289285679E-2</v>
      </c>
      <c r="CF275" s="53">
        <v>0.35501886446256353</v>
      </c>
      <c r="CH275" s="53">
        <v>1.0000000000000002</v>
      </c>
      <c r="CK275">
        <v>3.8525899999999999E-3</v>
      </c>
      <c r="CN275" s="53">
        <v>-3.4335615422924348E-9</v>
      </c>
      <c r="CO275" s="53">
        <v>0</v>
      </c>
    </row>
    <row r="276" spans="1:93" x14ac:dyDescent="0.35">
      <c r="A276" s="3" t="s">
        <v>450</v>
      </c>
      <c r="B276" s="3" t="s">
        <v>451</v>
      </c>
      <c r="C276">
        <v>0</v>
      </c>
      <c r="D276">
        <v>0.39</v>
      </c>
      <c r="E276">
        <v>0</v>
      </c>
      <c r="F276">
        <v>0</v>
      </c>
      <c r="G276">
        <v>0</v>
      </c>
      <c r="H276">
        <v>0</v>
      </c>
      <c r="I276">
        <v>0</v>
      </c>
      <c r="J276">
        <v>0</v>
      </c>
      <c r="K276">
        <v>0</v>
      </c>
      <c r="L276" s="3">
        <v>0</v>
      </c>
      <c r="M276" s="3">
        <v>0</v>
      </c>
      <c r="N276" s="3">
        <v>0</v>
      </c>
      <c r="O276" s="3">
        <v>0</v>
      </c>
      <c r="P276" s="3">
        <v>0</v>
      </c>
      <c r="Q276" s="3">
        <v>0</v>
      </c>
      <c r="R276">
        <v>0</v>
      </c>
      <c r="S276">
        <v>0</v>
      </c>
      <c r="T276">
        <v>0</v>
      </c>
      <c r="U276">
        <v>11.1</v>
      </c>
      <c r="V276">
        <v>0</v>
      </c>
      <c r="W276">
        <v>0</v>
      </c>
      <c r="X276">
        <v>0</v>
      </c>
      <c r="Y276">
        <v>0</v>
      </c>
      <c r="Z276">
        <v>0</v>
      </c>
      <c r="AA276">
        <v>0</v>
      </c>
      <c r="AB276">
        <v>0</v>
      </c>
      <c r="AC276">
        <v>0</v>
      </c>
      <c r="AD276">
        <v>0</v>
      </c>
      <c r="AE276">
        <v>0</v>
      </c>
      <c r="AF276">
        <v>0</v>
      </c>
      <c r="AG276">
        <v>0</v>
      </c>
      <c r="AH276">
        <v>0</v>
      </c>
      <c r="AI276">
        <v>0</v>
      </c>
      <c r="AJ276">
        <v>0</v>
      </c>
      <c r="AK276">
        <v>0</v>
      </c>
      <c r="AL276">
        <v>0</v>
      </c>
      <c r="AM276">
        <v>0</v>
      </c>
      <c r="AN276">
        <v>0</v>
      </c>
      <c r="AO276">
        <v>0</v>
      </c>
      <c r="AP276">
        <v>0</v>
      </c>
      <c r="AQ276">
        <v>0.13</v>
      </c>
      <c r="AR276">
        <v>0</v>
      </c>
      <c r="AT276">
        <v>11.620000000000001</v>
      </c>
      <c r="AU276">
        <v>11.620000000000001</v>
      </c>
      <c r="AV276">
        <v>8.1</v>
      </c>
      <c r="AW276">
        <v>0</v>
      </c>
      <c r="AX276">
        <v>0</v>
      </c>
      <c r="AY276" s="53">
        <v>0.69707401032702232</v>
      </c>
      <c r="BA276" t="s">
        <v>79</v>
      </c>
      <c r="BF276">
        <v>0.13</v>
      </c>
      <c r="BG276">
        <v>0</v>
      </c>
      <c r="BH276">
        <v>11.1</v>
      </c>
      <c r="BI276">
        <v>0</v>
      </c>
      <c r="BK276">
        <v>11.1</v>
      </c>
      <c r="BN276">
        <v>0.39</v>
      </c>
      <c r="BO276">
        <v>0</v>
      </c>
      <c r="BP276">
        <v>11.1</v>
      </c>
      <c r="BQ276">
        <v>0</v>
      </c>
      <c r="BR276">
        <v>0.13</v>
      </c>
      <c r="BS276">
        <v>0</v>
      </c>
      <c r="BT276">
        <v>0</v>
      </c>
      <c r="BU276">
        <v>0</v>
      </c>
      <c r="BV276" t="s">
        <v>6</v>
      </c>
      <c r="BW276" t="s">
        <v>6</v>
      </c>
      <c r="BX276" t="s">
        <v>6</v>
      </c>
      <c r="BY276">
        <v>0</v>
      </c>
      <c r="BZ276">
        <v>11.620000000000001</v>
      </c>
      <c r="CC276" s="53">
        <v>3.3562822719449222E-2</v>
      </c>
      <c r="CD276" s="53">
        <v>0</v>
      </c>
      <c r="CE276" s="53">
        <v>0.96643717728055067</v>
      </c>
      <c r="CF276" s="53">
        <v>0</v>
      </c>
      <c r="CH276" s="53">
        <v>0.99999999999999989</v>
      </c>
      <c r="CK276">
        <v>3.3562799999999997E-2</v>
      </c>
      <c r="CN276" s="53">
        <v>-2.2719449224717359E-8</v>
      </c>
      <c r="CO276" s="53">
        <v>0</v>
      </c>
    </row>
    <row r="277" spans="1:93" x14ac:dyDescent="0.35">
      <c r="A277" s="3" t="s">
        <v>450</v>
      </c>
      <c r="B277" s="3" t="s">
        <v>452</v>
      </c>
      <c r="C277">
        <v>0</v>
      </c>
      <c r="D277">
        <v>0.81</v>
      </c>
      <c r="E277">
        <v>0</v>
      </c>
      <c r="F277">
        <v>0</v>
      </c>
      <c r="G277">
        <v>0</v>
      </c>
      <c r="H277">
        <v>0</v>
      </c>
      <c r="I277">
        <v>0</v>
      </c>
      <c r="J277">
        <v>0</v>
      </c>
      <c r="K277">
        <v>0</v>
      </c>
      <c r="L277" s="3">
        <v>0</v>
      </c>
      <c r="M277" s="3">
        <v>0</v>
      </c>
      <c r="N277" s="3">
        <v>0</v>
      </c>
      <c r="O277" s="3">
        <v>0</v>
      </c>
      <c r="P277" s="3">
        <v>0</v>
      </c>
      <c r="Q277" s="3">
        <v>0</v>
      </c>
      <c r="R277">
        <v>0</v>
      </c>
      <c r="S277">
        <v>10.86</v>
      </c>
      <c r="T277">
        <v>0</v>
      </c>
      <c r="U277">
        <v>0</v>
      </c>
      <c r="V277">
        <v>0</v>
      </c>
      <c r="W277">
        <v>0</v>
      </c>
      <c r="X277">
        <v>0</v>
      </c>
      <c r="Y277">
        <v>0</v>
      </c>
      <c r="Z277">
        <v>0</v>
      </c>
      <c r="AA277">
        <v>0</v>
      </c>
      <c r="AB277">
        <v>0</v>
      </c>
      <c r="AC277">
        <v>0</v>
      </c>
      <c r="AD277">
        <v>0</v>
      </c>
      <c r="AE277">
        <v>0</v>
      </c>
      <c r="AF277">
        <v>0</v>
      </c>
      <c r="AG277">
        <v>0</v>
      </c>
      <c r="AH277">
        <v>0</v>
      </c>
      <c r="AI277">
        <v>0</v>
      </c>
      <c r="AJ277">
        <v>0</v>
      </c>
      <c r="AK277">
        <v>0</v>
      </c>
      <c r="AL277">
        <v>0</v>
      </c>
      <c r="AM277">
        <v>0</v>
      </c>
      <c r="AN277">
        <v>0</v>
      </c>
      <c r="AO277">
        <v>0</v>
      </c>
      <c r="AP277">
        <v>0</v>
      </c>
      <c r="AQ277">
        <v>0.16700000000000001</v>
      </c>
      <c r="AR277">
        <v>0</v>
      </c>
      <c r="AT277">
        <v>11.837</v>
      </c>
      <c r="AU277">
        <v>11.837</v>
      </c>
      <c r="AV277">
        <v>7.1</v>
      </c>
      <c r="AW277">
        <v>0</v>
      </c>
      <c r="AX277">
        <v>0</v>
      </c>
      <c r="AY277" s="53">
        <v>0.59981414209681505</v>
      </c>
      <c r="BA277" t="s">
        <v>79</v>
      </c>
      <c r="BF277">
        <v>0.16700000000000001</v>
      </c>
      <c r="BG277">
        <v>0</v>
      </c>
      <c r="BH277">
        <v>10.86</v>
      </c>
      <c r="BI277">
        <v>0</v>
      </c>
      <c r="BK277">
        <v>10.86</v>
      </c>
      <c r="BN277">
        <v>0.81</v>
      </c>
      <c r="BO277">
        <v>0</v>
      </c>
      <c r="BP277">
        <v>10.86</v>
      </c>
      <c r="BQ277">
        <v>0</v>
      </c>
      <c r="BR277">
        <v>0.16700000000000001</v>
      </c>
      <c r="BS277">
        <v>0</v>
      </c>
      <c r="BT277">
        <v>0</v>
      </c>
      <c r="BU277">
        <v>0</v>
      </c>
      <c r="BV277" t="s">
        <v>6</v>
      </c>
      <c r="BW277" t="s">
        <v>6</v>
      </c>
      <c r="BX277" t="s">
        <v>6</v>
      </c>
      <c r="BY277">
        <v>0</v>
      </c>
      <c r="BZ277">
        <v>11.837</v>
      </c>
      <c r="CC277" s="53">
        <v>6.8429500718087358E-2</v>
      </c>
      <c r="CD277" s="53">
        <v>0</v>
      </c>
      <c r="CE277" s="53">
        <v>0.9315704992819126</v>
      </c>
      <c r="CF277" s="53">
        <v>0</v>
      </c>
      <c r="CH277" s="53">
        <v>1</v>
      </c>
      <c r="CK277">
        <v>6.8429500000000004E-2</v>
      </c>
      <c r="CN277" s="53">
        <v>-7.1808735346845509E-10</v>
      </c>
      <c r="CO277" s="53">
        <v>0</v>
      </c>
    </row>
    <row r="278" spans="1:93" x14ac:dyDescent="0.35">
      <c r="A278" s="3" t="s">
        <v>450</v>
      </c>
      <c r="B278" s="3" t="s">
        <v>464</v>
      </c>
      <c r="C278">
        <v>0</v>
      </c>
      <c r="D278">
        <v>0</v>
      </c>
      <c r="E278">
        <v>0</v>
      </c>
      <c r="F278">
        <v>0</v>
      </c>
      <c r="G278">
        <v>0</v>
      </c>
      <c r="H278">
        <v>0</v>
      </c>
      <c r="I278">
        <v>0</v>
      </c>
      <c r="J278">
        <v>0</v>
      </c>
      <c r="K278">
        <v>0</v>
      </c>
      <c r="L278" s="3">
        <v>0</v>
      </c>
      <c r="M278" s="3">
        <v>0</v>
      </c>
      <c r="N278" s="3">
        <v>0</v>
      </c>
      <c r="O278" s="3">
        <v>0</v>
      </c>
      <c r="P278" s="3">
        <v>0</v>
      </c>
      <c r="Q278" s="3">
        <v>0</v>
      </c>
      <c r="R278">
        <v>0</v>
      </c>
      <c r="S278">
        <v>0</v>
      </c>
      <c r="T278">
        <v>0</v>
      </c>
      <c r="U278">
        <v>3.35</v>
      </c>
      <c r="V278">
        <v>0</v>
      </c>
      <c r="W278">
        <v>0</v>
      </c>
      <c r="X278">
        <v>0</v>
      </c>
      <c r="Y278">
        <v>0</v>
      </c>
      <c r="Z278">
        <v>0</v>
      </c>
      <c r="AA278">
        <v>0</v>
      </c>
      <c r="AB278">
        <v>0</v>
      </c>
      <c r="AC278">
        <v>0</v>
      </c>
      <c r="AD278">
        <v>0</v>
      </c>
      <c r="AE278">
        <v>0</v>
      </c>
      <c r="AF278">
        <v>0</v>
      </c>
      <c r="AG278">
        <v>0</v>
      </c>
      <c r="AH278">
        <v>0</v>
      </c>
      <c r="AI278">
        <v>0</v>
      </c>
      <c r="AJ278">
        <v>0</v>
      </c>
      <c r="AK278">
        <v>0</v>
      </c>
      <c r="AL278">
        <v>0</v>
      </c>
      <c r="AM278">
        <v>0</v>
      </c>
      <c r="AN278">
        <v>0</v>
      </c>
      <c r="AO278">
        <v>0</v>
      </c>
      <c r="AP278">
        <v>0</v>
      </c>
      <c r="AQ278">
        <v>3.5000000000000003E-2</v>
      </c>
      <c r="AR278">
        <v>0</v>
      </c>
      <c r="AT278">
        <v>3.3850000000000002</v>
      </c>
      <c r="AU278">
        <v>3.3850000000000002</v>
      </c>
      <c r="AV278">
        <v>2.5099999999999998</v>
      </c>
      <c r="AW278">
        <v>0</v>
      </c>
      <c r="AX278">
        <v>0</v>
      </c>
      <c r="AY278" s="53">
        <v>0.74150664697193491</v>
      </c>
      <c r="BA278" t="s">
        <v>79</v>
      </c>
      <c r="BF278">
        <v>3.5000000000000003E-2</v>
      </c>
      <c r="BG278">
        <v>0</v>
      </c>
      <c r="BH278">
        <v>3.35</v>
      </c>
      <c r="BI278">
        <v>0</v>
      </c>
      <c r="BK278">
        <v>3.35</v>
      </c>
      <c r="BN278">
        <v>0</v>
      </c>
      <c r="BO278">
        <v>0</v>
      </c>
      <c r="BP278">
        <v>3.35</v>
      </c>
      <c r="BQ278">
        <v>0</v>
      </c>
      <c r="BR278">
        <v>3.5000000000000003E-2</v>
      </c>
      <c r="BS278">
        <v>0</v>
      </c>
      <c r="BT278">
        <v>0</v>
      </c>
      <c r="BU278">
        <v>0</v>
      </c>
      <c r="BV278" t="s">
        <v>6</v>
      </c>
      <c r="BW278" t="s">
        <v>6</v>
      </c>
      <c r="BX278" t="s">
        <v>6</v>
      </c>
      <c r="BY278">
        <v>0</v>
      </c>
      <c r="BZ278">
        <v>3.3850000000000002</v>
      </c>
      <c r="CC278" s="53">
        <v>0</v>
      </c>
      <c r="CD278" s="53">
        <v>0</v>
      </c>
      <c r="CE278" s="53">
        <v>1</v>
      </c>
      <c r="CF278" s="53">
        <v>0</v>
      </c>
      <c r="CH278" s="53">
        <v>1</v>
      </c>
      <c r="CK278">
        <v>0</v>
      </c>
      <c r="CN278" s="53">
        <v>0</v>
      </c>
      <c r="CO278" s="53">
        <v>0</v>
      </c>
    </row>
    <row r="279" spans="1:93" x14ac:dyDescent="0.35">
      <c r="A279" s="3" t="s">
        <v>450</v>
      </c>
      <c r="B279" s="3" t="s">
        <v>462</v>
      </c>
      <c r="C279">
        <v>0</v>
      </c>
      <c r="D279">
        <v>0.2</v>
      </c>
      <c r="E279">
        <v>0</v>
      </c>
      <c r="F279">
        <v>0</v>
      </c>
      <c r="G279">
        <v>0</v>
      </c>
      <c r="H279">
        <v>0</v>
      </c>
      <c r="I279">
        <v>0</v>
      </c>
      <c r="J279">
        <v>0</v>
      </c>
      <c r="K279">
        <v>0</v>
      </c>
      <c r="L279" s="3">
        <v>0</v>
      </c>
      <c r="M279" s="3">
        <v>0</v>
      </c>
      <c r="N279" s="3">
        <v>0</v>
      </c>
      <c r="O279" s="3">
        <v>0</v>
      </c>
      <c r="P279" s="3">
        <v>0</v>
      </c>
      <c r="Q279" s="3">
        <v>0</v>
      </c>
      <c r="R279">
        <v>0</v>
      </c>
      <c r="S279">
        <v>0</v>
      </c>
      <c r="T279">
        <v>0</v>
      </c>
      <c r="U279">
        <v>32.799999999999997</v>
      </c>
      <c r="V279">
        <v>0</v>
      </c>
      <c r="W279">
        <v>0.74</v>
      </c>
      <c r="X279">
        <v>0</v>
      </c>
      <c r="Y279">
        <v>0</v>
      </c>
      <c r="Z279">
        <v>0</v>
      </c>
      <c r="AA279">
        <v>0</v>
      </c>
      <c r="AB279">
        <v>0</v>
      </c>
      <c r="AC279">
        <v>0</v>
      </c>
      <c r="AD279">
        <v>0</v>
      </c>
      <c r="AE279">
        <v>0</v>
      </c>
      <c r="AF279">
        <v>0</v>
      </c>
      <c r="AG279">
        <v>0</v>
      </c>
      <c r="AH279">
        <v>0</v>
      </c>
      <c r="AI279">
        <v>0</v>
      </c>
      <c r="AJ279">
        <v>0</v>
      </c>
      <c r="AK279">
        <v>0</v>
      </c>
      <c r="AL279">
        <v>0</v>
      </c>
      <c r="AM279">
        <v>0</v>
      </c>
      <c r="AN279">
        <v>0</v>
      </c>
      <c r="AO279">
        <v>0</v>
      </c>
      <c r="AP279">
        <v>0</v>
      </c>
      <c r="AQ279">
        <v>0.5</v>
      </c>
      <c r="AR279">
        <v>0</v>
      </c>
      <c r="AT279">
        <v>34.24</v>
      </c>
      <c r="AU279">
        <v>34.24</v>
      </c>
      <c r="AV279">
        <v>21.5</v>
      </c>
      <c r="AW279">
        <v>0</v>
      </c>
      <c r="AX279">
        <v>0</v>
      </c>
      <c r="AY279" s="53">
        <v>0.62792056074766356</v>
      </c>
      <c r="BA279" t="s">
        <v>79</v>
      </c>
      <c r="BF279">
        <v>0.5</v>
      </c>
      <c r="BG279">
        <v>0</v>
      </c>
      <c r="BH279">
        <v>32.799999999999997</v>
      </c>
      <c r="BI279">
        <v>0.74</v>
      </c>
      <c r="BK279">
        <v>33.54</v>
      </c>
      <c r="BN279">
        <v>0.2</v>
      </c>
      <c r="BO279">
        <v>0</v>
      </c>
      <c r="BP279">
        <v>33.54</v>
      </c>
      <c r="BQ279">
        <v>0</v>
      </c>
      <c r="BR279">
        <v>0.5</v>
      </c>
      <c r="BS279">
        <v>0</v>
      </c>
      <c r="BT279">
        <v>0</v>
      </c>
      <c r="BU279">
        <v>0</v>
      </c>
      <c r="BV279" t="s">
        <v>6</v>
      </c>
      <c r="BW279" t="s">
        <v>6</v>
      </c>
      <c r="BX279" t="s">
        <v>6</v>
      </c>
      <c r="BY279">
        <v>0</v>
      </c>
      <c r="BZ279">
        <v>34.24</v>
      </c>
      <c r="CC279" s="53">
        <v>5.8411214953271026E-3</v>
      </c>
      <c r="CD279" s="53">
        <v>0</v>
      </c>
      <c r="CE279" s="53">
        <v>0.99415887850467277</v>
      </c>
      <c r="CF279" s="53">
        <v>0</v>
      </c>
      <c r="CH279" s="53">
        <v>0.99999999999999989</v>
      </c>
      <c r="CK279">
        <v>5.84112E-3</v>
      </c>
      <c r="CN279" s="53">
        <v>-1.4953271025922032E-9</v>
      </c>
      <c r="CO279" s="53">
        <v>0</v>
      </c>
    </row>
    <row r="280" spans="1:93" x14ac:dyDescent="0.35">
      <c r="A280" s="3" t="s">
        <v>450</v>
      </c>
      <c r="B280" s="3" t="s">
        <v>454</v>
      </c>
      <c r="C280">
        <v>0</v>
      </c>
      <c r="D280">
        <v>0.749</v>
      </c>
      <c r="E280">
        <v>0</v>
      </c>
      <c r="F280">
        <v>0</v>
      </c>
      <c r="G280">
        <v>0</v>
      </c>
      <c r="H280">
        <v>0</v>
      </c>
      <c r="I280">
        <v>0</v>
      </c>
      <c r="J280">
        <v>0</v>
      </c>
      <c r="K280">
        <v>0</v>
      </c>
      <c r="L280" s="3">
        <v>0</v>
      </c>
      <c r="M280" s="3">
        <v>0</v>
      </c>
      <c r="N280" s="3">
        <v>0</v>
      </c>
      <c r="O280" s="3">
        <v>0</v>
      </c>
      <c r="P280" s="3">
        <v>0</v>
      </c>
      <c r="Q280" s="3">
        <v>0</v>
      </c>
      <c r="R280">
        <v>0</v>
      </c>
      <c r="S280">
        <v>15.114000000000001</v>
      </c>
      <c r="T280">
        <v>0</v>
      </c>
      <c r="U280">
        <v>0</v>
      </c>
      <c r="V280">
        <v>0</v>
      </c>
      <c r="W280">
        <v>0</v>
      </c>
      <c r="X280">
        <v>0</v>
      </c>
      <c r="Y280">
        <v>0</v>
      </c>
      <c r="Z280">
        <v>0</v>
      </c>
      <c r="AA280">
        <v>0</v>
      </c>
      <c r="AB280">
        <v>0</v>
      </c>
      <c r="AC280">
        <v>0</v>
      </c>
      <c r="AD280">
        <v>0</v>
      </c>
      <c r="AE280">
        <v>0</v>
      </c>
      <c r="AF280">
        <v>0</v>
      </c>
      <c r="AG280">
        <v>0</v>
      </c>
      <c r="AH280">
        <v>0</v>
      </c>
      <c r="AI280">
        <v>0</v>
      </c>
      <c r="AJ280">
        <v>0</v>
      </c>
      <c r="AK280">
        <v>0</v>
      </c>
      <c r="AL280">
        <v>0</v>
      </c>
      <c r="AM280">
        <v>0</v>
      </c>
      <c r="AN280">
        <v>0</v>
      </c>
      <c r="AO280">
        <v>0</v>
      </c>
      <c r="AP280">
        <v>0</v>
      </c>
      <c r="AQ280">
        <v>0.23100000000000001</v>
      </c>
      <c r="AR280">
        <v>0</v>
      </c>
      <c r="AT280">
        <v>16.094000000000001</v>
      </c>
      <c r="AU280">
        <v>16.094000000000001</v>
      </c>
      <c r="AV280">
        <v>10.1</v>
      </c>
      <c r="AW280">
        <v>0</v>
      </c>
      <c r="AX280">
        <v>0</v>
      </c>
      <c r="AY280" s="53">
        <v>0.62756306698148367</v>
      </c>
      <c r="BA280" t="s">
        <v>79</v>
      </c>
      <c r="BF280">
        <v>0.23100000000000001</v>
      </c>
      <c r="BG280">
        <v>0</v>
      </c>
      <c r="BH280">
        <v>15.114000000000001</v>
      </c>
      <c r="BI280">
        <v>0</v>
      </c>
      <c r="BK280">
        <v>15.114000000000001</v>
      </c>
      <c r="BN280">
        <v>0.749</v>
      </c>
      <c r="BO280">
        <v>0</v>
      </c>
      <c r="BP280">
        <v>15.114000000000001</v>
      </c>
      <c r="BQ280">
        <v>0</v>
      </c>
      <c r="BR280">
        <v>0.23100000000000001</v>
      </c>
      <c r="BS280">
        <v>0</v>
      </c>
      <c r="BT280">
        <v>0</v>
      </c>
      <c r="BU280">
        <v>0</v>
      </c>
      <c r="BV280" t="s">
        <v>6</v>
      </c>
      <c r="BW280" t="s">
        <v>6</v>
      </c>
      <c r="BX280" t="s">
        <v>6</v>
      </c>
      <c r="BY280">
        <v>0</v>
      </c>
      <c r="BZ280">
        <v>16.094000000000001</v>
      </c>
      <c r="CC280" s="53">
        <v>4.6539082888032803E-2</v>
      </c>
      <c r="CD280" s="53">
        <v>0</v>
      </c>
      <c r="CE280" s="53">
        <v>0.95346091711196712</v>
      </c>
      <c r="CF280" s="53">
        <v>0</v>
      </c>
      <c r="CH280" s="53">
        <v>0.99999999999999989</v>
      </c>
      <c r="CK280">
        <v>4.65391E-2</v>
      </c>
      <c r="CN280" s="53">
        <v>1.7111967197391831E-8</v>
      </c>
      <c r="CO280" s="53">
        <v>0</v>
      </c>
    </row>
    <row r="281" spans="1:93" x14ac:dyDescent="0.35">
      <c r="A281" s="3" t="s">
        <v>450</v>
      </c>
      <c r="B281" s="3" t="s">
        <v>455</v>
      </c>
      <c r="C281">
        <v>0</v>
      </c>
      <c r="D281">
        <v>4.8000000000000001E-2</v>
      </c>
      <c r="E281">
        <v>0</v>
      </c>
      <c r="F281">
        <v>0</v>
      </c>
      <c r="G281">
        <v>0</v>
      </c>
      <c r="H281">
        <v>0</v>
      </c>
      <c r="I281">
        <v>0</v>
      </c>
      <c r="J281">
        <v>0</v>
      </c>
      <c r="K281">
        <v>0</v>
      </c>
      <c r="L281" s="3">
        <v>0</v>
      </c>
      <c r="M281" s="3">
        <v>0</v>
      </c>
      <c r="N281" s="3">
        <v>0</v>
      </c>
      <c r="O281" s="3">
        <v>0</v>
      </c>
      <c r="P281" s="3">
        <v>0</v>
      </c>
      <c r="Q281" s="3">
        <v>0</v>
      </c>
      <c r="R281">
        <v>0</v>
      </c>
      <c r="S281">
        <v>0</v>
      </c>
      <c r="T281">
        <v>0</v>
      </c>
      <c r="U281">
        <v>0</v>
      </c>
      <c r="V281">
        <v>0</v>
      </c>
      <c r="W281">
        <v>4.4249999999999998</v>
      </c>
      <c r="X281">
        <v>2.931</v>
      </c>
      <c r="Y281">
        <v>0</v>
      </c>
      <c r="Z281">
        <v>0</v>
      </c>
      <c r="AA281">
        <v>0</v>
      </c>
      <c r="AB281">
        <v>0</v>
      </c>
      <c r="AC281">
        <v>0</v>
      </c>
      <c r="AD281">
        <v>0</v>
      </c>
      <c r="AE281">
        <v>0</v>
      </c>
      <c r="AF281">
        <v>0</v>
      </c>
      <c r="AG281">
        <v>0</v>
      </c>
      <c r="AH281">
        <v>0</v>
      </c>
      <c r="AI281">
        <v>0</v>
      </c>
      <c r="AJ281">
        <v>0</v>
      </c>
      <c r="AK281">
        <v>0</v>
      </c>
      <c r="AL281">
        <v>0</v>
      </c>
      <c r="AM281">
        <v>0</v>
      </c>
      <c r="AN281">
        <v>0</v>
      </c>
      <c r="AO281">
        <v>0</v>
      </c>
      <c r="AP281">
        <v>0</v>
      </c>
      <c r="AQ281">
        <v>6.7000000000000004E-2</v>
      </c>
      <c r="AR281">
        <v>0</v>
      </c>
      <c r="AT281">
        <v>7.4710000000000001</v>
      </c>
      <c r="AU281">
        <v>7.4710000000000001</v>
      </c>
      <c r="AV281">
        <v>5.27</v>
      </c>
      <c r="AW281">
        <v>0</v>
      </c>
      <c r="AX281">
        <v>0</v>
      </c>
      <c r="AY281" s="53">
        <v>0.70539419087136923</v>
      </c>
      <c r="BA281" t="s">
        <v>79</v>
      </c>
      <c r="BF281">
        <v>6.7000000000000004E-2</v>
      </c>
      <c r="BG281">
        <v>0</v>
      </c>
      <c r="BH281">
        <v>0</v>
      </c>
      <c r="BI281">
        <v>7.3559999999999999</v>
      </c>
      <c r="BK281">
        <v>7.3559999999999999</v>
      </c>
      <c r="BN281">
        <v>4.8000000000000001E-2</v>
      </c>
      <c r="BO281">
        <v>0</v>
      </c>
      <c r="BP281">
        <v>7.3559999999999999</v>
      </c>
      <c r="BQ281">
        <v>0</v>
      </c>
      <c r="BR281">
        <v>6.7000000000000004E-2</v>
      </c>
      <c r="BS281">
        <v>0</v>
      </c>
      <c r="BT281">
        <v>0</v>
      </c>
      <c r="BU281">
        <v>0</v>
      </c>
      <c r="BV281" t="s">
        <v>6</v>
      </c>
      <c r="BW281" t="s">
        <v>6</v>
      </c>
      <c r="BX281" t="s">
        <v>6</v>
      </c>
      <c r="BY281">
        <v>0</v>
      </c>
      <c r="BZ281">
        <v>7.4710000000000001</v>
      </c>
      <c r="CC281" s="53">
        <v>6.4248427252041225E-3</v>
      </c>
      <c r="CD281" s="53">
        <v>0</v>
      </c>
      <c r="CE281" s="53">
        <v>0.99357515727479584</v>
      </c>
      <c r="CF281" s="53">
        <v>0</v>
      </c>
      <c r="CH281" s="53">
        <v>1</v>
      </c>
      <c r="CK281">
        <v>6.4248400000000002E-3</v>
      </c>
      <c r="CN281" s="53">
        <v>-2.7252041222627921E-9</v>
      </c>
      <c r="CO281" s="53">
        <v>0</v>
      </c>
    </row>
    <row r="282" spans="1:93" x14ac:dyDescent="0.35">
      <c r="A282" s="3" t="s">
        <v>450</v>
      </c>
      <c r="B282" s="3" t="s">
        <v>456</v>
      </c>
      <c r="C282">
        <v>0</v>
      </c>
      <c r="D282">
        <v>0.09</v>
      </c>
      <c r="E282">
        <v>0</v>
      </c>
      <c r="F282">
        <v>0</v>
      </c>
      <c r="G282">
        <v>0</v>
      </c>
      <c r="H282">
        <v>0</v>
      </c>
      <c r="I282">
        <v>0</v>
      </c>
      <c r="J282">
        <v>0</v>
      </c>
      <c r="K282">
        <v>0</v>
      </c>
      <c r="L282" s="3">
        <v>0</v>
      </c>
      <c r="M282" s="3">
        <v>0</v>
      </c>
      <c r="N282" s="3">
        <v>0</v>
      </c>
      <c r="O282" s="3">
        <v>0</v>
      </c>
      <c r="P282" s="3">
        <v>0</v>
      </c>
      <c r="Q282" s="3">
        <v>0</v>
      </c>
      <c r="R282">
        <v>0</v>
      </c>
      <c r="S282">
        <v>0</v>
      </c>
      <c r="T282">
        <v>0</v>
      </c>
      <c r="U282">
        <v>3.387</v>
      </c>
      <c r="V282">
        <v>0</v>
      </c>
      <c r="W282">
        <v>3.258</v>
      </c>
      <c r="X282">
        <v>0.86699999999999999</v>
      </c>
      <c r="Y282">
        <v>0</v>
      </c>
      <c r="Z282">
        <v>0</v>
      </c>
      <c r="AA282">
        <v>0</v>
      </c>
      <c r="AB282">
        <v>0</v>
      </c>
      <c r="AC282">
        <v>0</v>
      </c>
      <c r="AD282">
        <v>0</v>
      </c>
      <c r="AE282">
        <v>0</v>
      </c>
      <c r="AF282">
        <v>0</v>
      </c>
      <c r="AG282">
        <v>0</v>
      </c>
      <c r="AH282">
        <v>0</v>
      </c>
      <c r="AI282">
        <v>6.9379999999999997</v>
      </c>
      <c r="AJ282">
        <v>0</v>
      </c>
      <c r="AK282">
        <v>0</v>
      </c>
      <c r="AL282">
        <v>0</v>
      </c>
      <c r="AM282">
        <v>0</v>
      </c>
      <c r="AN282">
        <v>0</v>
      </c>
      <c r="AO282">
        <v>0</v>
      </c>
      <c r="AP282">
        <v>0</v>
      </c>
      <c r="AQ282">
        <v>0.34399999999999997</v>
      </c>
      <c r="AR282">
        <v>0</v>
      </c>
      <c r="AT282">
        <v>14.883999999999999</v>
      </c>
      <c r="AU282">
        <v>14.883999999999999</v>
      </c>
      <c r="AV282">
        <v>12.27</v>
      </c>
      <c r="AW282">
        <v>0</v>
      </c>
      <c r="AX282">
        <v>0</v>
      </c>
      <c r="AY282" s="53">
        <v>0.82437516796560073</v>
      </c>
      <c r="BA282" t="s">
        <v>79</v>
      </c>
      <c r="BF282">
        <v>0.34399999999999997</v>
      </c>
      <c r="BG282">
        <v>6.9379999999999997</v>
      </c>
      <c r="BH282">
        <v>3.387</v>
      </c>
      <c r="BI282">
        <v>4.125</v>
      </c>
      <c r="BK282">
        <v>14.45</v>
      </c>
      <c r="BN282">
        <v>0.09</v>
      </c>
      <c r="BO282">
        <v>0</v>
      </c>
      <c r="BP282">
        <v>14.45</v>
      </c>
      <c r="BQ282">
        <v>0</v>
      </c>
      <c r="BR282">
        <v>0.34399999999999997</v>
      </c>
      <c r="BS282">
        <v>0</v>
      </c>
      <c r="BT282">
        <v>0</v>
      </c>
      <c r="BU282">
        <v>0</v>
      </c>
      <c r="BV282" t="s">
        <v>6</v>
      </c>
      <c r="BW282" t="s">
        <v>6</v>
      </c>
      <c r="BX282" t="s">
        <v>6</v>
      </c>
      <c r="BY282">
        <v>0</v>
      </c>
      <c r="BZ282">
        <v>14.883999999999999</v>
      </c>
      <c r="CC282" s="53">
        <v>6.0467616232195648E-3</v>
      </c>
      <c r="CD282" s="53">
        <v>0</v>
      </c>
      <c r="CE282" s="53">
        <v>0.9939532383767804</v>
      </c>
      <c r="CF282" s="53">
        <v>0</v>
      </c>
      <c r="CH282" s="53">
        <v>1</v>
      </c>
      <c r="CK282">
        <v>6.04676E-3</v>
      </c>
      <c r="CN282" s="53">
        <v>-1.6232195648377412E-9</v>
      </c>
      <c r="CO282" s="53">
        <v>0</v>
      </c>
    </row>
    <row r="283" spans="1:93" x14ac:dyDescent="0.35">
      <c r="A283" s="3" t="s">
        <v>450</v>
      </c>
      <c r="B283" s="3" t="s">
        <v>458</v>
      </c>
      <c r="C283">
        <v>0</v>
      </c>
      <c r="D283">
        <v>0.18751200000000001</v>
      </c>
      <c r="E283">
        <v>0</v>
      </c>
      <c r="F283">
        <v>0</v>
      </c>
      <c r="G283">
        <v>0</v>
      </c>
      <c r="H283">
        <v>0</v>
      </c>
      <c r="I283">
        <v>0</v>
      </c>
      <c r="J283">
        <v>0</v>
      </c>
      <c r="K283">
        <v>0</v>
      </c>
      <c r="L283" s="3">
        <v>0</v>
      </c>
      <c r="M283" s="3">
        <v>0</v>
      </c>
      <c r="N283" s="3">
        <v>0</v>
      </c>
      <c r="O283" s="3">
        <v>0</v>
      </c>
      <c r="P283" s="3">
        <v>0</v>
      </c>
      <c r="Q283" s="3">
        <v>0</v>
      </c>
      <c r="R283">
        <v>0</v>
      </c>
      <c r="S283">
        <v>4.3231999999999999</v>
      </c>
      <c r="T283">
        <v>0</v>
      </c>
      <c r="U283">
        <v>29.3781</v>
      </c>
      <c r="V283">
        <v>0</v>
      </c>
      <c r="W283">
        <v>0</v>
      </c>
      <c r="X283">
        <v>0</v>
      </c>
      <c r="Y283">
        <v>0</v>
      </c>
      <c r="Z283">
        <v>0</v>
      </c>
      <c r="AA283">
        <v>0</v>
      </c>
      <c r="AB283">
        <v>0</v>
      </c>
      <c r="AC283">
        <v>0</v>
      </c>
      <c r="AD283">
        <v>0</v>
      </c>
      <c r="AE283">
        <v>0</v>
      </c>
      <c r="AF283">
        <v>0</v>
      </c>
      <c r="AG283">
        <v>0</v>
      </c>
      <c r="AH283">
        <v>0</v>
      </c>
      <c r="AI283">
        <v>0</v>
      </c>
      <c r="AJ283">
        <v>0</v>
      </c>
      <c r="AK283">
        <v>0</v>
      </c>
      <c r="AL283">
        <v>0</v>
      </c>
      <c r="AM283">
        <v>0</v>
      </c>
      <c r="AN283">
        <v>4.2</v>
      </c>
      <c r="AO283">
        <v>0</v>
      </c>
      <c r="AP283">
        <v>0</v>
      </c>
      <c r="AQ283">
        <v>0.52581699999999998</v>
      </c>
      <c r="AR283">
        <v>0</v>
      </c>
      <c r="AT283">
        <v>38.614629000000008</v>
      </c>
      <c r="AU283">
        <v>38.614629000000008</v>
      </c>
      <c r="AV283">
        <v>27.5</v>
      </c>
      <c r="AW283">
        <v>0</v>
      </c>
      <c r="AX283">
        <v>0</v>
      </c>
      <c r="AY283" s="53">
        <v>0.71216532988054848</v>
      </c>
      <c r="BA283" t="s">
        <v>79</v>
      </c>
      <c r="BF283">
        <v>0.52581699999999998</v>
      </c>
      <c r="BG283">
        <v>0</v>
      </c>
      <c r="BH283">
        <v>33.701300000000003</v>
      </c>
      <c r="BI283">
        <v>0</v>
      </c>
      <c r="BK283">
        <v>33.701300000000003</v>
      </c>
      <c r="BN283">
        <v>0.18751200000000001</v>
      </c>
      <c r="BO283">
        <v>0</v>
      </c>
      <c r="BP283">
        <v>33.701300000000003</v>
      </c>
      <c r="BQ283">
        <v>4.2</v>
      </c>
      <c r="BR283">
        <v>0.52581699999999998</v>
      </c>
      <c r="BS283">
        <v>0</v>
      </c>
      <c r="BT283">
        <v>0</v>
      </c>
      <c r="BU283">
        <v>0</v>
      </c>
      <c r="BV283" t="s">
        <v>6</v>
      </c>
      <c r="BW283" t="s">
        <v>6</v>
      </c>
      <c r="BX283" t="s">
        <v>6</v>
      </c>
      <c r="BY283">
        <v>0</v>
      </c>
      <c r="BZ283">
        <v>38.614629000000008</v>
      </c>
      <c r="CC283" s="53">
        <v>4.8559834667840519E-3</v>
      </c>
      <c r="CD283" s="53">
        <v>0</v>
      </c>
      <c r="CE283" s="53">
        <v>0.88637694796964128</v>
      </c>
      <c r="CF283" s="53">
        <v>0.10876706856357468</v>
      </c>
      <c r="CH283" s="53">
        <v>1</v>
      </c>
      <c r="CK283">
        <v>4.8559900000000001E-3</v>
      </c>
      <c r="CN283" s="53">
        <v>6.533215948269222E-9</v>
      </c>
      <c r="CO283" s="53">
        <v>0</v>
      </c>
    </row>
    <row r="284" spans="1:93" x14ac:dyDescent="0.35">
      <c r="A284" s="3" t="s">
        <v>450</v>
      </c>
      <c r="B284" s="3" t="s">
        <v>461</v>
      </c>
      <c r="C284">
        <v>0</v>
      </c>
      <c r="D284">
        <v>0.12</v>
      </c>
      <c r="E284">
        <v>0</v>
      </c>
      <c r="F284">
        <v>0</v>
      </c>
      <c r="G284">
        <v>0</v>
      </c>
      <c r="H284">
        <v>0</v>
      </c>
      <c r="I284">
        <v>0</v>
      </c>
      <c r="J284">
        <v>0</v>
      </c>
      <c r="K284">
        <v>0</v>
      </c>
      <c r="L284" s="3">
        <v>0</v>
      </c>
      <c r="M284" s="3">
        <v>0</v>
      </c>
      <c r="N284" s="3">
        <v>0</v>
      </c>
      <c r="O284" s="3">
        <v>0</v>
      </c>
      <c r="P284" s="3">
        <v>0</v>
      </c>
      <c r="Q284" s="3">
        <v>0</v>
      </c>
      <c r="R284">
        <v>0</v>
      </c>
      <c r="S284">
        <v>3.2</v>
      </c>
      <c r="T284">
        <v>0</v>
      </c>
      <c r="U284">
        <v>9.6999999999999993</v>
      </c>
      <c r="V284">
        <v>0</v>
      </c>
      <c r="W284">
        <v>0</v>
      </c>
      <c r="X284">
        <v>0</v>
      </c>
      <c r="Y284">
        <v>0</v>
      </c>
      <c r="Z284">
        <v>0</v>
      </c>
      <c r="AA284">
        <v>0</v>
      </c>
      <c r="AB284">
        <v>0</v>
      </c>
      <c r="AC284">
        <v>0</v>
      </c>
      <c r="AD284">
        <v>0</v>
      </c>
      <c r="AE284">
        <v>0</v>
      </c>
      <c r="AF284">
        <v>0</v>
      </c>
      <c r="AG284">
        <v>0</v>
      </c>
      <c r="AH284">
        <v>0</v>
      </c>
      <c r="AI284">
        <v>0</v>
      </c>
      <c r="AJ284">
        <v>0</v>
      </c>
      <c r="AK284">
        <v>0</v>
      </c>
      <c r="AL284">
        <v>0</v>
      </c>
      <c r="AM284">
        <v>0</v>
      </c>
      <c r="AN284">
        <v>0</v>
      </c>
      <c r="AO284">
        <v>0</v>
      </c>
      <c r="AP284">
        <v>0</v>
      </c>
      <c r="AQ284">
        <v>0.23</v>
      </c>
      <c r="AR284">
        <v>0</v>
      </c>
      <c r="AT284">
        <v>13.25</v>
      </c>
      <c r="AU284">
        <v>13.25</v>
      </c>
      <c r="AV284">
        <v>7.7</v>
      </c>
      <c r="AW284">
        <v>0</v>
      </c>
      <c r="AX284">
        <v>0</v>
      </c>
      <c r="AY284" s="53">
        <v>0.5811320754716981</v>
      </c>
      <c r="BA284" t="s">
        <v>79</v>
      </c>
      <c r="BF284">
        <v>0.23</v>
      </c>
      <c r="BG284">
        <v>0</v>
      </c>
      <c r="BH284">
        <v>12.899999999999999</v>
      </c>
      <c r="BI284">
        <v>0</v>
      </c>
      <c r="BK284">
        <v>12.899999999999999</v>
      </c>
      <c r="BN284">
        <v>0.12</v>
      </c>
      <c r="BO284">
        <v>0</v>
      </c>
      <c r="BP284">
        <v>12.899999999999999</v>
      </c>
      <c r="BQ284">
        <v>0</v>
      </c>
      <c r="BR284">
        <v>0.23</v>
      </c>
      <c r="BS284">
        <v>0</v>
      </c>
      <c r="BT284">
        <v>0</v>
      </c>
      <c r="BU284">
        <v>0</v>
      </c>
      <c r="BV284" t="s">
        <v>6</v>
      </c>
      <c r="BW284" t="s">
        <v>6</v>
      </c>
      <c r="BX284" t="s">
        <v>6</v>
      </c>
      <c r="BY284">
        <v>0</v>
      </c>
      <c r="BZ284">
        <v>13.249999999999998</v>
      </c>
      <c r="CC284" s="53">
        <v>9.0566037735849061E-3</v>
      </c>
      <c r="CD284" s="53">
        <v>0</v>
      </c>
      <c r="CE284" s="53">
        <v>0.99094339622641514</v>
      </c>
      <c r="CF284" s="53">
        <v>0</v>
      </c>
      <c r="CH284" s="53">
        <v>1</v>
      </c>
      <c r="CK284">
        <v>9.0565999999999997E-3</v>
      </c>
      <c r="CN284" s="53">
        <v>-3.7735849063580407E-9</v>
      </c>
      <c r="CO284" s="53">
        <v>0</v>
      </c>
    </row>
    <row r="285" spans="1:93" x14ac:dyDescent="0.35">
      <c r="A285" s="3" t="s">
        <v>450</v>
      </c>
      <c r="B285" s="3" t="s">
        <v>459</v>
      </c>
      <c r="C285">
        <v>0</v>
      </c>
      <c r="D285">
        <v>0</v>
      </c>
      <c r="E285">
        <v>0</v>
      </c>
      <c r="F285">
        <v>0</v>
      </c>
      <c r="G285">
        <v>0</v>
      </c>
      <c r="H285">
        <v>0</v>
      </c>
      <c r="I285">
        <v>0</v>
      </c>
      <c r="J285">
        <v>0</v>
      </c>
      <c r="K285">
        <v>0</v>
      </c>
      <c r="L285" s="3">
        <v>0</v>
      </c>
      <c r="M285" s="3">
        <v>0</v>
      </c>
      <c r="N285" s="3">
        <v>0</v>
      </c>
      <c r="O285" s="3">
        <v>0</v>
      </c>
      <c r="P285" s="3">
        <v>0</v>
      </c>
      <c r="Q285" s="3">
        <v>0</v>
      </c>
      <c r="R285">
        <v>0</v>
      </c>
      <c r="S285">
        <v>0</v>
      </c>
      <c r="T285">
        <v>0</v>
      </c>
      <c r="U285">
        <v>15.9</v>
      </c>
      <c r="V285">
        <v>0</v>
      </c>
      <c r="W285">
        <v>0</v>
      </c>
      <c r="X285">
        <v>0</v>
      </c>
      <c r="Y285">
        <v>0</v>
      </c>
      <c r="Z285">
        <v>0</v>
      </c>
      <c r="AA285">
        <v>0</v>
      </c>
      <c r="AB285">
        <v>0</v>
      </c>
      <c r="AC285">
        <v>0</v>
      </c>
      <c r="AD285">
        <v>0</v>
      </c>
      <c r="AE285">
        <v>0</v>
      </c>
      <c r="AF285">
        <v>0</v>
      </c>
      <c r="AG285">
        <v>0</v>
      </c>
      <c r="AH285">
        <v>0</v>
      </c>
      <c r="AI285">
        <v>0</v>
      </c>
      <c r="AJ285">
        <v>0</v>
      </c>
      <c r="AK285">
        <v>0</v>
      </c>
      <c r="AL285">
        <v>0</v>
      </c>
      <c r="AM285">
        <v>0</v>
      </c>
      <c r="AN285">
        <v>0</v>
      </c>
      <c r="AO285">
        <v>0</v>
      </c>
      <c r="AP285">
        <v>0</v>
      </c>
      <c r="AQ285">
        <v>0.43</v>
      </c>
      <c r="AR285">
        <v>0</v>
      </c>
      <c r="AT285">
        <v>16.330000000000002</v>
      </c>
      <c r="AU285">
        <v>16.330000000000002</v>
      </c>
      <c r="AV285">
        <v>11.3</v>
      </c>
      <c r="AW285">
        <v>0</v>
      </c>
      <c r="AX285">
        <v>0</v>
      </c>
      <c r="AY285" s="53">
        <v>0.69197795468462953</v>
      </c>
      <c r="BA285" t="s">
        <v>79</v>
      </c>
      <c r="BF285">
        <v>0.43</v>
      </c>
      <c r="BG285">
        <v>0</v>
      </c>
      <c r="BH285">
        <v>15.9</v>
      </c>
      <c r="BI285">
        <v>0</v>
      </c>
      <c r="BK285">
        <v>15.9</v>
      </c>
      <c r="BN285">
        <v>0</v>
      </c>
      <c r="BO285">
        <v>0</v>
      </c>
      <c r="BP285">
        <v>15.9</v>
      </c>
      <c r="BQ285">
        <v>0</v>
      </c>
      <c r="BR285">
        <v>0.43</v>
      </c>
      <c r="BS285">
        <v>0</v>
      </c>
      <c r="BT285">
        <v>0</v>
      </c>
      <c r="BU285">
        <v>0</v>
      </c>
      <c r="BV285" t="s">
        <v>6</v>
      </c>
      <c r="BW285" t="s">
        <v>6</v>
      </c>
      <c r="BX285" t="s">
        <v>6</v>
      </c>
      <c r="BY285">
        <v>0</v>
      </c>
      <c r="BZ285">
        <v>16.330000000000002</v>
      </c>
      <c r="CC285" s="53">
        <v>0</v>
      </c>
      <c r="CD285" s="53">
        <v>0</v>
      </c>
      <c r="CE285" s="53">
        <v>1</v>
      </c>
      <c r="CF285" s="53">
        <v>0</v>
      </c>
      <c r="CH285" s="53">
        <v>1</v>
      </c>
      <c r="CK285">
        <v>0</v>
      </c>
      <c r="CN285" s="53">
        <v>0</v>
      </c>
      <c r="CO285" s="53">
        <v>0</v>
      </c>
    </row>
    <row r="286" spans="1:93" x14ac:dyDescent="0.35">
      <c r="A286" s="3" t="s">
        <v>450</v>
      </c>
      <c r="B286" s="3" t="s">
        <v>460</v>
      </c>
      <c r="C286">
        <v>0</v>
      </c>
      <c r="D286">
        <v>2.1999999999999999E-2</v>
      </c>
      <c r="E286">
        <v>0</v>
      </c>
      <c r="F286">
        <v>0</v>
      </c>
      <c r="G286">
        <v>0</v>
      </c>
      <c r="H286">
        <v>0</v>
      </c>
      <c r="I286">
        <v>0</v>
      </c>
      <c r="J286">
        <v>0</v>
      </c>
      <c r="K286">
        <v>0</v>
      </c>
      <c r="L286" s="3">
        <v>0</v>
      </c>
      <c r="M286" s="3">
        <v>0</v>
      </c>
      <c r="N286" s="3">
        <v>0</v>
      </c>
      <c r="O286" s="3">
        <v>0</v>
      </c>
      <c r="P286" s="3">
        <v>0</v>
      </c>
      <c r="Q286" s="3">
        <v>0</v>
      </c>
      <c r="R286">
        <v>0</v>
      </c>
      <c r="S286">
        <v>0</v>
      </c>
      <c r="T286">
        <v>0</v>
      </c>
      <c r="U286">
        <v>4.1420000000000003</v>
      </c>
      <c r="V286">
        <v>0</v>
      </c>
      <c r="W286">
        <v>0</v>
      </c>
      <c r="X286">
        <v>0</v>
      </c>
      <c r="Y286">
        <v>0</v>
      </c>
      <c r="Z286">
        <v>0</v>
      </c>
      <c r="AA286">
        <v>0</v>
      </c>
      <c r="AB286">
        <v>0</v>
      </c>
      <c r="AC286">
        <v>0</v>
      </c>
      <c r="AD286">
        <v>0</v>
      </c>
      <c r="AE286">
        <v>0</v>
      </c>
      <c r="AF286">
        <v>0</v>
      </c>
      <c r="AG286">
        <v>0</v>
      </c>
      <c r="AH286">
        <v>0</v>
      </c>
      <c r="AI286">
        <v>0</v>
      </c>
      <c r="AJ286">
        <v>0</v>
      </c>
      <c r="AK286">
        <v>0</v>
      </c>
      <c r="AL286">
        <v>0</v>
      </c>
      <c r="AM286">
        <v>0</v>
      </c>
      <c r="AN286">
        <v>0</v>
      </c>
      <c r="AO286">
        <v>0</v>
      </c>
      <c r="AP286">
        <v>0</v>
      </c>
      <c r="AQ286">
        <v>4.4999999999999998E-2</v>
      </c>
      <c r="AR286">
        <v>0</v>
      </c>
      <c r="AT286">
        <v>4.2090000000000005</v>
      </c>
      <c r="AU286">
        <v>4.2090000000000005</v>
      </c>
      <c r="AV286">
        <v>3.1</v>
      </c>
      <c r="AW286">
        <v>0</v>
      </c>
      <c r="AX286">
        <v>0</v>
      </c>
      <c r="AY286" s="53">
        <v>0.73651698740793525</v>
      </c>
      <c r="BA286" t="s">
        <v>79</v>
      </c>
      <c r="BF286">
        <v>4.4999999999999998E-2</v>
      </c>
      <c r="BG286">
        <v>0</v>
      </c>
      <c r="BH286">
        <v>4.1420000000000003</v>
      </c>
      <c r="BI286">
        <v>0</v>
      </c>
      <c r="BK286">
        <v>4.1420000000000003</v>
      </c>
      <c r="BN286">
        <v>2.1999999999999999E-2</v>
      </c>
      <c r="BO286">
        <v>0</v>
      </c>
      <c r="BP286">
        <v>4.1420000000000003</v>
      </c>
      <c r="BQ286">
        <v>0</v>
      </c>
      <c r="BR286">
        <v>4.4999999999999998E-2</v>
      </c>
      <c r="BS286">
        <v>0</v>
      </c>
      <c r="BT286">
        <v>0</v>
      </c>
      <c r="BU286">
        <v>0</v>
      </c>
      <c r="BV286" t="s">
        <v>6</v>
      </c>
      <c r="BW286" t="s">
        <v>6</v>
      </c>
      <c r="BX286" t="s">
        <v>6</v>
      </c>
      <c r="BY286">
        <v>0</v>
      </c>
      <c r="BZ286">
        <v>4.2090000000000005</v>
      </c>
      <c r="CC286" s="53">
        <v>5.226894749346637E-3</v>
      </c>
      <c r="CD286" s="53">
        <v>0</v>
      </c>
      <c r="CE286" s="53">
        <v>0.99477310525065332</v>
      </c>
      <c r="CF286" s="53">
        <v>0</v>
      </c>
      <c r="CH286" s="53">
        <v>1</v>
      </c>
      <c r="CK286">
        <v>5.2268899999999997E-3</v>
      </c>
      <c r="CN286" s="53">
        <v>-4.74934663732135E-9</v>
      </c>
      <c r="CO286" s="53">
        <v>0</v>
      </c>
    </row>
    <row r="287" spans="1:93" x14ac:dyDescent="0.35">
      <c r="A287" s="3" t="s">
        <v>465</v>
      </c>
      <c r="B287" s="3" t="s">
        <v>467</v>
      </c>
      <c r="C287">
        <v>0</v>
      </c>
      <c r="D287">
        <v>0</v>
      </c>
      <c r="E287">
        <v>0</v>
      </c>
      <c r="F287">
        <v>0</v>
      </c>
      <c r="G287">
        <v>0</v>
      </c>
      <c r="H287">
        <v>0</v>
      </c>
      <c r="I287">
        <v>0</v>
      </c>
      <c r="J287">
        <v>0</v>
      </c>
      <c r="K287">
        <v>0</v>
      </c>
      <c r="L287" s="3">
        <v>0</v>
      </c>
      <c r="M287" s="3">
        <v>0</v>
      </c>
      <c r="N287" s="3">
        <v>0</v>
      </c>
      <c r="O287" s="3">
        <v>0</v>
      </c>
      <c r="P287" s="3">
        <v>4.4557900000000004</v>
      </c>
      <c r="Q287" s="3">
        <v>0</v>
      </c>
      <c r="R287">
        <v>23.394200000000001</v>
      </c>
      <c r="S287">
        <v>75.648700000000005</v>
      </c>
      <c r="T287">
        <v>0</v>
      </c>
      <c r="U287">
        <v>7.9022199999999998</v>
      </c>
      <c r="V287">
        <v>0</v>
      </c>
      <c r="W287">
        <v>0</v>
      </c>
      <c r="X287">
        <v>5.7</v>
      </c>
      <c r="Y287">
        <v>0</v>
      </c>
      <c r="Z287">
        <v>0</v>
      </c>
      <c r="AA287">
        <v>0</v>
      </c>
      <c r="AB287">
        <v>0.48192499999999999</v>
      </c>
      <c r="AC287">
        <v>0</v>
      </c>
      <c r="AD287">
        <v>0</v>
      </c>
      <c r="AE287">
        <v>0</v>
      </c>
      <c r="AF287">
        <v>0</v>
      </c>
      <c r="AG287">
        <v>0</v>
      </c>
      <c r="AH287">
        <v>0</v>
      </c>
      <c r="AI287">
        <v>0</v>
      </c>
      <c r="AJ287">
        <v>0</v>
      </c>
      <c r="AK287">
        <v>0</v>
      </c>
      <c r="AL287">
        <v>0</v>
      </c>
      <c r="AM287">
        <v>0</v>
      </c>
      <c r="AN287">
        <v>27.13</v>
      </c>
      <c r="AO287">
        <v>0</v>
      </c>
      <c r="AP287">
        <v>0</v>
      </c>
      <c r="AQ287">
        <v>4.1649599999999998</v>
      </c>
      <c r="AR287">
        <v>0</v>
      </c>
      <c r="AT287">
        <v>148.87779500000002</v>
      </c>
      <c r="AU287">
        <v>148.87779500000002</v>
      </c>
      <c r="AV287">
        <v>100.59699999999999</v>
      </c>
      <c r="AW287">
        <v>0</v>
      </c>
      <c r="AX287">
        <v>0</v>
      </c>
      <c r="AY287" s="53">
        <v>0.67570183988821153</v>
      </c>
      <c r="BA287" t="s">
        <v>79</v>
      </c>
      <c r="BF287">
        <v>4.1649599999999998</v>
      </c>
      <c r="BG287">
        <v>0</v>
      </c>
      <c r="BH287">
        <v>106.94512</v>
      </c>
      <c r="BI287">
        <v>5.7</v>
      </c>
      <c r="BK287">
        <v>117.58283500000002</v>
      </c>
      <c r="BN287">
        <v>0</v>
      </c>
      <c r="BO287">
        <v>0</v>
      </c>
      <c r="BP287">
        <v>113.12704500000001</v>
      </c>
      <c r="BQ287">
        <v>31.585789999999999</v>
      </c>
      <c r="BR287">
        <v>4.1649599999999998</v>
      </c>
      <c r="BS287">
        <v>0</v>
      </c>
      <c r="BT287">
        <v>0</v>
      </c>
      <c r="BU287">
        <v>0</v>
      </c>
      <c r="BV287" t="s">
        <v>6</v>
      </c>
      <c r="BW287" t="s">
        <v>6</v>
      </c>
      <c r="BX287" t="s">
        <v>6</v>
      </c>
      <c r="BY287">
        <v>8.9115800000000009E-2</v>
      </c>
      <c r="BZ287">
        <v>148.87779500000002</v>
      </c>
      <c r="CC287" s="53">
        <v>5.9858355639939452E-4</v>
      </c>
      <c r="CD287" s="53">
        <v>0</v>
      </c>
      <c r="CE287" s="53">
        <v>0.78784082609498607</v>
      </c>
      <c r="CF287" s="53">
        <v>0.21156059034861444</v>
      </c>
      <c r="CH287" s="53">
        <v>0.99999999999999989</v>
      </c>
      <c r="CK287">
        <v>5.9858299999999997E-4</v>
      </c>
      <c r="CN287" s="53">
        <v>-5.5639939454833059E-10</v>
      </c>
      <c r="CO287" s="53">
        <v>0</v>
      </c>
    </row>
    <row r="288" spans="1:93" x14ac:dyDescent="0.35">
      <c r="A288" s="3" t="s">
        <v>465</v>
      </c>
      <c r="B288" s="3" t="s">
        <v>468</v>
      </c>
      <c r="C288">
        <v>0</v>
      </c>
      <c r="D288">
        <v>0</v>
      </c>
      <c r="E288">
        <v>0</v>
      </c>
      <c r="F288">
        <v>0</v>
      </c>
      <c r="G288">
        <v>0</v>
      </c>
      <c r="H288">
        <v>0</v>
      </c>
      <c r="I288">
        <v>0</v>
      </c>
      <c r="J288">
        <v>0</v>
      </c>
      <c r="K288">
        <v>0</v>
      </c>
      <c r="L288" s="3">
        <v>0</v>
      </c>
      <c r="M288" s="3">
        <v>0</v>
      </c>
      <c r="N288" s="3">
        <v>0</v>
      </c>
      <c r="O288" s="3">
        <v>0</v>
      </c>
      <c r="P288" s="3">
        <v>0</v>
      </c>
      <c r="Q288" s="3">
        <v>0</v>
      </c>
      <c r="R288">
        <v>0</v>
      </c>
      <c r="S288">
        <v>0</v>
      </c>
      <c r="T288">
        <v>0</v>
      </c>
      <c r="U288">
        <v>6.407</v>
      </c>
      <c r="V288">
        <v>0</v>
      </c>
      <c r="W288">
        <v>0</v>
      </c>
      <c r="X288">
        <v>7.9729999999999999</v>
      </c>
      <c r="Y288">
        <v>0</v>
      </c>
      <c r="Z288">
        <v>0</v>
      </c>
      <c r="AA288">
        <v>0</v>
      </c>
      <c r="AB288">
        <v>0</v>
      </c>
      <c r="AC288">
        <v>0</v>
      </c>
      <c r="AD288">
        <v>0</v>
      </c>
      <c r="AE288">
        <v>0</v>
      </c>
      <c r="AF288">
        <v>0</v>
      </c>
      <c r="AG288">
        <v>0</v>
      </c>
      <c r="AH288">
        <v>0.317</v>
      </c>
      <c r="AI288">
        <v>0</v>
      </c>
      <c r="AJ288">
        <v>0</v>
      </c>
      <c r="AK288">
        <v>0</v>
      </c>
      <c r="AL288">
        <v>0</v>
      </c>
      <c r="AM288">
        <v>0</v>
      </c>
      <c r="AN288">
        <v>0</v>
      </c>
      <c r="AO288">
        <v>0</v>
      </c>
      <c r="AP288">
        <v>0</v>
      </c>
      <c r="AQ288">
        <v>0.14000000000000001</v>
      </c>
      <c r="AR288">
        <v>0</v>
      </c>
      <c r="AT288">
        <v>14.837</v>
      </c>
      <c r="AU288">
        <v>14.837</v>
      </c>
      <c r="AV288">
        <v>11.367000000000001</v>
      </c>
      <c r="AW288">
        <v>0</v>
      </c>
      <c r="AX288">
        <v>0</v>
      </c>
      <c r="AY288" s="53">
        <v>0.76612522747186096</v>
      </c>
      <c r="BA288" t="s">
        <v>79</v>
      </c>
      <c r="BF288">
        <v>0.14000000000000001</v>
      </c>
      <c r="BG288">
        <v>0</v>
      </c>
      <c r="BH288">
        <v>6.407</v>
      </c>
      <c r="BI288">
        <v>7.9729999999999999</v>
      </c>
      <c r="BK288">
        <v>14.696999999999999</v>
      </c>
      <c r="BN288">
        <v>0</v>
      </c>
      <c r="BO288">
        <v>0</v>
      </c>
      <c r="BP288">
        <v>14.696999999999999</v>
      </c>
      <c r="BQ288">
        <v>0</v>
      </c>
      <c r="BR288">
        <v>0.14000000000000001</v>
      </c>
      <c r="BS288">
        <v>0</v>
      </c>
      <c r="BT288">
        <v>0</v>
      </c>
      <c r="BU288">
        <v>0</v>
      </c>
      <c r="BV288" t="s">
        <v>6</v>
      </c>
      <c r="BW288" t="s">
        <v>6</v>
      </c>
      <c r="BX288" t="s">
        <v>6</v>
      </c>
      <c r="BY288">
        <v>0</v>
      </c>
      <c r="BZ288">
        <v>14.837</v>
      </c>
      <c r="CC288" s="53">
        <v>0</v>
      </c>
      <c r="CD288" s="53">
        <v>0</v>
      </c>
      <c r="CE288" s="53">
        <v>1</v>
      </c>
      <c r="CF288" s="53">
        <v>0</v>
      </c>
      <c r="CH288" s="53">
        <v>1</v>
      </c>
      <c r="CK288">
        <v>0</v>
      </c>
      <c r="CN288" s="53">
        <v>0</v>
      </c>
      <c r="CO288" s="53">
        <v>0</v>
      </c>
    </row>
    <row r="289" spans="1:93" x14ac:dyDescent="0.35">
      <c r="A289" s="3" t="s">
        <v>465</v>
      </c>
      <c r="B289" s="3" t="s">
        <v>466</v>
      </c>
      <c r="C289">
        <v>0</v>
      </c>
      <c r="D289">
        <v>0</v>
      </c>
      <c r="E289">
        <v>0</v>
      </c>
      <c r="F289">
        <v>0</v>
      </c>
      <c r="G289">
        <v>0</v>
      </c>
      <c r="H289">
        <v>0</v>
      </c>
      <c r="I289">
        <v>0</v>
      </c>
      <c r="J289">
        <v>0</v>
      </c>
      <c r="K289">
        <v>0</v>
      </c>
      <c r="L289" s="3">
        <v>0</v>
      </c>
      <c r="M289" s="3">
        <v>0</v>
      </c>
      <c r="N289" s="3">
        <v>0</v>
      </c>
      <c r="O289" s="3">
        <v>0</v>
      </c>
      <c r="P289" s="3">
        <v>0</v>
      </c>
      <c r="Q289" s="3">
        <v>0</v>
      </c>
      <c r="R289">
        <v>0</v>
      </c>
      <c r="S289">
        <v>0</v>
      </c>
      <c r="T289">
        <v>0</v>
      </c>
      <c r="U289">
        <v>0</v>
      </c>
      <c r="V289">
        <v>0</v>
      </c>
      <c r="W289">
        <v>4.1900000000000004</v>
      </c>
      <c r="X289">
        <v>0</v>
      </c>
      <c r="Y289">
        <v>0</v>
      </c>
      <c r="Z289">
        <v>0</v>
      </c>
      <c r="AA289">
        <v>0</v>
      </c>
      <c r="AB289">
        <v>0</v>
      </c>
      <c r="AC289">
        <v>0</v>
      </c>
      <c r="AD289">
        <v>0</v>
      </c>
      <c r="AE289">
        <v>0</v>
      </c>
      <c r="AF289">
        <v>0</v>
      </c>
      <c r="AG289">
        <v>0</v>
      </c>
      <c r="AH289">
        <v>0</v>
      </c>
      <c r="AI289">
        <v>0</v>
      </c>
      <c r="AJ289">
        <v>0</v>
      </c>
      <c r="AK289">
        <v>8.5999999999999993E-2</v>
      </c>
      <c r="AL289">
        <v>0</v>
      </c>
      <c r="AM289">
        <v>0</v>
      </c>
      <c r="AN289">
        <v>0</v>
      </c>
      <c r="AO289">
        <v>0</v>
      </c>
      <c r="AP289">
        <v>0</v>
      </c>
      <c r="AQ289">
        <v>5.8000000000000003E-2</v>
      </c>
      <c r="AR289">
        <v>0</v>
      </c>
      <c r="AT289">
        <v>4.3340000000000005</v>
      </c>
      <c r="AU289">
        <v>4.3340000000000005</v>
      </c>
      <c r="AV289">
        <v>3.77</v>
      </c>
      <c r="AW289">
        <v>0</v>
      </c>
      <c r="AX289">
        <v>0</v>
      </c>
      <c r="AY289" s="53">
        <v>0.86986617443470227</v>
      </c>
      <c r="BA289" t="s">
        <v>79</v>
      </c>
      <c r="BF289">
        <v>0.14399999999999999</v>
      </c>
      <c r="BG289">
        <v>0</v>
      </c>
      <c r="BH289">
        <v>0</v>
      </c>
      <c r="BI289">
        <v>4.1900000000000004</v>
      </c>
      <c r="BK289">
        <v>4.1900000000000004</v>
      </c>
      <c r="BN289">
        <v>0</v>
      </c>
      <c r="BO289">
        <v>0</v>
      </c>
      <c r="BP289">
        <v>4.1900000000000004</v>
      </c>
      <c r="BQ289">
        <v>0</v>
      </c>
      <c r="BR289">
        <v>0.14399999999999999</v>
      </c>
      <c r="BS289">
        <v>0</v>
      </c>
      <c r="BT289">
        <v>0</v>
      </c>
      <c r="BU289">
        <v>0</v>
      </c>
      <c r="BV289" t="s">
        <v>6</v>
      </c>
      <c r="BW289" t="s">
        <v>6</v>
      </c>
      <c r="BX289" t="s">
        <v>6</v>
      </c>
      <c r="BY289">
        <v>0</v>
      </c>
      <c r="BZ289">
        <v>4.3340000000000005</v>
      </c>
      <c r="CC289" s="53">
        <v>0</v>
      </c>
      <c r="CD289" s="53">
        <v>0</v>
      </c>
      <c r="CE289" s="53">
        <v>1</v>
      </c>
      <c r="CF289" s="53">
        <v>0</v>
      </c>
      <c r="CH289" s="53">
        <v>1</v>
      </c>
      <c r="CK289">
        <v>0</v>
      </c>
      <c r="CN289" s="53">
        <v>0</v>
      </c>
      <c r="CO289" s="53">
        <v>0</v>
      </c>
    </row>
    <row r="290" spans="1:93" x14ac:dyDescent="0.35">
      <c r="A290" s="3" t="s">
        <v>469</v>
      </c>
      <c r="B290" s="3" t="s">
        <v>522</v>
      </c>
      <c r="C290">
        <v>0</v>
      </c>
      <c r="D290">
        <v>0.2</v>
      </c>
      <c r="E290">
        <v>0</v>
      </c>
      <c r="F290">
        <v>0</v>
      </c>
      <c r="G290">
        <v>0</v>
      </c>
      <c r="H290">
        <v>0</v>
      </c>
      <c r="I290">
        <v>0</v>
      </c>
      <c r="J290">
        <v>0</v>
      </c>
      <c r="K290">
        <v>0</v>
      </c>
      <c r="L290" s="3">
        <v>0</v>
      </c>
      <c r="M290" s="3">
        <v>0</v>
      </c>
      <c r="N290" s="3">
        <v>0</v>
      </c>
      <c r="O290" s="3">
        <v>0</v>
      </c>
      <c r="P290" s="3">
        <v>0</v>
      </c>
      <c r="Q290" s="3">
        <v>0</v>
      </c>
      <c r="R290">
        <v>0</v>
      </c>
      <c r="S290">
        <v>0</v>
      </c>
      <c r="T290">
        <v>0</v>
      </c>
      <c r="U290">
        <v>0</v>
      </c>
      <c r="V290">
        <v>23.6</v>
      </c>
      <c r="W290">
        <v>0</v>
      </c>
      <c r="X290">
        <v>0.83</v>
      </c>
      <c r="Y290">
        <v>0</v>
      </c>
      <c r="Z290">
        <v>0</v>
      </c>
      <c r="AA290">
        <v>0</v>
      </c>
      <c r="AB290">
        <v>0</v>
      </c>
      <c r="AC290">
        <v>0</v>
      </c>
      <c r="AD290">
        <v>0</v>
      </c>
      <c r="AE290">
        <v>0</v>
      </c>
      <c r="AF290">
        <v>0</v>
      </c>
      <c r="AG290">
        <v>0</v>
      </c>
      <c r="AH290">
        <v>0</v>
      </c>
      <c r="AI290">
        <v>0</v>
      </c>
      <c r="AJ290">
        <v>0</v>
      </c>
      <c r="AK290">
        <v>0</v>
      </c>
      <c r="AL290">
        <v>0</v>
      </c>
      <c r="AM290">
        <v>0</v>
      </c>
      <c r="AN290">
        <v>1.6</v>
      </c>
      <c r="AO290">
        <v>0</v>
      </c>
      <c r="AP290">
        <v>0</v>
      </c>
      <c r="AQ290">
        <v>0.48</v>
      </c>
      <c r="AR290">
        <v>0</v>
      </c>
      <c r="AT290">
        <v>26.71</v>
      </c>
      <c r="AU290">
        <v>26.71</v>
      </c>
      <c r="AV290">
        <v>15.9</v>
      </c>
      <c r="AW290">
        <v>0</v>
      </c>
      <c r="AX290">
        <v>0</v>
      </c>
      <c r="AY290" s="53">
        <v>0.59528266566828902</v>
      </c>
      <c r="BA290" t="s">
        <v>79</v>
      </c>
      <c r="BF290">
        <v>0.48</v>
      </c>
      <c r="BG290">
        <v>0</v>
      </c>
      <c r="BH290">
        <v>23.6</v>
      </c>
      <c r="BI290">
        <v>0.83</v>
      </c>
      <c r="BK290">
        <v>24.43</v>
      </c>
      <c r="BN290">
        <v>0.2</v>
      </c>
      <c r="BO290">
        <v>0</v>
      </c>
      <c r="BP290">
        <v>24.43</v>
      </c>
      <c r="BQ290">
        <v>1.6</v>
      </c>
      <c r="BR290">
        <v>0.48</v>
      </c>
      <c r="BS290">
        <v>0</v>
      </c>
      <c r="BT290">
        <v>0</v>
      </c>
      <c r="BU290">
        <v>0</v>
      </c>
      <c r="BV290" t="s">
        <v>6</v>
      </c>
      <c r="BW290" t="s">
        <v>6</v>
      </c>
      <c r="BX290" t="s">
        <v>6</v>
      </c>
      <c r="BY290">
        <v>0</v>
      </c>
      <c r="BZ290">
        <v>26.71</v>
      </c>
      <c r="CC290" s="53">
        <v>7.4878322725570948E-3</v>
      </c>
      <c r="CD290" s="53">
        <v>0</v>
      </c>
      <c r="CE290" s="53">
        <v>0.93260950954698607</v>
      </c>
      <c r="CF290" s="53">
        <v>5.9902658180456758E-2</v>
      </c>
      <c r="CH290" s="53">
        <v>1</v>
      </c>
      <c r="CK290">
        <v>7.48783E-3</v>
      </c>
      <c r="CN290" s="53">
        <v>-2.2725570947637608E-9</v>
      </c>
      <c r="CO290" s="53">
        <v>0</v>
      </c>
    </row>
    <row r="291" spans="1:93" x14ac:dyDescent="0.35">
      <c r="A291" s="3" t="s">
        <v>469</v>
      </c>
      <c r="B291" s="3" t="s">
        <v>511</v>
      </c>
      <c r="C291">
        <v>0</v>
      </c>
      <c r="D291">
        <v>0</v>
      </c>
      <c r="E291">
        <v>0</v>
      </c>
      <c r="F291">
        <v>0</v>
      </c>
      <c r="G291">
        <v>0</v>
      </c>
      <c r="H291">
        <v>0</v>
      </c>
      <c r="I291">
        <v>0</v>
      </c>
      <c r="J291">
        <v>0</v>
      </c>
      <c r="K291">
        <v>0</v>
      </c>
      <c r="L291" s="3">
        <v>0</v>
      </c>
      <c r="M291" s="3">
        <v>0</v>
      </c>
      <c r="N291" s="3">
        <v>0</v>
      </c>
      <c r="O291" s="3">
        <v>0</v>
      </c>
      <c r="P291" s="3">
        <v>0</v>
      </c>
      <c r="Q291" s="3">
        <v>0</v>
      </c>
      <c r="R291">
        <v>0</v>
      </c>
      <c r="S291">
        <v>0</v>
      </c>
      <c r="T291">
        <v>0</v>
      </c>
      <c r="U291">
        <v>0</v>
      </c>
      <c r="V291">
        <v>0</v>
      </c>
      <c r="W291">
        <v>0</v>
      </c>
      <c r="X291">
        <v>0</v>
      </c>
      <c r="Y291">
        <v>0</v>
      </c>
      <c r="Z291">
        <v>0</v>
      </c>
      <c r="AA291">
        <v>0</v>
      </c>
      <c r="AB291">
        <v>0</v>
      </c>
      <c r="AC291">
        <v>0</v>
      </c>
      <c r="AD291">
        <v>0</v>
      </c>
      <c r="AE291">
        <v>0</v>
      </c>
      <c r="AF291">
        <v>0</v>
      </c>
      <c r="AG291">
        <v>0</v>
      </c>
      <c r="AH291">
        <v>0</v>
      </c>
      <c r="AI291">
        <v>0</v>
      </c>
      <c r="AJ291">
        <v>0</v>
      </c>
      <c r="AK291">
        <v>0</v>
      </c>
      <c r="AL291">
        <v>0</v>
      </c>
      <c r="AM291">
        <v>0</v>
      </c>
      <c r="AN291">
        <v>0</v>
      </c>
      <c r="AO291">
        <v>0</v>
      </c>
      <c r="AP291">
        <v>0</v>
      </c>
      <c r="AQ291">
        <v>0.7</v>
      </c>
      <c r="AR291">
        <v>6.1</v>
      </c>
      <c r="AT291">
        <v>0.7</v>
      </c>
      <c r="AU291">
        <v>6.8</v>
      </c>
      <c r="AV291">
        <v>4.9000000000000004</v>
      </c>
      <c r="AW291">
        <v>0</v>
      </c>
      <c r="AX291">
        <v>0</v>
      </c>
      <c r="AY291" s="53">
        <v>0.72058823529411775</v>
      </c>
      <c r="BA291" t="s">
        <v>79</v>
      </c>
      <c r="BF291">
        <v>0.7</v>
      </c>
      <c r="BG291">
        <v>0</v>
      </c>
      <c r="BH291">
        <v>0</v>
      </c>
      <c r="BI291">
        <v>0</v>
      </c>
      <c r="BK291">
        <v>0</v>
      </c>
      <c r="BN291">
        <v>0</v>
      </c>
      <c r="BO291">
        <v>0</v>
      </c>
      <c r="BP291">
        <v>0</v>
      </c>
      <c r="BQ291">
        <v>0</v>
      </c>
      <c r="BR291">
        <v>0.7</v>
      </c>
      <c r="BS291">
        <v>0</v>
      </c>
      <c r="BT291">
        <v>0</v>
      </c>
      <c r="BU291">
        <v>6.1</v>
      </c>
      <c r="BV291">
        <v>6.3E-2</v>
      </c>
      <c r="BW291">
        <v>0</v>
      </c>
      <c r="BX291">
        <v>0</v>
      </c>
      <c r="BY291">
        <v>0</v>
      </c>
      <c r="BZ291">
        <v>6.8</v>
      </c>
      <c r="CC291" s="53">
        <v>5.6514705882352938E-4</v>
      </c>
      <c r="CD291" s="53">
        <v>0.8964936764705882</v>
      </c>
      <c r="CE291" s="53">
        <v>0.10294117647058823</v>
      </c>
      <c r="CF291" s="53">
        <v>0</v>
      </c>
      <c r="CH291" s="53">
        <v>0.99999999999999989</v>
      </c>
      <c r="CK291">
        <v>5.65147E-4</v>
      </c>
      <c r="CN291" s="53">
        <v>-5.8823529380802597E-11</v>
      </c>
      <c r="CO291" s="53">
        <v>0</v>
      </c>
    </row>
    <row r="292" spans="1:93" x14ac:dyDescent="0.35">
      <c r="A292" s="3" t="s">
        <v>469</v>
      </c>
      <c r="B292" s="3" t="s">
        <v>510</v>
      </c>
      <c r="C292">
        <v>0</v>
      </c>
      <c r="D292">
        <v>0.1</v>
      </c>
      <c r="E292">
        <v>0</v>
      </c>
      <c r="F292">
        <v>0</v>
      </c>
      <c r="G292">
        <v>0</v>
      </c>
      <c r="H292">
        <v>0</v>
      </c>
      <c r="I292">
        <v>0</v>
      </c>
      <c r="J292">
        <v>0</v>
      </c>
      <c r="K292">
        <v>0</v>
      </c>
      <c r="L292" s="3">
        <v>0</v>
      </c>
      <c r="M292" s="3">
        <v>0</v>
      </c>
      <c r="N292" s="3">
        <v>0</v>
      </c>
      <c r="O292" s="3">
        <v>0</v>
      </c>
      <c r="P292" s="3">
        <v>0</v>
      </c>
      <c r="Q292" s="3">
        <v>0</v>
      </c>
      <c r="R292">
        <v>0</v>
      </c>
      <c r="S292">
        <v>0</v>
      </c>
      <c r="T292">
        <v>0</v>
      </c>
      <c r="U292">
        <v>0</v>
      </c>
      <c r="V292">
        <v>8.6</v>
      </c>
      <c r="W292">
        <v>0</v>
      </c>
      <c r="X292">
        <v>0</v>
      </c>
      <c r="Y292">
        <v>0</v>
      </c>
      <c r="Z292">
        <v>0</v>
      </c>
      <c r="AA292">
        <v>0</v>
      </c>
      <c r="AB292">
        <v>0</v>
      </c>
      <c r="AC292">
        <v>0</v>
      </c>
      <c r="AD292">
        <v>0</v>
      </c>
      <c r="AE292">
        <v>0</v>
      </c>
      <c r="AF292">
        <v>0</v>
      </c>
      <c r="AG292">
        <v>0</v>
      </c>
      <c r="AH292">
        <v>0</v>
      </c>
      <c r="AI292">
        <v>0</v>
      </c>
      <c r="AJ292">
        <v>0</v>
      </c>
      <c r="AK292">
        <v>0</v>
      </c>
      <c r="AL292">
        <v>0</v>
      </c>
      <c r="AM292">
        <v>0</v>
      </c>
      <c r="AN292">
        <v>0</v>
      </c>
      <c r="AO292">
        <v>0</v>
      </c>
      <c r="AP292">
        <v>0</v>
      </c>
      <c r="AQ292">
        <v>0.14000000000000001</v>
      </c>
      <c r="AR292">
        <v>0</v>
      </c>
      <c r="AT292">
        <v>8.84</v>
      </c>
      <c r="AU292">
        <v>8.84</v>
      </c>
      <c r="AV292">
        <v>6.6260000000000003</v>
      </c>
      <c r="AW292">
        <v>0</v>
      </c>
      <c r="AX292">
        <v>0</v>
      </c>
      <c r="AY292" s="53">
        <v>0.7495475113122172</v>
      </c>
      <c r="BA292" t="s">
        <v>79</v>
      </c>
      <c r="BF292">
        <v>0.14000000000000001</v>
      </c>
      <c r="BG292">
        <v>0</v>
      </c>
      <c r="BH292">
        <v>8.6</v>
      </c>
      <c r="BI292">
        <v>0</v>
      </c>
      <c r="BK292">
        <v>8.6</v>
      </c>
      <c r="BN292">
        <v>0.1</v>
      </c>
      <c r="BO292">
        <v>0</v>
      </c>
      <c r="BP292">
        <v>8.6</v>
      </c>
      <c r="BQ292">
        <v>0</v>
      </c>
      <c r="BR292">
        <v>0.14000000000000001</v>
      </c>
      <c r="BS292">
        <v>0</v>
      </c>
      <c r="BT292">
        <v>0</v>
      </c>
      <c r="BU292">
        <v>0</v>
      </c>
      <c r="BV292" t="s">
        <v>6</v>
      </c>
      <c r="BW292" t="s">
        <v>6</v>
      </c>
      <c r="BX292" t="s">
        <v>6</v>
      </c>
      <c r="BY292">
        <v>0</v>
      </c>
      <c r="BZ292">
        <v>8.84</v>
      </c>
      <c r="CC292" s="53">
        <v>1.1312217194570137E-2</v>
      </c>
      <c r="CD292" s="53">
        <v>0</v>
      </c>
      <c r="CE292" s="53">
        <v>0.9886877828054299</v>
      </c>
      <c r="CF292" s="53">
        <v>0</v>
      </c>
      <c r="CH292" s="53">
        <v>1</v>
      </c>
      <c r="CK292">
        <v>1.13122E-2</v>
      </c>
      <c r="CN292" s="53">
        <v>-1.7194570137504805E-8</v>
      </c>
      <c r="CO292" s="53">
        <v>0</v>
      </c>
    </row>
    <row r="293" spans="1:93" x14ac:dyDescent="0.35">
      <c r="A293" s="3" t="s">
        <v>469</v>
      </c>
      <c r="B293" s="3" t="s">
        <v>488</v>
      </c>
      <c r="C293">
        <v>0</v>
      </c>
      <c r="D293">
        <v>1.7999999999999999E-2</v>
      </c>
      <c r="E293">
        <v>0</v>
      </c>
      <c r="F293">
        <v>0</v>
      </c>
      <c r="G293">
        <v>0</v>
      </c>
      <c r="H293">
        <v>0</v>
      </c>
      <c r="I293">
        <v>0</v>
      </c>
      <c r="J293">
        <v>0</v>
      </c>
      <c r="K293">
        <v>0</v>
      </c>
      <c r="L293" s="3">
        <v>0</v>
      </c>
      <c r="M293" s="3">
        <v>0</v>
      </c>
      <c r="N293" s="3">
        <v>0</v>
      </c>
      <c r="O293" s="3">
        <v>0</v>
      </c>
      <c r="P293" s="3">
        <v>0</v>
      </c>
      <c r="Q293" s="3">
        <v>0</v>
      </c>
      <c r="R293">
        <v>0</v>
      </c>
      <c r="S293">
        <v>0</v>
      </c>
      <c r="T293">
        <v>0</v>
      </c>
      <c r="U293">
        <v>0</v>
      </c>
      <c r="V293">
        <v>0</v>
      </c>
      <c r="W293">
        <v>0</v>
      </c>
      <c r="X293">
        <v>14.6</v>
      </c>
      <c r="Y293">
        <v>0</v>
      </c>
      <c r="Z293">
        <v>0</v>
      </c>
      <c r="AA293">
        <v>0</v>
      </c>
      <c r="AB293">
        <v>0</v>
      </c>
      <c r="AC293">
        <v>0</v>
      </c>
      <c r="AD293">
        <v>0</v>
      </c>
      <c r="AE293">
        <v>0</v>
      </c>
      <c r="AF293">
        <v>0</v>
      </c>
      <c r="AG293">
        <v>0</v>
      </c>
      <c r="AH293">
        <v>0</v>
      </c>
      <c r="AI293">
        <v>0</v>
      </c>
      <c r="AJ293">
        <v>0</v>
      </c>
      <c r="AK293">
        <v>0</v>
      </c>
      <c r="AL293">
        <v>0</v>
      </c>
      <c r="AM293">
        <v>0</v>
      </c>
      <c r="AN293">
        <v>0</v>
      </c>
      <c r="AO293">
        <v>0</v>
      </c>
      <c r="AP293">
        <v>0</v>
      </c>
      <c r="AQ293">
        <v>0.123</v>
      </c>
      <c r="AR293">
        <v>0</v>
      </c>
      <c r="AT293">
        <v>14.741</v>
      </c>
      <c r="AU293">
        <v>14.741</v>
      </c>
      <c r="AV293">
        <v>11.48</v>
      </c>
      <c r="AW293">
        <v>0</v>
      </c>
      <c r="AX293">
        <v>0</v>
      </c>
      <c r="AY293" s="53">
        <v>0.77878027270877148</v>
      </c>
      <c r="BA293" t="s">
        <v>79</v>
      </c>
      <c r="BF293">
        <v>0.123</v>
      </c>
      <c r="BG293">
        <v>0</v>
      </c>
      <c r="BH293">
        <v>0</v>
      </c>
      <c r="BI293">
        <v>14.6</v>
      </c>
      <c r="BK293">
        <v>14.6</v>
      </c>
      <c r="BN293">
        <v>1.7999999999999999E-2</v>
      </c>
      <c r="BO293">
        <v>0</v>
      </c>
      <c r="BP293">
        <v>14.6</v>
      </c>
      <c r="BQ293">
        <v>0</v>
      </c>
      <c r="BR293">
        <v>0.123</v>
      </c>
      <c r="BS293">
        <v>0</v>
      </c>
      <c r="BT293">
        <v>0</v>
      </c>
      <c r="BU293">
        <v>0</v>
      </c>
      <c r="BV293" t="s">
        <v>6</v>
      </c>
      <c r="BW293" t="s">
        <v>6</v>
      </c>
      <c r="BX293" t="s">
        <v>6</v>
      </c>
      <c r="BY293">
        <v>0</v>
      </c>
      <c r="BZ293">
        <v>14.741</v>
      </c>
      <c r="CC293" s="53">
        <v>1.2210840512855302E-3</v>
      </c>
      <c r="CD293" s="53">
        <v>0</v>
      </c>
      <c r="CE293" s="53">
        <v>0.99877891594871437</v>
      </c>
      <c r="CF293" s="53">
        <v>0</v>
      </c>
      <c r="CH293" s="53">
        <v>0.99999999999999989</v>
      </c>
      <c r="CK293">
        <v>1.22108E-3</v>
      </c>
      <c r="CN293" s="53">
        <v>-4.0512855301391704E-9</v>
      </c>
      <c r="CO293" s="53">
        <v>0</v>
      </c>
    </row>
    <row r="294" spans="1:93" x14ac:dyDescent="0.35">
      <c r="A294" s="3" t="s">
        <v>469</v>
      </c>
      <c r="B294" s="3" t="s">
        <v>517</v>
      </c>
      <c r="C294">
        <v>0</v>
      </c>
      <c r="D294">
        <v>0.14399999999999999</v>
      </c>
      <c r="E294">
        <v>0</v>
      </c>
      <c r="F294">
        <v>0</v>
      </c>
      <c r="G294">
        <v>0</v>
      </c>
      <c r="H294">
        <v>0</v>
      </c>
      <c r="I294">
        <v>0</v>
      </c>
      <c r="J294">
        <v>0</v>
      </c>
      <c r="K294">
        <v>0</v>
      </c>
      <c r="L294" s="3">
        <v>0</v>
      </c>
      <c r="M294" s="3">
        <v>0</v>
      </c>
      <c r="N294" s="3">
        <v>0</v>
      </c>
      <c r="O294" s="3">
        <v>0</v>
      </c>
      <c r="P294" s="3">
        <v>0</v>
      </c>
      <c r="Q294" s="3">
        <v>0</v>
      </c>
      <c r="R294">
        <v>0</v>
      </c>
      <c r="S294">
        <v>0</v>
      </c>
      <c r="T294">
        <v>0</v>
      </c>
      <c r="U294">
        <v>0</v>
      </c>
      <c r="V294">
        <v>0</v>
      </c>
      <c r="W294">
        <v>4.5419999999999998</v>
      </c>
      <c r="X294">
        <v>15.624000000000001</v>
      </c>
      <c r="Y294">
        <v>0</v>
      </c>
      <c r="Z294">
        <v>0</v>
      </c>
      <c r="AA294">
        <v>0</v>
      </c>
      <c r="AB294">
        <v>0</v>
      </c>
      <c r="AC294">
        <v>0</v>
      </c>
      <c r="AD294">
        <v>0</v>
      </c>
      <c r="AE294">
        <v>0</v>
      </c>
      <c r="AF294">
        <v>0</v>
      </c>
      <c r="AG294">
        <v>0</v>
      </c>
      <c r="AH294">
        <v>0</v>
      </c>
      <c r="AI294">
        <v>0</v>
      </c>
      <c r="AJ294">
        <v>0</v>
      </c>
      <c r="AK294">
        <v>0</v>
      </c>
      <c r="AL294">
        <v>0</v>
      </c>
      <c r="AM294">
        <v>0</v>
      </c>
      <c r="AN294">
        <v>0</v>
      </c>
      <c r="AO294">
        <v>0</v>
      </c>
      <c r="AP294">
        <v>0</v>
      </c>
      <c r="AQ294">
        <v>0.45100000000000001</v>
      </c>
      <c r="AR294">
        <v>0</v>
      </c>
      <c r="AT294">
        <v>20.761000000000003</v>
      </c>
      <c r="AU294">
        <v>20.761000000000003</v>
      </c>
      <c r="AV294">
        <v>16.343</v>
      </c>
      <c r="AW294">
        <v>0</v>
      </c>
      <c r="AX294">
        <v>0</v>
      </c>
      <c r="AY294" s="53">
        <v>0.78719714849959044</v>
      </c>
      <c r="BA294" t="s">
        <v>79</v>
      </c>
      <c r="BF294">
        <v>0.45100000000000001</v>
      </c>
      <c r="BG294">
        <v>0</v>
      </c>
      <c r="BH294">
        <v>0</v>
      </c>
      <c r="BI294">
        <v>20.166</v>
      </c>
      <c r="BK294">
        <v>20.166</v>
      </c>
      <c r="BN294">
        <v>0.14399999999999999</v>
      </c>
      <c r="BO294">
        <v>0</v>
      </c>
      <c r="BP294">
        <v>20.166</v>
      </c>
      <c r="BQ294">
        <v>0</v>
      </c>
      <c r="BR294">
        <v>0.45100000000000001</v>
      </c>
      <c r="BS294">
        <v>0</v>
      </c>
      <c r="BT294">
        <v>0</v>
      </c>
      <c r="BU294">
        <v>0</v>
      </c>
      <c r="BV294" t="s">
        <v>6</v>
      </c>
      <c r="BW294" t="s">
        <v>6</v>
      </c>
      <c r="BX294" t="s">
        <v>6</v>
      </c>
      <c r="BY294">
        <v>0</v>
      </c>
      <c r="BZ294">
        <v>20.760999999999999</v>
      </c>
      <c r="CC294" s="53">
        <v>6.9360820769712441E-3</v>
      </c>
      <c r="CD294" s="53">
        <v>0</v>
      </c>
      <c r="CE294" s="53">
        <v>0.99306391792302884</v>
      </c>
      <c r="CF294" s="53">
        <v>0</v>
      </c>
      <c r="CH294" s="53">
        <v>1</v>
      </c>
      <c r="CK294">
        <v>6.9360799999999998E-3</v>
      </c>
      <c r="CN294" s="53">
        <v>-2.0769712442969546E-9</v>
      </c>
      <c r="CO294" s="53">
        <v>0</v>
      </c>
    </row>
    <row r="295" spans="1:93" x14ac:dyDescent="0.35">
      <c r="A295" s="3" t="s">
        <v>469</v>
      </c>
      <c r="B295" s="3" t="s">
        <v>470</v>
      </c>
      <c r="C295">
        <v>0</v>
      </c>
      <c r="D295">
        <v>0.73199999999999998</v>
      </c>
      <c r="E295">
        <v>0</v>
      </c>
      <c r="F295">
        <v>0</v>
      </c>
      <c r="G295">
        <v>0</v>
      </c>
      <c r="H295">
        <v>0</v>
      </c>
      <c r="I295">
        <v>0</v>
      </c>
      <c r="J295">
        <v>0</v>
      </c>
      <c r="K295">
        <v>0</v>
      </c>
      <c r="L295" s="3">
        <v>0</v>
      </c>
      <c r="M295" s="3">
        <v>0</v>
      </c>
      <c r="N295" s="3">
        <v>0</v>
      </c>
      <c r="O295" s="3">
        <v>0</v>
      </c>
      <c r="P295" s="3">
        <v>0</v>
      </c>
      <c r="Q295" s="3">
        <v>0</v>
      </c>
      <c r="R295">
        <v>1.909</v>
      </c>
      <c r="S295">
        <v>9.19</v>
      </c>
      <c r="T295">
        <v>6.1239999999999997</v>
      </c>
      <c r="U295">
        <v>0</v>
      </c>
      <c r="V295">
        <v>0</v>
      </c>
      <c r="W295">
        <v>0.50600000000000001</v>
      </c>
      <c r="X295">
        <v>0</v>
      </c>
      <c r="Y295">
        <v>0</v>
      </c>
      <c r="Z295">
        <v>0</v>
      </c>
      <c r="AA295">
        <v>0</v>
      </c>
      <c r="AB295">
        <v>0</v>
      </c>
      <c r="AC295">
        <v>0</v>
      </c>
      <c r="AD295">
        <v>0</v>
      </c>
      <c r="AE295">
        <v>0</v>
      </c>
      <c r="AF295">
        <v>0</v>
      </c>
      <c r="AG295">
        <v>0</v>
      </c>
      <c r="AH295">
        <v>0</v>
      </c>
      <c r="AI295">
        <v>0</v>
      </c>
      <c r="AJ295">
        <v>0</v>
      </c>
      <c r="AK295">
        <v>0</v>
      </c>
      <c r="AL295">
        <v>0</v>
      </c>
      <c r="AM295">
        <v>0</v>
      </c>
      <c r="AN295">
        <v>2.4969999999999999</v>
      </c>
      <c r="AO295">
        <v>0</v>
      </c>
      <c r="AP295">
        <v>0</v>
      </c>
      <c r="AQ295">
        <v>0.53400000000000003</v>
      </c>
      <c r="AR295">
        <v>0</v>
      </c>
      <c r="AT295">
        <v>21.491999999999997</v>
      </c>
      <c r="AU295">
        <v>21.491999999999997</v>
      </c>
      <c r="AV295">
        <v>15.05</v>
      </c>
      <c r="AW295">
        <v>0</v>
      </c>
      <c r="AX295">
        <v>0</v>
      </c>
      <c r="AY295" s="53">
        <v>0.70026056206960741</v>
      </c>
      <c r="BA295" t="s">
        <v>79</v>
      </c>
      <c r="BF295">
        <v>0.53400000000000003</v>
      </c>
      <c r="BG295">
        <v>0</v>
      </c>
      <c r="BH295">
        <v>17.222999999999999</v>
      </c>
      <c r="BI295">
        <v>0.50600000000000001</v>
      </c>
      <c r="BK295">
        <v>17.728999999999999</v>
      </c>
      <c r="BN295">
        <v>0.73199999999999998</v>
      </c>
      <c r="BO295">
        <v>0</v>
      </c>
      <c r="BP295">
        <v>17.728999999999999</v>
      </c>
      <c r="BQ295">
        <v>2.4969999999999999</v>
      </c>
      <c r="BR295">
        <v>0.53400000000000003</v>
      </c>
      <c r="BS295">
        <v>0</v>
      </c>
      <c r="BT295">
        <v>0</v>
      </c>
      <c r="BU295">
        <v>0</v>
      </c>
      <c r="BV295" t="s">
        <v>6</v>
      </c>
      <c r="BW295" t="s">
        <v>6</v>
      </c>
      <c r="BX295" t="s">
        <v>6</v>
      </c>
      <c r="BY295">
        <v>0</v>
      </c>
      <c r="BZ295">
        <v>21.491999999999997</v>
      </c>
      <c r="CC295" s="53">
        <v>3.4059184812953662E-2</v>
      </c>
      <c r="CD295" s="53">
        <v>0</v>
      </c>
      <c r="CE295" s="53">
        <v>0.84975804950679323</v>
      </c>
      <c r="CF295" s="53">
        <v>0.11618276568025313</v>
      </c>
      <c r="CH295" s="53">
        <v>1</v>
      </c>
      <c r="CK295">
        <v>3.4059199999999998E-2</v>
      </c>
      <c r="CN295" s="53">
        <v>1.518704633579615E-8</v>
      </c>
      <c r="CO295" s="53">
        <v>0</v>
      </c>
    </row>
    <row r="296" spans="1:93" x14ac:dyDescent="0.35">
      <c r="A296" s="3" t="s">
        <v>469</v>
      </c>
      <c r="B296" s="3" t="s">
        <v>524</v>
      </c>
      <c r="C296">
        <v>0</v>
      </c>
      <c r="D296">
        <v>0.36</v>
      </c>
      <c r="E296">
        <v>0</v>
      </c>
      <c r="F296">
        <v>0</v>
      </c>
      <c r="G296">
        <v>0</v>
      </c>
      <c r="H296">
        <v>0</v>
      </c>
      <c r="I296">
        <v>0</v>
      </c>
      <c r="J296">
        <v>0</v>
      </c>
      <c r="K296">
        <v>0</v>
      </c>
      <c r="L296" s="3">
        <v>0</v>
      </c>
      <c r="M296" s="3">
        <v>0</v>
      </c>
      <c r="N296" s="3">
        <v>0</v>
      </c>
      <c r="O296" s="3">
        <v>0</v>
      </c>
      <c r="P296" s="3">
        <v>0</v>
      </c>
      <c r="Q296" s="3">
        <v>0</v>
      </c>
      <c r="R296">
        <v>0</v>
      </c>
      <c r="S296">
        <v>0</v>
      </c>
      <c r="T296">
        <v>0</v>
      </c>
      <c r="U296">
        <v>0</v>
      </c>
      <c r="V296">
        <v>37</v>
      </c>
      <c r="W296">
        <v>0</v>
      </c>
      <c r="X296">
        <v>2</v>
      </c>
      <c r="Y296">
        <v>0</v>
      </c>
      <c r="Z296">
        <v>0</v>
      </c>
      <c r="AA296">
        <v>0</v>
      </c>
      <c r="AB296">
        <v>0</v>
      </c>
      <c r="AC296">
        <v>0</v>
      </c>
      <c r="AD296">
        <v>0</v>
      </c>
      <c r="AE296">
        <v>0</v>
      </c>
      <c r="AF296">
        <v>0</v>
      </c>
      <c r="AG296">
        <v>0</v>
      </c>
      <c r="AH296">
        <v>0</v>
      </c>
      <c r="AI296">
        <v>0</v>
      </c>
      <c r="AJ296">
        <v>0</v>
      </c>
      <c r="AK296">
        <v>0</v>
      </c>
      <c r="AL296">
        <v>0</v>
      </c>
      <c r="AM296">
        <v>0</v>
      </c>
      <c r="AN296">
        <v>3.8</v>
      </c>
      <c r="AO296">
        <v>0</v>
      </c>
      <c r="AP296">
        <v>0</v>
      </c>
      <c r="AQ296">
        <v>0.8</v>
      </c>
      <c r="AR296">
        <v>0</v>
      </c>
      <c r="AT296">
        <v>43.959999999999994</v>
      </c>
      <c r="AU296">
        <v>43.959999999999994</v>
      </c>
      <c r="AV296">
        <v>29.9</v>
      </c>
      <c r="AW296">
        <v>0</v>
      </c>
      <c r="AX296">
        <v>0</v>
      </c>
      <c r="AY296" s="53">
        <v>0.68016378525932675</v>
      </c>
      <c r="BA296" t="s">
        <v>79</v>
      </c>
      <c r="BF296">
        <v>0.8</v>
      </c>
      <c r="BG296">
        <v>0</v>
      </c>
      <c r="BH296">
        <v>37</v>
      </c>
      <c r="BI296">
        <v>2</v>
      </c>
      <c r="BK296">
        <v>39</v>
      </c>
      <c r="BN296">
        <v>0.36</v>
      </c>
      <c r="BO296">
        <v>0</v>
      </c>
      <c r="BP296">
        <v>39</v>
      </c>
      <c r="BQ296">
        <v>3.8</v>
      </c>
      <c r="BR296">
        <v>0.8</v>
      </c>
      <c r="BS296">
        <v>0</v>
      </c>
      <c r="BT296">
        <v>0</v>
      </c>
      <c r="BU296">
        <v>0</v>
      </c>
      <c r="BV296" t="s">
        <v>6</v>
      </c>
      <c r="BW296" t="s">
        <v>6</v>
      </c>
      <c r="BX296" t="s">
        <v>6</v>
      </c>
      <c r="BY296">
        <v>0</v>
      </c>
      <c r="BZ296">
        <v>43.959999999999994</v>
      </c>
      <c r="CC296" s="53">
        <v>8.1892629663330302E-3</v>
      </c>
      <c r="CD296" s="53">
        <v>0</v>
      </c>
      <c r="CE296" s="53">
        <v>0.90536851683348507</v>
      </c>
      <c r="CF296" s="53">
        <v>8.6442220200181996E-2</v>
      </c>
      <c r="CH296" s="53">
        <v>1</v>
      </c>
      <c r="CK296">
        <v>8.1892600000000003E-3</v>
      </c>
      <c r="CN296" s="53">
        <v>-2.966333029902346E-9</v>
      </c>
      <c r="CO296" s="53">
        <v>0</v>
      </c>
    </row>
    <row r="297" spans="1:93" x14ac:dyDescent="0.35">
      <c r="A297" s="3" t="s">
        <v>469</v>
      </c>
      <c r="B297" s="3" t="s">
        <v>476</v>
      </c>
      <c r="C297">
        <v>0</v>
      </c>
      <c r="D297">
        <v>0.1</v>
      </c>
      <c r="E297">
        <v>0</v>
      </c>
      <c r="F297">
        <v>0</v>
      </c>
      <c r="G297">
        <v>0</v>
      </c>
      <c r="H297">
        <v>0</v>
      </c>
      <c r="I297">
        <v>0</v>
      </c>
      <c r="J297">
        <v>0</v>
      </c>
      <c r="K297">
        <v>0</v>
      </c>
      <c r="L297" s="3">
        <v>0</v>
      </c>
      <c r="M297" s="3">
        <v>0</v>
      </c>
      <c r="N297" s="3">
        <v>0</v>
      </c>
      <c r="O297" s="3">
        <v>0</v>
      </c>
      <c r="P297" s="3">
        <v>0</v>
      </c>
      <c r="Q297" s="3">
        <v>0</v>
      </c>
      <c r="R297">
        <v>9.5</v>
      </c>
      <c r="S297">
        <v>0</v>
      </c>
      <c r="T297">
        <v>9.9</v>
      </c>
      <c r="U297">
        <v>26.7</v>
      </c>
      <c r="V297">
        <v>0</v>
      </c>
      <c r="W297">
        <v>0</v>
      </c>
      <c r="X297">
        <v>0</v>
      </c>
      <c r="Y297">
        <v>0</v>
      </c>
      <c r="Z297">
        <v>0</v>
      </c>
      <c r="AA297">
        <v>0</v>
      </c>
      <c r="AB297">
        <v>0</v>
      </c>
      <c r="AC297">
        <v>0</v>
      </c>
      <c r="AD297">
        <v>0</v>
      </c>
      <c r="AE297">
        <v>0</v>
      </c>
      <c r="AF297">
        <v>0</v>
      </c>
      <c r="AG297">
        <v>0</v>
      </c>
      <c r="AH297">
        <v>0</v>
      </c>
      <c r="AI297">
        <v>0</v>
      </c>
      <c r="AJ297">
        <v>0</v>
      </c>
      <c r="AK297">
        <v>0</v>
      </c>
      <c r="AL297">
        <v>0</v>
      </c>
      <c r="AM297">
        <v>0</v>
      </c>
      <c r="AN297">
        <v>8.6</v>
      </c>
      <c r="AO297">
        <v>0</v>
      </c>
      <c r="AP297">
        <v>0</v>
      </c>
      <c r="AQ297">
        <v>0.9</v>
      </c>
      <c r="AR297">
        <v>0</v>
      </c>
      <c r="AT297">
        <v>55.7</v>
      </c>
      <c r="AU297">
        <v>55.7</v>
      </c>
      <c r="AV297">
        <v>42</v>
      </c>
      <c r="AW297">
        <v>0</v>
      </c>
      <c r="AX297">
        <v>0</v>
      </c>
      <c r="AY297" s="53">
        <v>0.7540394973070017</v>
      </c>
      <c r="BA297" t="s">
        <v>79</v>
      </c>
      <c r="BF297">
        <v>0.9</v>
      </c>
      <c r="BG297">
        <v>0</v>
      </c>
      <c r="BH297">
        <v>46.099999999999994</v>
      </c>
      <c r="BI297">
        <v>0</v>
      </c>
      <c r="BK297">
        <v>46.099999999999994</v>
      </c>
      <c r="BN297">
        <v>0.1</v>
      </c>
      <c r="BO297">
        <v>0</v>
      </c>
      <c r="BP297">
        <v>46.099999999999994</v>
      </c>
      <c r="BQ297">
        <v>8.6</v>
      </c>
      <c r="BR297">
        <v>0.9</v>
      </c>
      <c r="BS297">
        <v>0</v>
      </c>
      <c r="BT297">
        <v>0</v>
      </c>
      <c r="BU297">
        <v>0</v>
      </c>
      <c r="BV297" t="s">
        <v>6</v>
      </c>
      <c r="BW297" t="s">
        <v>6</v>
      </c>
      <c r="BX297" t="s">
        <v>6</v>
      </c>
      <c r="BY297">
        <v>0</v>
      </c>
      <c r="BZ297">
        <v>55.699999999999996</v>
      </c>
      <c r="CC297" s="53">
        <v>1.7953321364452427E-3</v>
      </c>
      <c r="CD297" s="53">
        <v>0</v>
      </c>
      <c r="CE297" s="53">
        <v>0.84380610412926382</v>
      </c>
      <c r="CF297" s="53">
        <v>0.15439856373429084</v>
      </c>
      <c r="CH297" s="53">
        <v>0.99999999999999989</v>
      </c>
      <c r="CK297">
        <v>1.7953299999999999E-3</v>
      </c>
      <c r="CN297" s="53">
        <v>-2.1364452427227038E-9</v>
      </c>
      <c r="CO297" s="53">
        <v>0</v>
      </c>
    </row>
    <row r="298" spans="1:93" x14ac:dyDescent="0.35">
      <c r="A298" s="3" t="s">
        <v>469</v>
      </c>
      <c r="B298" s="3" t="s">
        <v>495</v>
      </c>
      <c r="C298">
        <v>0</v>
      </c>
      <c r="D298">
        <v>3.1E-2</v>
      </c>
      <c r="E298">
        <v>0</v>
      </c>
      <c r="F298">
        <v>0</v>
      </c>
      <c r="G298">
        <v>0</v>
      </c>
      <c r="H298">
        <v>0</v>
      </c>
      <c r="I298">
        <v>0</v>
      </c>
      <c r="J298">
        <v>0</v>
      </c>
      <c r="K298">
        <v>0</v>
      </c>
      <c r="L298" s="3">
        <v>0</v>
      </c>
      <c r="M298" s="3">
        <v>0</v>
      </c>
      <c r="N298" s="3">
        <v>0</v>
      </c>
      <c r="O298" s="3">
        <v>0</v>
      </c>
      <c r="P298" s="3">
        <v>0</v>
      </c>
      <c r="Q298" s="3">
        <v>0</v>
      </c>
      <c r="R298">
        <v>0</v>
      </c>
      <c r="S298">
        <v>0</v>
      </c>
      <c r="T298">
        <v>0</v>
      </c>
      <c r="U298">
        <v>0</v>
      </c>
      <c r="V298">
        <v>0</v>
      </c>
      <c r="W298">
        <v>0</v>
      </c>
      <c r="X298">
        <v>1.9710000000000001</v>
      </c>
      <c r="Y298">
        <v>0</v>
      </c>
      <c r="Z298">
        <v>0</v>
      </c>
      <c r="AA298">
        <v>0</v>
      </c>
      <c r="AB298">
        <v>0</v>
      </c>
      <c r="AC298">
        <v>0</v>
      </c>
      <c r="AD298">
        <v>0</v>
      </c>
      <c r="AE298">
        <v>0</v>
      </c>
      <c r="AF298">
        <v>0</v>
      </c>
      <c r="AG298">
        <v>0</v>
      </c>
      <c r="AH298">
        <v>0</v>
      </c>
      <c r="AI298">
        <v>0</v>
      </c>
      <c r="AJ298">
        <v>0</v>
      </c>
      <c r="AK298">
        <v>0</v>
      </c>
      <c r="AL298">
        <v>0</v>
      </c>
      <c r="AM298">
        <v>0</v>
      </c>
      <c r="AN298">
        <v>0</v>
      </c>
      <c r="AO298">
        <v>0</v>
      </c>
      <c r="AP298">
        <v>0</v>
      </c>
      <c r="AQ298">
        <v>3.7999999999999999E-2</v>
      </c>
      <c r="AR298">
        <v>0</v>
      </c>
      <c r="AT298">
        <v>2.04</v>
      </c>
      <c r="AU298">
        <v>2.04</v>
      </c>
      <c r="AV298">
        <v>1.284</v>
      </c>
      <c r="AW298">
        <v>0</v>
      </c>
      <c r="AX298">
        <v>0</v>
      </c>
      <c r="AY298" s="53">
        <v>0.62941176470588234</v>
      </c>
      <c r="BA298" t="s">
        <v>79</v>
      </c>
      <c r="BF298">
        <v>3.7999999999999999E-2</v>
      </c>
      <c r="BG298">
        <v>0</v>
      </c>
      <c r="BH298">
        <v>0</v>
      </c>
      <c r="BI298">
        <v>1.9710000000000001</v>
      </c>
      <c r="BK298">
        <v>1.9710000000000001</v>
      </c>
      <c r="BN298">
        <v>3.1E-2</v>
      </c>
      <c r="BO298">
        <v>0</v>
      </c>
      <c r="BP298">
        <v>1.9710000000000001</v>
      </c>
      <c r="BQ298">
        <v>0</v>
      </c>
      <c r="BR298">
        <v>3.7999999999999999E-2</v>
      </c>
      <c r="BS298">
        <v>0</v>
      </c>
      <c r="BT298">
        <v>0</v>
      </c>
      <c r="BU298">
        <v>0</v>
      </c>
      <c r="BV298" t="s">
        <v>6</v>
      </c>
      <c r="BW298" t="s">
        <v>6</v>
      </c>
      <c r="BX298" t="s">
        <v>6</v>
      </c>
      <c r="BY298">
        <v>0</v>
      </c>
      <c r="BZ298">
        <v>2.04</v>
      </c>
      <c r="CC298" s="53">
        <v>1.5196078431372549E-2</v>
      </c>
      <c r="CD298" s="53">
        <v>0</v>
      </c>
      <c r="CE298" s="53">
        <v>0.98480392156862739</v>
      </c>
      <c r="CF298" s="53">
        <v>0</v>
      </c>
      <c r="CH298" s="53">
        <v>0.99999999999999989</v>
      </c>
      <c r="CK298">
        <v>1.5196100000000001E-2</v>
      </c>
      <c r="CN298" s="53">
        <v>2.1568627451770683E-8</v>
      </c>
      <c r="CO298" s="53">
        <v>0</v>
      </c>
    </row>
    <row r="299" spans="1:93" x14ac:dyDescent="0.35">
      <c r="A299" s="3" t="s">
        <v>469</v>
      </c>
      <c r="B299" s="3" t="s">
        <v>534</v>
      </c>
      <c r="C299">
        <v>0</v>
      </c>
      <c r="D299">
        <v>0.14000000000000001</v>
      </c>
      <c r="E299">
        <v>0</v>
      </c>
      <c r="F299">
        <v>0</v>
      </c>
      <c r="G299">
        <v>0</v>
      </c>
      <c r="H299">
        <v>0</v>
      </c>
      <c r="I299">
        <v>0</v>
      </c>
      <c r="J299">
        <v>0</v>
      </c>
      <c r="K299">
        <v>0</v>
      </c>
      <c r="L299" s="3">
        <v>0</v>
      </c>
      <c r="M299" s="3">
        <v>0</v>
      </c>
      <c r="N299" s="3">
        <v>0</v>
      </c>
      <c r="O299" s="3">
        <v>0</v>
      </c>
      <c r="P299" s="3">
        <v>0</v>
      </c>
      <c r="Q299" s="3">
        <v>0</v>
      </c>
      <c r="R299">
        <v>0</v>
      </c>
      <c r="S299">
        <v>7.26</v>
      </c>
      <c r="T299">
        <v>0</v>
      </c>
      <c r="U299">
        <v>0</v>
      </c>
      <c r="V299">
        <v>0</v>
      </c>
      <c r="W299">
        <v>0</v>
      </c>
      <c r="X299">
        <v>0</v>
      </c>
      <c r="Y299">
        <v>0</v>
      </c>
      <c r="Z299">
        <v>0</v>
      </c>
      <c r="AA299">
        <v>0</v>
      </c>
      <c r="AB299">
        <v>0</v>
      </c>
      <c r="AC299">
        <v>0</v>
      </c>
      <c r="AD299">
        <v>0</v>
      </c>
      <c r="AE299">
        <v>0</v>
      </c>
      <c r="AF299">
        <v>0</v>
      </c>
      <c r="AG299">
        <v>0</v>
      </c>
      <c r="AH299">
        <v>0</v>
      </c>
      <c r="AI299">
        <v>0</v>
      </c>
      <c r="AJ299">
        <v>0</v>
      </c>
      <c r="AK299">
        <v>0</v>
      </c>
      <c r="AL299">
        <v>0</v>
      </c>
      <c r="AM299">
        <v>0</v>
      </c>
      <c r="AN299">
        <v>0</v>
      </c>
      <c r="AO299">
        <v>0</v>
      </c>
      <c r="AP299">
        <v>0</v>
      </c>
      <c r="AQ299">
        <v>0.14399999999999999</v>
      </c>
      <c r="AR299">
        <v>0</v>
      </c>
      <c r="AT299">
        <v>7.5439999999999996</v>
      </c>
      <c r="AU299">
        <v>7.5439999999999996</v>
      </c>
      <c r="AV299">
        <v>4.6500000000000004</v>
      </c>
      <c r="AW299">
        <v>0</v>
      </c>
      <c r="AX299">
        <v>0</v>
      </c>
      <c r="AY299" s="53">
        <v>0.61638388123011678</v>
      </c>
      <c r="BA299" t="s">
        <v>79</v>
      </c>
      <c r="BF299">
        <v>0.14399999999999999</v>
      </c>
      <c r="BG299">
        <v>0</v>
      </c>
      <c r="BH299">
        <v>7.26</v>
      </c>
      <c r="BI299">
        <v>0</v>
      </c>
      <c r="BK299">
        <v>7.26</v>
      </c>
      <c r="BN299">
        <v>0.14000000000000001</v>
      </c>
      <c r="BO299">
        <v>0</v>
      </c>
      <c r="BP299">
        <v>7.26</v>
      </c>
      <c r="BQ299">
        <v>0</v>
      </c>
      <c r="BR299">
        <v>0.14399999999999999</v>
      </c>
      <c r="BS299">
        <v>0</v>
      </c>
      <c r="BT299">
        <v>0</v>
      </c>
      <c r="BU299">
        <v>0</v>
      </c>
      <c r="BV299" t="s">
        <v>6</v>
      </c>
      <c r="BW299" t="s">
        <v>6</v>
      </c>
      <c r="BX299" t="s">
        <v>6</v>
      </c>
      <c r="BY299">
        <v>0</v>
      </c>
      <c r="BZ299">
        <v>7.5439999999999996</v>
      </c>
      <c r="CC299" s="53">
        <v>1.8557794273594913E-2</v>
      </c>
      <c r="CD299" s="53">
        <v>0</v>
      </c>
      <c r="CE299" s="53">
        <v>0.98144220572640517</v>
      </c>
      <c r="CF299" s="53">
        <v>0</v>
      </c>
      <c r="CH299" s="53">
        <v>1</v>
      </c>
      <c r="CK299">
        <v>1.8557799999999999E-2</v>
      </c>
      <c r="CN299" s="53">
        <v>5.7264050862260163E-9</v>
      </c>
      <c r="CO299" s="53">
        <v>0</v>
      </c>
    </row>
    <row r="300" spans="1:93" x14ac:dyDescent="0.35">
      <c r="A300" s="3" t="s">
        <v>469</v>
      </c>
      <c r="B300" s="3" t="s">
        <v>503</v>
      </c>
      <c r="C300">
        <v>0</v>
      </c>
      <c r="D300">
        <v>0.05</v>
      </c>
      <c r="E300">
        <v>0</v>
      </c>
      <c r="F300">
        <v>0</v>
      </c>
      <c r="G300">
        <v>0</v>
      </c>
      <c r="H300">
        <v>0</v>
      </c>
      <c r="I300">
        <v>0</v>
      </c>
      <c r="J300">
        <v>0</v>
      </c>
      <c r="K300">
        <v>0</v>
      </c>
      <c r="L300" s="3">
        <v>0</v>
      </c>
      <c r="M300" s="3">
        <v>0</v>
      </c>
      <c r="N300" s="3">
        <v>0</v>
      </c>
      <c r="O300" s="3">
        <v>0</v>
      </c>
      <c r="P300" s="3">
        <v>0</v>
      </c>
      <c r="Q300" s="3">
        <v>0</v>
      </c>
      <c r="R300">
        <v>0</v>
      </c>
      <c r="S300">
        <v>0</v>
      </c>
      <c r="T300">
        <v>0</v>
      </c>
      <c r="U300">
        <v>0</v>
      </c>
      <c r="V300">
        <v>0</v>
      </c>
      <c r="W300">
        <v>2.1850000000000001</v>
      </c>
      <c r="X300">
        <v>0</v>
      </c>
      <c r="Y300">
        <v>0</v>
      </c>
      <c r="Z300">
        <v>0</v>
      </c>
      <c r="AA300">
        <v>0</v>
      </c>
      <c r="AB300">
        <v>1.2E-2</v>
      </c>
      <c r="AC300">
        <v>0</v>
      </c>
      <c r="AD300">
        <v>0</v>
      </c>
      <c r="AE300">
        <v>0</v>
      </c>
      <c r="AF300">
        <v>0</v>
      </c>
      <c r="AG300">
        <v>0</v>
      </c>
      <c r="AH300">
        <v>0</v>
      </c>
      <c r="AI300">
        <v>0</v>
      </c>
      <c r="AJ300">
        <v>0</v>
      </c>
      <c r="AK300">
        <v>0</v>
      </c>
      <c r="AL300">
        <v>0</v>
      </c>
      <c r="AM300">
        <v>0</v>
      </c>
      <c r="AN300">
        <v>0</v>
      </c>
      <c r="AO300">
        <v>0</v>
      </c>
      <c r="AP300">
        <v>0</v>
      </c>
      <c r="AQ300">
        <v>3.7999999999999999E-2</v>
      </c>
      <c r="AR300">
        <v>0</v>
      </c>
      <c r="AT300">
        <v>2.2849999999999997</v>
      </c>
      <c r="AU300">
        <v>2.2849999999999997</v>
      </c>
      <c r="AV300">
        <v>1.893</v>
      </c>
      <c r="AW300">
        <v>0</v>
      </c>
      <c r="AX300">
        <v>0</v>
      </c>
      <c r="AY300" s="53">
        <v>0.82844638949671789</v>
      </c>
      <c r="BA300" t="s">
        <v>79</v>
      </c>
      <c r="BF300">
        <v>3.7999999999999999E-2</v>
      </c>
      <c r="BG300">
        <v>0</v>
      </c>
      <c r="BH300">
        <v>0</v>
      </c>
      <c r="BI300">
        <v>2.1850000000000001</v>
      </c>
      <c r="BK300">
        <v>2.1970000000000001</v>
      </c>
      <c r="BN300">
        <v>0.05</v>
      </c>
      <c r="BO300">
        <v>0</v>
      </c>
      <c r="BP300">
        <v>2.1970000000000001</v>
      </c>
      <c r="BQ300">
        <v>0</v>
      </c>
      <c r="BR300">
        <v>3.7999999999999999E-2</v>
      </c>
      <c r="BS300">
        <v>0</v>
      </c>
      <c r="BT300">
        <v>0</v>
      </c>
      <c r="BU300">
        <v>0</v>
      </c>
      <c r="BV300" t="s">
        <v>6</v>
      </c>
      <c r="BW300" t="s">
        <v>6</v>
      </c>
      <c r="BX300" t="s">
        <v>6</v>
      </c>
      <c r="BY300">
        <v>0</v>
      </c>
      <c r="BZ300">
        <v>2.2849999999999997</v>
      </c>
      <c r="CC300" s="53">
        <v>2.1881838074398252E-2</v>
      </c>
      <c r="CD300" s="53">
        <v>0</v>
      </c>
      <c r="CE300" s="53">
        <v>0.97811816192560186</v>
      </c>
      <c r="CF300" s="53">
        <v>0</v>
      </c>
      <c r="CH300" s="53">
        <v>1</v>
      </c>
      <c r="CK300">
        <v>2.18818E-2</v>
      </c>
      <c r="CN300" s="53">
        <v>-3.8074398252263553E-8</v>
      </c>
      <c r="CO300" s="53">
        <v>0</v>
      </c>
    </row>
    <row r="301" spans="1:93" x14ac:dyDescent="0.35">
      <c r="A301" s="3" t="s">
        <v>469</v>
      </c>
      <c r="B301" s="3" t="s">
        <v>532</v>
      </c>
      <c r="C301">
        <v>0</v>
      </c>
      <c r="D301">
        <v>0.03</v>
      </c>
      <c r="E301">
        <v>0</v>
      </c>
      <c r="F301">
        <v>0</v>
      </c>
      <c r="G301">
        <v>0</v>
      </c>
      <c r="H301">
        <v>0</v>
      </c>
      <c r="I301">
        <v>0</v>
      </c>
      <c r="J301">
        <v>0</v>
      </c>
      <c r="K301">
        <v>0</v>
      </c>
      <c r="L301" s="3">
        <v>0</v>
      </c>
      <c r="M301" s="3">
        <v>0</v>
      </c>
      <c r="N301" s="3">
        <v>0</v>
      </c>
      <c r="O301" s="3">
        <v>0</v>
      </c>
      <c r="P301" s="3">
        <v>0</v>
      </c>
      <c r="Q301" s="3">
        <v>0</v>
      </c>
      <c r="R301">
        <v>0</v>
      </c>
      <c r="S301">
        <v>2.2000000000000002</v>
      </c>
      <c r="T301">
        <v>0</v>
      </c>
      <c r="U301">
        <v>0</v>
      </c>
      <c r="V301">
        <v>0</v>
      </c>
      <c r="W301">
        <v>0</v>
      </c>
      <c r="X301">
        <v>3.5</v>
      </c>
      <c r="Y301">
        <v>0</v>
      </c>
      <c r="Z301">
        <v>0</v>
      </c>
      <c r="AA301">
        <v>0</v>
      </c>
      <c r="AB301">
        <v>0</v>
      </c>
      <c r="AC301">
        <v>0</v>
      </c>
      <c r="AD301">
        <v>0</v>
      </c>
      <c r="AE301">
        <v>0</v>
      </c>
      <c r="AF301">
        <v>0</v>
      </c>
      <c r="AG301">
        <v>0</v>
      </c>
      <c r="AH301">
        <v>0</v>
      </c>
      <c r="AI301">
        <v>0</v>
      </c>
      <c r="AJ301">
        <v>0</v>
      </c>
      <c r="AK301">
        <v>0</v>
      </c>
      <c r="AL301">
        <v>0</v>
      </c>
      <c r="AM301">
        <v>0</v>
      </c>
      <c r="AN301">
        <v>0</v>
      </c>
      <c r="AO301">
        <v>0</v>
      </c>
      <c r="AP301">
        <v>0</v>
      </c>
      <c r="AQ301">
        <v>0.09</v>
      </c>
      <c r="AR301">
        <v>0</v>
      </c>
      <c r="AT301">
        <v>5.82</v>
      </c>
      <c r="AU301">
        <v>5.82</v>
      </c>
      <c r="AV301">
        <v>4.17</v>
      </c>
      <c r="AW301">
        <v>0</v>
      </c>
      <c r="AX301">
        <v>0</v>
      </c>
      <c r="AY301" s="53">
        <v>0.71649484536082475</v>
      </c>
      <c r="BA301" t="s">
        <v>79</v>
      </c>
      <c r="BF301">
        <v>0.09</v>
      </c>
      <c r="BG301">
        <v>0</v>
      </c>
      <c r="BH301">
        <v>2.2000000000000002</v>
      </c>
      <c r="BI301">
        <v>3.5</v>
      </c>
      <c r="BK301">
        <v>5.7</v>
      </c>
      <c r="BN301">
        <v>0.03</v>
      </c>
      <c r="BO301">
        <v>0</v>
      </c>
      <c r="BP301">
        <v>5.7</v>
      </c>
      <c r="BQ301">
        <v>0</v>
      </c>
      <c r="BR301">
        <v>0.09</v>
      </c>
      <c r="BS301">
        <v>0</v>
      </c>
      <c r="BT301">
        <v>0</v>
      </c>
      <c r="BU301">
        <v>0</v>
      </c>
      <c r="BV301" t="s">
        <v>6</v>
      </c>
      <c r="BW301" t="s">
        <v>6</v>
      </c>
      <c r="BX301" t="s">
        <v>6</v>
      </c>
      <c r="BY301">
        <v>0</v>
      </c>
      <c r="BZ301">
        <v>5.82</v>
      </c>
      <c r="CC301" s="53">
        <v>5.1546391752577319E-3</v>
      </c>
      <c r="CD301" s="53">
        <v>0</v>
      </c>
      <c r="CE301" s="53">
        <v>0.99484536082474218</v>
      </c>
      <c r="CF301" s="53">
        <v>0</v>
      </c>
      <c r="CH301" s="53">
        <v>0.99999999999999989</v>
      </c>
      <c r="CK301">
        <v>5.1546400000000003E-3</v>
      </c>
      <c r="CN301" s="53">
        <v>8.2474226840295595E-10</v>
      </c>
      <c r="CO301" s="53">
        <v>0</v>
      </c>
    </row>
    <row r="302" spans="1:93" x14ac:dyDescent="0.35">
      <c r="A302" s="3" t="s">
        <v>469</v>
      </c>
      <c r="B302" s="3" t="s">
        <v>477</v>
      </c>
      <c r="C302">
        <v>0</v>
      </c>
      <c r="D302">
        <v>2.1</v>
      </c>
      <c r="E302">
        <v>0</v>
      </c>
      <c r="F302">
        <v>0</v>
      </c>
      <c r="G302">
        <v>0</v>
      </c>
      <c r="H302">
        <v>0</v>
      </c>
      <c r="I302">
        <v>0</v>
      </c>
      <c r="J302">
        <v>0</v>
      </c>
      <c r="K302">
        <v>0</v>
      </c>
      <c r="L302" s="3">
        <v>0</v>
      </c>
      <c r="M302" s="3">
        <v>0</v>
      </c>
      <c r="N302" s="3">
        <v>0</v>
      </c>
      <c r="O302" s="3">
        <v>0</v>
      </c>
      <c r="P302" s="3">
        <v>0</v>
      </c>
      <c r="Q302" s="3">
        <v>0</v>
      </c>
      <c r="R302">
        <v>0</v>
      </c>
      <c r="S302">
        <v>0</v>
      </c>
      <c r="T302">
        <v>0</v>
      </c>
      <c r="U302">
        <v>22.1</v>
      </c>
      <c r="V302">
        <v>0</v>
      </c>
      <c r="W302">
        <v>0</v>
      </c>
      <c r="X302">
        <v>0</v>
      </c>
      <c r="Y302">
        <v>0</v>
      </c>
      <c r="Z302">
        <v>0</v>
      </c>
      <c r="AA302">
        <v>0</v>
      </c>
      <c r="AB302">
        <v>0</v>
      </c>
      <c r="AC302">
        <v>0</v>
      </c>
      <c r="AD302">
        <v>0</v>
      </c>
      <c r="AE302">
        <v>0</v>
      </c>
      <c r="AF302">
        <v>0</v>
      </c>
      <c r="AG302">
        <v>0</v>
      </c>
      <c r="AH302">
        <v>0</v>
      </c>
      <c r="AI302">
        <v>0</v>
      </c>
      <c r="AJ302">
        <v>0</v>
      </c>
      <c r="AK302">
        <v>0</v>
      </c>
      <c r="AL302">
        <v>0</v>
      </c>
      <c r="AM302">
        <v>0</v>
      </c>
      <c r="AN302">
        <v>2.5</v>
      </c>
      <c r="AO302">
        <v>0</v>
      </c>
      <c r="AP302">
        <v>0</v>
      </c>
      <c r="AQ302">
        <v>0.3</v>
      </c>
      <c r="AR302">
        <v>0</v>
      </c>
      <c r="AT302">
        <v>27.000000000000004</v>
      </c>
      <c r="AU302">
        <v>27.000000000000004</v>
      </c>
      <c r="AV302">
        <v>19.7</v>
      </c>
      <c r="AW302">
        <v>0</v>
      </c>
      <c r="AX302">
        <v>0</v>
      </c>
      <c r="AY302" s="53">
        <v>0.72962962962962952</v>
      </c>
      <c r="BA302" t="s">
        <v>79</v>
      </c>
      <c r="BF302">
        <v>0.3</v>
      </c>
      <c r="BG302">
        <v>0</v>
      </c>
      <c r="BH302">
        <v>22.1</v>
      </c>
      <c r="BI302">
        <v>0</v>
      </c>
      <c r="BK302">
        <v>22.1</v>
      </c>
      <c r="BN302">
        <v>2.1</v>
      </c>
      <c r="BO302">
        <v>0</v>
      </c>
      <c r="BP302">
        <v>22.1</v>
      </c>
      <c r="BQ302">
        <v>2.5</v>
      </c>
      <c r="BR302">
        <v>0.3</v>
      </c>
      <c r="BS302">
        <v>0</v>
      </c>
      <c r="BT302">
        <v>0</v>
      </c>
      <c r="BU302">
        <v>0</v>
      </c>
      <c r="BV302" t="s">
        <v>6</v>
      </c>
      <c r="BW302" t="s">
        <v>6</v>
      </c>
      <c r="BX302" t="s">
        <v>6</v>
      </c>
      <c r="BY302">
        <v>0</v>
      </c>
      <c r="BZ302">
        <v>27.000000000000004</v>
      </c>
      <c r="CC302" s="53">
        <v>7.7777777777777765E-2</v>
      </c>
      <c r="CD302" s="53">
        <v>0</v>
      </c>
      <c r="CE302" s="53">
        <v>0.82962962962962961</v>
      </c>
      <c r="CF302" s="53">
        <v>9.2592592592592574E-2</v>
      </c>
      <c r="CH302" s="53">
        <v>0.99999999999999989</v>
      </c>
      <c r="CK302">
        <v>7.7777799999999994E-2</v>
      </c>
      <c r="CN302" s="53">
        <v>2.2222222229029143E-8</v>
      </c>
      <c r="CO302" s="53">
        <v>0</v>
      </c>
    </row>
    <row r="303" spans="1:93" x14ac:dyDescent="0.35">
      <c r="A303" s="3" t="s">
        <v>469</v>
      </c>
      <c r="B303" s="3" t="s">
        <v>509</v>
      </c>
      <c r="C303">
        <v>0</v>
      </c>
      <c r="D303">
        <v>7.2999999999999995E-2</v>
      </c>
      <c r="E303">
        <v>0</v>
      </c>
      <c r="F303">
        <v>0</v>
      </c>
      <c r="G303">
        <v>0</v>
      </c>
      <c r="H303">
        <v>0</v>
      </c>
      <c r="I303">
        <v>0</v>
      </c>
      <c r="J303">
        <v>0</v>
      </c>
      <c r="K303">
        <v>0</v>
      </c>
      <c r="L303" s="3">
        <v>0</v>
      </c>
      <c r="M303" s="3">
        <v>0</v>
      </c>
      <c r="N303" s="3">
        <v>0</v>
      </c>
      <c r="O303" s="3">
        <v>0</v>
      </c>
      <c r="P303" s="3">
        <v>0</v>
      </c>
      <c r="Q303" s="3">
        <v>0</v>
      </c>
      <c r="R303">
        <v>0</v>
      </c>
      <c r="S303">
        <v>0</v>
      </c>
      <c r="T303">
        <v>0</v>
      </c>
      <c r="U303">
        <v>6.3</v>
      </c>
      <c r="V303">
        <v>0</v>
      </c>
      <c r="W303">
        <v>4.492</v>
      </c>
      <c r="X303">
        <v>0</v>
      </c>
      <c r="Y303">
        <v>0</v>
      </c>
      <c r="Z303">
        <v>0</v>
      </c>
      <c r="AA303">
        <v>0</v>
      </c>
      <c r="AB303">
        <v>0</v>
      </c>
      <c r="AC303">
        <v>0</v>
      </c>
      <c r="AD303">
        <v>0</v>
      </c>
      <c r="AE303">
        <v>0</v>
      </c>
      <c r="AF303">
        <v>0</v>
      </c>
      <c r="AG303">
        <v>0</v>
      </c>
      <c r="AH303">
        <v>0</v>
      </c>
      <c r="AI303">
        <v>0</v>
      </c>
      <c r="AJ303">
        <v>0</v>
      </c>
      <c r="AK303">
        <v>0</v>
      </c>
      <c r="AL303">
        <v>0</v>
      </c>
      <c r="AM303">
        <v>0</v>
      </c>
      <c r="AN303">
        <v>0</v>
      </c>
      <c r="AO303">
        <v>0</v>
      </c>
      <c r="AP303">
        <v>0</v>
      </c>
      <c r="AQ303">
        <v>0.17100000000000001</v>
      </c>
      <c r="AR303">
        <v>0</v>
      </c>
      <c r="AT303">
        <v>11.036</v>
      </c>
      <c r="AU303">
        <v>11.036</v>
      </c>
      <c r="AV303">
        <v>7.5970000000000004</v>
      </c>
      <c r="AW303">
        <v>0</v>
      </c>
      <c r="AX303">
        <v>0</v>
      </c>
      <c r="AY303" s="53">
        <v>0.68838347227256258</v>
      </c>
      <c r="BA303" t="s">
        <v>79</v>
      </c>
      <c r="BF303">
        <v>0.17100000000000001</v>
      </c>
      <c r="BG303">
        <v>0</v>
      </c>
      <c r="BH303">
        <v>6.3</v>
      </c>
      <c r="BI303">
        <v>4.492</v>
      </c>
      <c r="BK303">
        <v>10.792</v>
      </c>
      <c r="BN303">
        <v>7.2999999999999995E-2</v>
      </c>
      <c r="BO303">
        <v>0</v>
      </c>
      <c r="BP303">
        <v>10.792</v>
      </c>
      <c r="BQ303">
        <v>0</v>
      </c>
      <c r="BR303">
        <v>0.17100000000000001</v>
      </c>
      <c r="BS303">
        <v>0</v>
      </c>
      <c r="BT303">
        <v>0</v>
      </c>
      <c r="BU303">
        <v>0</v>
      </c>
      <c r="BV303" t="s">
        <v>6</v>
      </c>
      <c r="BW303" t="s">
        <v>6</v>
      </c>
      <c r="BX303" t="s">
        <v>6</v>
      </c>
      <c r="BY303">
        <v>0</v>
      </c>
      <c r="BZ303">
        <v>11.036</v>
      </c>
      <c r="CC303" s="53">
        <v>6.6147154766219643E-3</v>
      </c>
      <c r="CD303" s="53">
        <v>0</v>
      </c>
      <c r="CE303" s="53">
        <v>0.99338528452337804</v>
      </c>
      <c r="CF303" s="53">
        <v>0</v>
      </c>
      <c r="CH303" s="53">
        <v>1</v>
      </c>
      <c r="CK303">
        <v>6.6147200000000001E-3</v>
      </c>
      <c r="CN303" s="53">
        <v>4.5233780358519549E-9</v>
      </c>
      <c r="CO303" s="53">
        <v>0</v>
      </c>
    </row>
    <row r="304" spans="1:93" x14ac:dyDescent="0.35">
      <c r="A304" s="3" t="s">
        <v>469</v>
      </c>
      <c r="B304" s="3" t="s">
        <v>533</v>
      </c>
      <c r="C304">
        <v>0</v>
      </c>
      <c r="D304">
        <v>0.09</v>
      </c>
      <c r="E304">
        <v>0</v>
      </c>
      <c r="F304">
        <v>0</v>
      </c>
      <c r="G304">
        <v>0</v>
      </c>
      <c r="H304">
        <v>0</v>
      </c>
      <c r="I304">
        <v>0</v>
      </c>
      <c r="J304">
        <v>0</v>
      </c>
      <c r="K304">
        <v>0</v>
      </c>
      <c r="L304" s="3">
        <v>0</v>
      </c>
      <c r="M304" s="3">
        <v>0</v>
      </c>
      <c r="N304" s="3">
        <v>0</v>
      </c>
      <c r="O304" s="3">
        <v>0</v>
      </c>
      <c r="P304" s="3">
        <v>0</v>
      </c>
      <c r="Q304" s="3">
        <v>0</v>
      </c>
      <c r="R304">
        <v>0</v>
      </c>
      <c r="S304">
        <v>5</v>
      </c>
      <c r="T304">
        <v>0</v>
      </c>
      <c r="U304">
        <v>0</v>
      </c>
      <c r="V304">
        <v>0</v>
      </c>
      <c r="W304">
        <v>0</v>
      </c>
      <c r="X304">
        <v>0</v>
      </c>
      <c r="Y304">
        <v>0</v>
      </c>
      <c r="Z304">
        <v>0</v>
      </c>
      <c r="AA304">
        <v>0</v>
      </c>
      <c r="AB304">
        <v>0</v>
      </c>
      <c r="AC304">
        <v>0</v>
      </c>
      <c r="AD304">
        <v>0</v>
      </c>
      <c r="AE304">
        <v>0</v>
      </c>
      <c r="AF304">
        <v>0</v>
      </c>
      <c r="AG304">
        <v>0</v>
      </c>
      <c r="AH304">
        <v>0</v>
      </c>
      <c r="AI304">
        <v>0</v>
      </c>
      <c r="AJ304">
        <v>0</v>
      </c>
      <c r="AK304">
        <v>0</v>
      </c>
      <c r="AL304">
        <v>0</v>
      </c>
      <c r="AM304">
        <v>0</v>
      </c>
      <c r="AN304">
        <v>0</v>
      </c>
      <c r="AO304">
        <v>0</v>
      </c>
      <c r="AP304">
        <v>0</v>
      </c>
      <c r="AQ304">
        <v>7.6999999999999999E-2</v>
      </c>
      <c r="AR304">
        <v>0</v>
      </c>
      <c r="AT304">
        <v>5.1669999999999998</v>
      </c>
      <c r="AU304">
        <v>5.1669999999999998</v>
      </c>
      <c r="AV304">
        <v>3.36</v>
      </c>
      <c r="AW304">
        <v>0</v>
      </c>
      <c r="AX304">
        <v>0</v>
      </c>
      <c r="AY304" s="53">
        <v>0.65028062705631895</v>
      </c>
      <c r="BA304" t="s">
        <v>79</v>
      </c>
      <c r="BF304">
        <v>7.6999999999999999E-2</v>
      </c>
      <c r="BG304">
        <v>0</v>
      </c>
      <c r="BH304">
        <v>5</v>
      </c>
      <c r="BI304">
        <v>0</v>
      </c>
      <c r="BK304">
        <v>5</v>
      </c>
      <c r="BN304">
        <v>0.09</v>
      </c>
      <c r="BO304">
        <v>0</v>
      </c>
      <c r="BP304">
        <v>5</v>
      </c>
      <c r="BQ304">
        <v>0</v>
      </c>
      <c r="BR304">
        <v>7.6999999999999999E-2</v>
      </c>
      <c r="BS304">
        <v>0</v>
      </c>
      <c r="BT304">
        <v>0</v>
      </c>
      <c r="BU304">
        <v>0</v>
      </c>
      <c r="BV304" t="s">
        <v>6</v>
      </c>
      <c r="BW304" t="s">
        <v>6</v>
      </c>
      <c r="BX304" t="s">
        <v>6</v>
      </c>
      <c r="BY304">
        <v>0</v>
      </c>
      <c r="BZ304">
        <v>5.1669999999999998</v>
      </c>
      <c r="CC304" s="53">
        <v>1.7418231081865687E-2</v>
      </c>
      <c r="CD304" s="53">
        <v>0</v>
      </c>
      <c r="CE304" s="53">
        <v>0.98258176891813431</v>
      </c>
      <c r="CF304" s="53">
        <v>0</v>
      </c>
      <c r="CH304" s="53">
        <v>1</v>
      </c>
      <c r="CK304">
        <v>1.7418199999999998E-2</v>
      </c>
      <c r="CN304" s="53">
        <v>-3.1081865688870058E-8</v>
      </c>
      <c r="CO304" s="53">
        <v>0</v>
      </c>
    </row>
    <row r="305" spans="1:93" x14ac:dyDescent="0.35">
      <c r="A305" s="3" t="s">
        <v>469</v>
      </c>
      <c r="B305" s="3" t="s">
        <v>483</v>
      </c>
      <c r="C305">
        <v>0</v>
      </c>
      <c r="D305">
        <v>0.585283</v>
      </c>
      <c r="E305">
        <v>0</v>
      </c>
      <c r="F305">
        <v>0</v>
      </c>
      <c r="G305">
        <v>0</v>
      </c>
      <c r="H305">
        <v>0</v>
      </c>
      <c r="I305">
        <v>0</v>
      </c>
      <c r="J305">
        <v>0</v>
      </c>
      <c r="K305">
        <v>0</v>
      </c>
      <c r="L305" s="3">
        <v>0</v>
      </c>
      <c r="M305" s="3">
        <v>0</v>
      </c>
      <c r="N305" s="3">
        <v>0</v>
      </c>
      <c r="O305" s="3">
        <v>0</v>
      </c>
      <c r="P305" s="3">
        <v>0</v>
      </c>
      <c r="Q305" s="3">
        <v>0</v>
      </c>
      <c r="R305">
        <v>0</v>
      </c>
      <c r="S305">
        <v>16.126000000000001</v>
      </c>
      <c r="T305">
        <v>10.8826</v>
      </c>
      <c r="U305">
        <v>0</v>
      </c>
      <c r="V305">
        <v>0</v>
      </c>
      <c r="W305">
        <v>0</v>
      </c>
      <c r="X305">
        <v>0</v>
      </c>
      <c r="Y305">
        <v>0</v>
      </c>
      <c r="Z305">
        <v>0</v>
      </c>
      <c r="AA305">
        <v>0</v>
      </c>
      <c r="AB305">
        <v>0</v>
      </c>
      <c r="AC305">
        <v>0</v>
      </c>
      <c r="AD305">
        <v>0</v>
      </c>
      <c r="AE305">
        <v>0</v>
      </c>
      <c r="AF305">
        <v>0</v>
      </c>
      <c r="AG305">
        <v>0</v>
      </c>
      <c r="AH305">
        <v>0</v>
      </c>
      <c r="AI305">
        <v>0</v>
      </c>
      <c r="AJ305">
        <v>0</v>
      </c>
      <c r="AK305">
        <v>0</v>
      </c>
      <c r="AL305">
        <v>0</v>
      </c>
      <c r="AM305">
        <v>0</v>
      </c>
      <c r="AN305">
        <v>4.54</v>
      </c>
      <c r="AO305">
        <v>0</v>
      </c>
      <c r="AP305">
        <v>0</v>
      </c>
      <c r="AQ305">
        <v>0.81862000000000001</v>
      </c>
      <c r="AR305">
        <v>0</v>
      </c>
      <c r="AT305">
        <v>32.952503000000007</v>
      </c>
      <c r="AU305">
        <v>32.952503000000007</v>
      </c>
      <c r="AV305">
        <v>23.6</v>
      </c>
      <c r="AW305">
        <v>0</v>
      </c>
      <c r="AX305">
        <v>0</v>
      </c>
      <c r="AY305" s="53">
        <v>0.71618231853282877</v>
      </c>
      <c r="BA305" t="s">
        <v>79</v>
      </c>
      <c r="BF305">
        <v>0.81862000000000001</v>
      </c>
      <c r="BG305">
        <v>0</v>
      </c>
      <c r="BH305">
        <v>27.008600000000001</v>
      </c>
      <c r="BI305">
        <v>0</v>
      </c>
      <c r="BK305">
        <v>27.008600000000001</v>
      </c>
      <c r="BN305">
        <v>0.585283</v>
      </c>
      <c r="BO305">
        <v>0</v>
      </c>
      <c r="BP305">
        <v>27.008600000000001</v>
      </c>
      <c r="BQ305">
        <v>4.54</v>
      </c>
      <c r="BR305">
        <v>0.81862000000000001</v>
      </c>
      <c r="BS305">
        <v>0</v>
      </c>
      <c r="BT305">
        <v>0</v>
      </c>
      <c r="BU305">
        <v>0</v>
      </c>
      <c r="BV305" t="s">
        <v>6</v>
      </c>
      <c r="BW305" t="s">
        <v>6</v>
      </c>
      <c r="BX305" t="s">
        <v>6</v>
      </c>
      <c r="BY305">
        <v>0</v>
      </c>
      <c r="BZ305">
        <v>32.952503000000007</v>
      </c>
      <c r="CC305" s="53">
        <v>1.7761412539739389E-2</v>
      </c>
      <c r="CD305" s="53">
        <v>0</v>
      </c>
      <c r="CE305" s="53">
        <v>0.84446453126792809</v>
      </c>
      <c r="CF305" s="53">
        <v>0.13777405619233232</v>
      </c>
      <c r="CH305" s="53">
        <v>0.99999999999999978</v>
      </c>
      <c r="CK305">
        <v>1.77614E-2</v>
      </c>
      <c r="CN305" s="53">
        <v>-1.2539739389222371E-8</v>
      </c>
      <c r="CO305" s="53">
        <v>0</v>
      </c>
    </row>
    <row r="306" spans="1:93" x14ac:dyDescent="0.35">
      <c r="A306" s="3" t="s">
        <v>469</v>
      </c>
      <c r="B306" s="3" t="s">
        <v>484</v>
      </c>
      <c r="C306">
        <v>0</v>
      </c>
      <c r="D306">
        <v>0</v>
      </c>
      <c r="E306">
        <v>0</v>
      </c>
      <c r="F306">
        <v>0</v>
      </c>
      <c r="G306">
        <v>0</v>
      </c>
      <c r="H306">
        <v>0.41</v>
      </c>
      <c r="I306">
        <v>0</v>
      </c>
      <c r="J306">
        <v>0</v>
      </c>
      <c r="K306">
        <v>0</v>
      </c>
      <c r="L306" s="3">
        <v>0</v>
      </c>
      <c r="M306" s="3">
        <v>0</v>
      </c>
      <c r="N306" s="3">
        <v>0</v>
      </c>
      <c r="O306" s="3">
        <v>0</v>
      </c>
      <c r="P306" s="3">
        <v>0</v>
      </c>
      <c r="Q306" s="3">
        <v>0</v>
      </c>
      <c r="R306">
        <v>0</v>
      </c>
      <c r="S306">
        <v>27.9</v>
      </c>
      <c r="T306">
        <v>0</v>
      </c>
      <c r="U306">
        <v>0</v>
      </c>
      <c r="V306">
        <v>0</v>
      </c>
      <c r="W306">
        <v>0</v>
      </c>
      <c r="X306">
        <v>0</v>
      </c>
      <c r="Y306">
        <v>0</v>
      </c>
      <c r="Z306">
        <v>0</v>
      </c>
      <c r="AA306">
        <v>0</v>
      </c>
      <c r="AB306">
        <v>0</v>
      </c>
      <c r="AC306">
        <v>0</v>
      </c>
      <c r="AD306">
        <v>0</v>
      </c>
      <c r="AE306">
        <v>0</v>
      </c>
      <c r="AF306">
        <v>0</v>
      </c>
      <c r="AG306">
        <v>0</v>
      </c>
      <c r="AH306">
        <v>0</v>
      </c>
      <c r="AI306">
        <v>0</v>
      </c>
      <c r="AJ306">
        <v>0</v>
      </c>
      <c r="AK306">
        <v>0</v>
      </c>
      <c r="AL306">
        <v>0</v>
      </c>
      <c r="AM306">
        <v>0</v>
      </c>
      <c r="AN306">
        <v>3.6</v>
      </c>
      <c r="AO306">
        <v>0</v>
      </c>
      <c r="AP306">
        <v>0</v>
      </c>
      <c r="AQ306">
        <v>0.59</v>
      </c>
      <c r="AR306">
        <v>0</v>
      </c>
      <c r="AT306">
        <v>32.5</v>
      </c>
      <c r="AU306">
        <v>32.5</v>
      </c>
      <c r="AV306">
        <v>21.4</v>
      </c>
      <c r="AW306">
        <v>0</v>
      </c>
      <c r="AX306">
        <v>0</v>
      </c>
      <c r="AY306" s="53">
        <v>0.65846153846153843</v>
      </c>
      <c r="BA306" t="s">
        <v>79</v>
      </c>
      <c r="BF306">
        <v>0.59</v>
      </c>
      <c r="BG306">
        <v>0</v>
      </c>
      <c r="BH306">
        <v>27.9</v>
      </c>
      <c r="BI306">
        <v>0</v>
      </c>
      <c r="BK306">
        <v>27.9</v>
      </c>
      <c r="BN306">
        <v>0.41</v>
      </c>
      <c r="BO306">
        <v>0</v>
      </c>
      <c r="BP306">
        <v>27.9</v>
      </c>
      <c r="BQ306">
        <v>3.6</v>
      </c>
      <c r="BR306">
        <v>0.59</v>
      </c>
      <c r="BS306">
        <v>0</v>
      </c>
      <c r="BT306">
        <v>0</v>
      </c>
      <c r="BU306">
        <v>0</v>
      </c>
      <c r="BV306" t="s">
        <v>6</v>
      </c>
      <c r="BW306" t="s">
        <v>6</v>
      </c>
      <c r="BX306" t="s">
        <v>6</v>
      </c>
      <c r="BY306">
        <v>0</v>
      </c>
      <c r="BZ306">
        <v>32.5</v>
      </c>
      <c r="CC306" s="53">
        <v>1.2615384615384615E-2</v>
      </c>
      <c r="CD306" s="53">
        <v>0</v>
      </c>
      <c r="CE306" s="53">
        <v>0.87661538461538457</v>
      </c>
      <c r="CF306" s="53">
        <v>0.11076923076923077</v>
      </c>
      <c r="CH306" s="53">
        <v>0.99999999999999989</v>
      </c>
      <c r="CK306">
        <v>1.2615400000000001E-2</v>
      </c>
      <c r="CN306" s="53">
        <v>1.53846153854581E-8</v>
      </c>
      <c r="CO306" s="53">
        <v>0</v>
      </c>
    </row>
    <row r="307" spans="1:93" x14ac:dyDescent="0.35">
      <c r="A307" s="3" t="s">
        <v>469</v>
      </c>
      <c r="B307" s="3" t="s">
        <v>525</v>
      </c>
      <c r="C307">
        <v>0</v>
      </c>
      <c r="D307">
        <v>2.8530000000000002</v>
      </c>
      <c r="E307">
        <v>0</v>
      </c>
      <c r="F307">
        <v>0</v>
      </c>
      <c r="G307">
        <v>0</v>
      </c>
      <c r="H307">
        <v>0</v>
      </c>
      <c r="I307">
        <v>0</v>
      </c>
      <c r="J307">
        <v>0</v>
      </c>
      <c r="K307">
        <v>0</v>
      </c>
      <c r="L307" s="3">
        <v>0</v>
      </c>
      <c r="M307" s="3">
        <v>0</v>
      </c>
      <c r="N307" s="3">
        <v>0</v>
      </c>
      <c r="O307" s="3">
        <v>0</v>
      </c>
      <c r="P307" s="3">
        <v>0</v>
      </c>
      <c r="Q307" s="3">
        <v>0</v>
      </c>
      <c r="R307">
        <v>0</v>
      </c>
      <c r="S307">
        <v>0</v>
      </c>
      <c r="T307">
        <v>0</v>
      </c>
      <c r="U307">
        <v>0</v>
      </c>
      <c r="V307">
        <v>82.617000000000004</v>
      </c>
      <c r="W307">
        <v>0</v>
      </c>
      <c r="X307">
        <v>0</v>
      </c>
      <c r="Y307">
        <v>0</v>
      </c>
      <c r="Z307">
        <v>0</v>
      </c>
      <c r="AA307">
        <v>0</v>
      </c>
      <c r="AB307">
        <v>0</v>
      </c>
      <c r="AC307">
        <v>0</v>
      </c>
      <c r="AD307">
        <v>0</v>
      </c>
      <c r="AE307">
        <v>0</v>
      </c>
      <c r="AF307">
        <v>0</v>
      </c>
      <c r="AG307">
        <v>0</v>
      </c>
      <c r="AH307">
        <v>0</v>
      </c>
      <c r="AI307">
        <v>0</v>
      </c>
      <c r="AJ307">
        <v>0</v>
      </c>
      <c r="AK307">
        <v>0</v>
      </c>
      <c r="AL307">
        <v>0</v>
      </c>
      <c r="AM307">
        <v>0</v>
      </c>
      <c r="AN307">
        <v>7.8920000000000003</v>
      </c>
      <c r="AO307">
        <v>0</v>
      </c>
      <c r="AP307">
        <v>0</v>
      </c>
      <c r="AQ307">
        <v>2.1509999999999998</v>
      </c>
      <c r="AR307">
        <v>0</v>
      </c>
      <c r="AT307">
        <v>95.512999999999991</v>
      </c>
      <c r="AU307">
        <v>95.512999999999991</v>
      </c>
      <c r="AV307">
        <v>73.409000000000006</v>
      </c>
      <c r="AW307">
        <v>0</v>
      </c>
      <c r="AX307">
        <v>0</v>
      </c>
      <c r="AY307" s="53">
        <v>0.76857600536052695</v>
      </c>
      <c r="BA307" t="s">
        <v>79</v>
      </c>
      <c r="BF307">
        <v>2.1509999999999998</v>
      </c>
      <c r="BG307">
        <v>0</v>
      </c>
      <c r="BH307">
        <v>82.617000000000004</v>
      </c>
      <c r="BI307">
        <v>0</v>
      </c>
      <c r="BK307">
        <v>82.617000000000004</v>
      </c>
      <c r="BN307">
        <v>2.8530000000000002</v>
      </c>
      <c r="BO307">
        <v>0</v>
      </c>
      <c r="BP307">
        <v>82.617000000000004</v>
      </c>
      <c r="BQ307">
        <v>7.8920000000000003</v>
      </c>
      <c r="BR307">
        <v>2.1509999999999998</v>
      </c>
      <c r="BS307">
        <v>0</v>
      </c>
      <c r="BT307">
        <v>0</v>
      </c>
      <c r="BU307">
        <v>0</v>
      </c>
      <c r="BV307" t="s">
        <v>6</v>
      </c>
      <c r="BW307" t="s">
        <v>6</v>
      </c>
      <c r="BX307" t="s">
        <v>6</v>
      </c>
      <c r="BY307">
        <v>0</v>
      </c>
      <c r="BZ307">
        <v>95.512999999999991</v>
      </c>
      <c r="CC307" s="53">
        <v>2.9870279438401062E-2</v>
      </c>
      <c r="CD307" s="53">
        <v>0</v>
      </c>
      <c r="CE307" s="53">
        <v>0.88750222482803398</v>
      </c>
      <c r="CF307" s="53">
        <v>8.2627495733565079E-2</v>
      </c>
      <c r="CH307" s="53">
        <v>1</v>
      </c>
      <c r="CK307">
        <v>2.9870299999999999E-2</v>
      </c>
      <c r="CN307" s="53">
        <v>2.0561598937374193E-8</v>
      </c>
      <c r="CO307" s="53">
        <v>0</v>
      </c>
    </row>
    <row r="308" spans="1:93" x14ac:dyDescent="0.35">
      <c r="A308" s="3" t="s">
        <v>469</v>
      </c>
      <c r="B308" s="3" t="s">
        <v>486</v>
      </c>
      <c r="C308">
        <v>0</v>
      </c>
      <c r="D308">
        <v>0.06</v>
      </c>
      <c r="E308">
        <v>0</v>
      </c>
      <c r="F308">
        <v>0</v>
      </c>
      <c r="G308">
        <v>0</v>
      </c>
      <c r="H308">
        <v>0</v>
      </c>
      <c r="I308">
        <v>0</v>
      </c>
      <c r="J308">
        <v>0</v>
      </c>
      <c r="K308">
        <v>0</v>
      </c>
      <c r="L308" s="3">
        <v>0</v>
      </c>
      <c r="M308" s="3">
        <v>0</v>
      </c>
      <c r="N308" s="3">
        <v>0</v>
      </c>
      <c r="O308" s="3">
        <v>0</v>
      </c>
      <c r="P308" s="3">
        <v>0</v>
      </c>
      <c r="Q308" s="3">
        <v>0</v>
      </c>
      <c r="R308">
        <v>0</v>
      </c>
      <c r="S308">
        <v>0</v>
      </c>
      <c r="T308">
        <v>0</v>
      </c>
      <c r="U308">
        <v>2.4</v>
      </c>
      <c r="V308">
        <v>0</v>
      </c>
      <c r="W308">
        <v>0</v>
      </c>
      <c r="X308">
        <v>5.4</v>
      </c>
      <c r="Y308">
        <v>0</v>
      </c>
      <c r="Z308">
        <v>0</v>
      </c>
      <c r="AA308">
        <v>0</v>
      </c>
      <c r="AB308">
        <v>0</v>
      </c>
      <c r="AC308">
        <v>0</v>
      </c>
      <c r="AD308">
        <v>0</v>
      </c>
      <c r="AE308">
        <v>0</v>
      </c>
      <c r="AF308">
        <v>0</v>
      </c>
      <c r="AG308">
        <v>0</v>
      </c>
      <c r="AH308">
        <v>0</v>
      </c>
      <c r="AI308">
        <v>0</v>
      </c>
      <c r="AJ308">
        <v>0</v>
      </c>
      <c r="AK308">
        <v>0</v>
      </c>
      <c r="AL308">
        <v>0</v>
      </c>
      <c r="AM308">
        <v>0</v>
      </c>
      <c r="AN308">
        <v>0</v>
      </c>
      <c r="AO308">
        <v>0</v>
      </c>
      <c r="AP308">
        <v>0</v>
      </c>
      <c r="AQ308">
        <v>0.111</v>
      </c>
      <c r="AR308">
        <v>0</v>
      </c>
      <c r="AT308">
        <v>7.9710000000000001</v>
      </c>
      <c r="AU308">
        <v>7.9710000000000001</v>
      </c>
      <c r="AV308">
        <v>5.3</v>
      </c>
      <c r="AW308">
        <v>0</v>
      </c>
      <c r="AX308">
        <v>0</v>
      </c>
      <c r="AY308" s="53">
        <v>0.66491029983690875</v>
      </c>
      <c r="BA308" t="s">
        <v>79</v>
      </c>
      <c r="BF308">
        <v>0.111</v>
      </c>
      <c r="BG308">
        <v>0</v>
      </c>
      <c r="BH308">
        <v>2.4</v>
      </c>
      <c r="BI308">
        <v>5.4</v>
      </c>
      <c r="BK308">
        <v>7.8000000000000007</v>
      </c>
      <c r="BN308">
        <v>0.06</v>
      </c>
      <c r="BO308">
        <v>0</v>
      </c>
      <c r="BP308">
        <v>7.8000000000000007</v>
      </c>
      <c r="BQ308">
        <v>0</v>
      </c>
      <c r="BR308">
        <v>0.111</v>
      </c>
      <c r="BS308">
        <v>0</v>
      </c>
      <c r="BT308">
        <v>0</v>
      </c>
      <c r="BU308">
        <v>0</v>
      </c>
      <c r="BV308" t="s">
        <v>6</v>
      </c>
      <c r="BW308" t="s">
        <v>6</v>
      </c>
      <c r="BX308" t="s">
        <v>6</v>
      </c>
      <c r="BY308">
        <v>0</v>
      </c>
      <c r="BZ308">
        <v>7.9710000000000001</v>
      </c>
      <c r="CC308" s="53">
        <v>7.5272864132480237E-3</v>
      </c>
      <c r="CD308" s="53">
        <v>0</v>
      </c>
      <c r="CE308" s="53">
        <v>0.99247271358675204</v>
      </c>
      <c r="CF308" s="53">
        <v>0</v>
      </c>
      <c r="CH308" s="53">
        <v>1</v>
      </c>
      <c r="CK308">
        <v>7.5272899999999998E-3</v>
      </c>
      <c r="CN308" s="53">
        <v>3.5867519761548228E-9</v>
      </c>
      <c r="CO308" s="53">
        <v>0</v>
      </c>
    </row>
    <row r="309" spans="1:93" x14ac:dyDescent="0.35">
      <c r="A309" s="3" t="s">
        <v>469</v>
      </c>
      <c r="B309" s="3" t="s">
        <v>493</v>
      </c>
      <c r="C309">
        <v>0</v>
      </c>
      <c r="D309">
        <v>5.3999999999999999E-2</v>
      </c>
      <c r="E309">
        <v>0</v>
      </c>
      <c r="F309">
        <v>0</v>
      </c>
      <c r="G309">
        <v>0</v>
      </c>
      <c r="H309">
        <v>0</v>
      </c>
      <c r="I309">
        <v>0</v>
      </c>
      <c r="J309">
        <v>0</v>
      </c>
      <c r="K309">
        <v>0</v>
      </c>
      <c r="L309" s="3">
        <v>0</v>
      </c>
      <c r="M309" s="3">
        <v>0</v>
      </c>
      <c r="N309" s="3">
        <v>0</v>
      </c>
      <c r="O309" s="3">
        <v>0</v>
      </c>
      <c r="P309" s="3">
        <v>0</v>
      </c>
      <c r="Q309" s="3">
        <v>0</v>
      </c>
      <c r="R309">
        <v>0</v>
      </c>
      <c r="S309">
        <v>0</v>
      </c>
      <c r="T309">
        <v>0</v>
      </c>
      <c r="U309">
        <v>0</v>
      </c>
      <c r="V309">
        <v>0</v>
      </c>
      <c r="W309">
        <v>0</v>
      </c>
      <c r="X309">
        <v>0.249</v>
      </c>
      <c r="Y309">
        <v>0</v>
      </c>
      <c r="Z309">
        <v>0</v>
      </c>
      <c r="AA309">
        <v>0</v>
      </c>
      <c r="AB309">
        <v>0</v>
      </c>
      <c r="AC309">
        <v>0</v>
      </c>
      <c r="AD309">
        <v>0</v>
      </c>
      <c r="AE309">
        <v>0</v>
      </c>
      <c r="AF309">
        <v>0</v>
      </c>
      <c r="AG309">
        <v>0</v>
      </c>
      <c r="AH309">
        <v>0</v>
      </c>
      <c r="AI309">
        <v>0</v>
      </c>
      <c r="AJ309">
        <v>0</v>
      </c>
      <c r="AK309">
        <v>0</v>
      </c>
      <c r="AL309">
        <v>0</v>
      </c>
      <c r="AM309">
        <v>0</v>
      </c>
      <c r="AN309">
        <v>0</v>
      </c>
      <c r="AO309">
        <v>0</v>
      </c>
      <c r="AP309">
        <v>0</v>
      </c>
      <c r="AQ309">
        <v>6.6000000000000003E-2</v>
      </c>
      <c r="AR309">
        <v>12.624000000000001</v>
      </c>
      <c r="AT309">
        <v>0.36899999999999999</v>
      </c>
      <c r="AU309">
        <v>12.993</v>
      </c>
      <c r="AV309">
        <v>10.119999999999999</v>
      </c>
      <c r="AW309">
        <v>0</v>
      </c>
      <c r="AX309">
        <v>0</v>
      </c>
      <c r="AY309" s="53">
        <v>0.77888093588855534</v>
      </c>
      <c r="BA309" t="s">
        <v>79</v>
      </c>
      <c r="BF309">
        <v>6.6000000000000003E-2</v>
      </c>
      <c r="BG309">
        <v>0</v>
      </c>
      <c r="BH309">
        <v>0</v>
      </c>
      <c r="BI309">
        <v>0.249</v>
      </c>
      <c r="BK309">
        <v>0.249</v>
      </c>
      <c r="BN309">
        <v>5.3999999999999999E-2</v>
      </c>
      <c r="BO309">
        <v>0</v>
      </c>
      <c r="BP309">
        <v>0.249</v>
      </c>
      <c r="BQ309">
        <v>0</v>
      </c>
      <c r="BR309">
        <v>6.6000000000000003E-2</v>
      </c>
      <c r="BS309">
        <v>0</v>
      </c>
      <c r="BT309">
        <v>0</v>
      </c>
      <c r="BU309">
        <v>12.624000000000001</v>
      </c>
      <c r="BV309">
        <v>0.55000000000000004</v>
      </c>
      <c r="BW309">
        <v>0</v>
      </c>
      <c r="BX309">
        <v>6.88</v>
      </c>
      <c r="BY309">
        <v>0</v>
      </c>
      <c r="BZ309">
        <v>12.993</v>
      </c>
      <c r="CC309" s="53">
        <v>9.4998845532209657E-3</v>
      </c>
      <c r="CD309" s="53">
        <v>0.4367403986762104</v>
      </c>
      <c r="CE309" s="53">
        <v>2.4243823597321634E-2</v>
      </c>
      <c r="CF309" s="53">
        <v>0.5295158931732471</v>
      </c>
      <c r="CH309" s="53">
        <v>1</v>
      </c>
      <c r="CK309">
        <v>9.4998700000000005E-3</v>
      </c>
      <c r="CN309" s="53">
        <v>-1.455322096513556E-8</v>
      </c>
      <c r="CO309" s="53">
        <v>0</v>
      </c>
    </row>
    <row r="310" spans="1:93" x14ac:dyDescent="0.35">
      <c r="A310" s="3" t="s">
        <v>469</v>
      </c>
      <c r="B310" s="3" t="s">
        <v>490</v>
      </c>
      <c r="C310">
        <v>0</v>
      </c>
      <c r="D310">
        <v>0.442</v>
      </c>
      <c r="E310">
        <v>0</v>
      </c>
      <c r="F310">
        <v>0</v>
      </c>
      <c r="G310">
        <v>0</v>
      </c>
      <c r="H310">
        <v>0</v>
      </c>
      <c r="I310">
        <v>0</v>
      </c>
      <c r="J310">
        <v>0</v>
      </c>
      <c r="K310">
        <v>0</v>
      </c>
      <c r="L310" s="3">
        <v>0</v>
      </c>
      <c r="M310" s="3">
        <v>0</v>
      </c>
      <c r="N310" s="3">
        <v>0</v>
      </c>
      <c r="O310" s="3">
        <v>0</v>
      </c>
      <c r="P310" s="3">
        <v>0</v>
      </c>
      <c r="Q310" s="3">
        <v>0</v>
      </c>
      <c r="R310">
        <v>0</v>
      </c>
      <c r="S310">
        <v>0</v>
      </c>
      <c r="T310">
        <v>0</v>
      </c>
      <c r="U310">
        <v>14.851000000000001</v>
      </c>
      <c r="V310">
        <v>0</v>
      </c>
      <c r="W310">
        <v>0.54900000000000004</v>
      </c>
      <c r="X310">
        <v>1.6220000000000001</v>
      </c>
      <c r="Y310">
        <v>0</v>
      </c>
      <c r="Z310">
        <v>0</v>
      </c>
      <c r="AA310">
        <v>0</v>
      </c>
      <c r="AB310">
        <v>0</v>
      </c>
      <c r="AC310">
        <v>0</v>
      </c>
      <c r="AD310">
        <v>0</v>
      </c>
      <c r="AE310">
        <v>0</v>
      </c>
      <c r="AF310">
        <v>0</v>
      </c>
      <c r="AG310">
        <v>0</v>
      </c>
      <c r="AH310">
        <v>0</v>
      </c>
      <c r="AI310">
        <v>0</v>
      </c>
      <c r="AJ310">
        <v>0</v>
      </c>
      <c r="AK310">
        <v>0</v>
      </c>
      <c r="AL310">
        <v>0</v>
      </c>
      <c r="AM310">
        <v>0</v>
      </c>
      <c r="AN310">
        <v>0</v>
      </c>
      <c r="AO310">
        <v>0</v>
      </c>
      <c r="AP310">
        <v>0</v>
      </c>
      <c r="AQ310">
        <v>0.25900000000000001</v>
      </c>
      <c r="AR310">
        <v>0</v>
      </c>
      <c r="AT310">
        <v>17.723000000000003</v>
      </c>
      <c r="AU310">
        <v>17.723000000000003</v>
      </c>
      <c r="AV310">
        <v>14.18</v>
      </c>
      <c r="AW310">
        <v>0</v>
      </c>
      <c r="AX310">
        <v>0</v>
      </c>
      <c r="AY310" s="53">
        <v>0.80009027816960998</v>
      </c>
      <c r="BA310" t="s">
        <v>79</v>
      </c>
      <c r="BF310">
        <v>0.25900000000000001</v>
      </c>
      <c r="BG310">
        <v>0</v>
      </c>
      <c r="BH310">
        <v>14.851000000000001</v>
      </c>
      <c r="BI310">
        <v>2.1710000000000003</v>
      </c>
      <c r="BK310">
        <v>17.022000000000002</v>
      </c>
      <c r="BN310">
        <v>0.442</v>
      </c>
      <c r="BO310">
        <v>0</v>
      </c>
      <c r="BP310">
        <v>17.022000000000002</v>
      </c>
      <c r="BQ310">
        <v>0</v>
      </c>
      <c r="BR310">
        <v>0.25900000000000001</v>
      </c>
      <c r="BS310">
        <v>0</v>
      </c>
      <c r="BT310">
        <v>0</v>
      </c>
      <c r="BU310">
        <v>0</v>
      </c>
      <c r="BV310" t="s">
        <v>6</v>
      </c>
      <c r="BW310" t="s">
        <v>6</v>
      </c>
      <c r="BX310" t="s">
        <v>6</v>
      </c>
      <c r="BY310">
        <v>0</v>
      </c>
      <c r="BZ310">
        <v>17.723000000000003</v>
      </c>
      <c r="CC310" s="53">
        <v>2.4939344354793204E-2</v>
      </c>
      <c r="CD310" s="53">
        <v>0</v>
      </c>
      <c r="CE310" s="53">
        <v>0.97506065564520683</v>
      </c>
      <c r="CF310" s="53">
        <v>0</v>
      </c>
      <c r="CH310" s="53">
        <v>1</v>
      </c>
      <c r="CK310">
        <v>2.4939300000000001E-2</v>
      </c>
      <c r="CN310" s="53">
        <v>-4.4354793202888709E-8</v>
      </c>
      <c r="CO310" s="53">
        <v>0</v>
      </c>
    </row>
    <row r="311" spans="1:93" x14ac:dyDescent="0.35">
      <c r="A311" s="3" t="s">
        <v>469</v>
      </c>
      <c r="B311" s="3" t="s">
        <v>507</v>
      </c>
      <c r="C311">
        <v>0</v>
      </c>
      <c r="D311">
        <v>1.0820000000000001</v>
      </c>
      <c r="E311">
        <v>0</v>
      </c>
      <c r="F311">
        <v>0</v>
      </c>
      <c r="G311">
        <v>0</v>
      </c>
      <c r="H311">
        <v>0</v>
      </c>
      <c r="I311">
        <v>0</v>
      </c>
      <c r="J311">
        <v>0</v>
      </c>
      <c r="K311">
        <v>0</v>
      </c>
      <c r="L311" s="3">
        <v>0</v>
      </c>
      <c r="M311" s="3">
        <v>0</v>
      </c>
      <c r="N311" s="3">
        <v>0</v>
      </c>
      <c r="O311" s="3">
        <v>0</v>
      </c>
      <c r="P311" s="3">
        <v>0</v>
      </c>
      <c r="Q311" s="3">
        <v>0</v>
      </c>
      <c r="R311">
        <v>0</v>
      </c>
      <c r="S311">
        <v>0</v>
      </c>
      <c r="T311">
        <v>0</v>
      </c>
      <c r="U311">
        <v>8.3620000000000001</v>
      </c>
      <c r="V311">
        <v>0</v>
      </c>
      <c r="W311">
        <v>9.6639999999999997</v>
      </c>
      <c r="X311">
        <v>0</v>
      </c>
      <c r="Y311">
        <v>0</v>
      </c>
      <c r="Z311">
        <v>0</v>
      </c>
      <c r="AA311">
        <v>0</v>
      </c>
      <c r="AB311">
        <v>0.59</v>
      </c>
      <c r="AC311">
        <v>0</v>
      </c>
      <c r="AD311">
        <v>0</v>
      </c>
      <c r="AE311">
        <v>0</v>
      </c>
      <c r="AF311">
        <v>0</v>
      </c>
      <c r="AG311">
        <v>0</v>
      </c>
      <c r="AH311">
        <v>0</v>
      </c>
      <c r="AI311">
        <v>0</v>
      </c>
      <c r="AJ311">
        <v>0</v>
      </c>
      <c r="AK311">
        <v>0</v>
      </c>
      <c r="AL311">
        <v>0</v>
      </c>
      <c r="AM311">
        <v>0</v>
      </c>
      <c r="AN311">
        <v>0</v>
      </c>
      <c r="AO311">
        <v>0</v>
      </c>
      <c r="AP311">
        <v>0</v>
      </c>
      <c r="AQ311">
        <v>0.46100000000000002</v>
      </c>
      <c r="AR311">
        <v>0</v>
      </c>
      <c r="AT311">
        <v>20.158999999999999</v>
      </c>
      <c r="AU311">
        <v>20.158999999999999</v>
      </c>
      <c r="AV311">
        <v>15.044</v>
      </c>
      <c r="AW311">
        <v>0</v>
      </c>
      <c r="AX311">
        <v>0</v>
      </c>
      <c r="AY311" s="53">
        <v>0.74626717595118808</v>
      </c>
      <c r="BA311" t="s">
        <v>79</v>
      </c>
      <c r="BF311">
        <v>0.46100000000000002</v>
      </c>
      <c r="BG311">
        <v>0</v>
      </c>
      <c r="BH311">
        <v>8.3620000000000001</v>
      </c>
      <c r="BI311">
        <v>9.6639999999999997</v>
      </c>
      <c r="BK311">
        <v>18.616</v>
      </c>
      <c r="BN311">
        <v>1.0820000000000001</v>
      </c>
      <c r="BO311">
        <v>0</v>
      </c>
      <c r="BP311">
        <v>18.616</v>
      </c>
      <c r="BQ311">
        <v>0</v>
      </c>
      <c r="BR311">
        <v>0.46100000000000002</v>
      </c>
      <c r="BS311">
        <v>0</v>
      </c>
      <c r="BT311">
        <v>0</v>
      </c>
      <c r="BU311">
        <v>0</v>
      </c>
      <c r="BV311" t="s">
        <v>6</v>
      </c>
      <c r="BW311" t="s">
        <v>6</v>
      </c>
      <c r="BX311" t="s">
        <v>6</v>
      </c>
      <c r="BY311">
        <v>0</v>
      </c>
      <c r="BZ311">
        <v>20.158999999999999</v>
      </c>
      <c r="CC311" s="53">
        <v>5.3673297286571761E-2</v>
      </c>
      <c r="CD311" s="53">
        <v>0</v>
      </c>
      <c r="CE311" s="53">
        <v>0.94632670271342822</v>
      </c>
      <c r="CF311" s="53">
        <v>0</v>
      </c>
      <c r="CH311" s="53">
        <v>1</v>
      </c>
      <c r="CK311">
        <v>5.36733E-2</v>
      </c>
      <c r="CN311" s="53">
        <v>2.7134282390428588E-9</v>
      </c>
      <c r="CO311" s="53">
        <v>0</v>
      </c>
    </row>
    <row r="312" spans="1:93" x14ac:dyDescent="0.35">
      <c r="A312" s="3" t="s">
        <v>469</v>
      </c>
      <c r="B312" s="3" t="s">
        <v>492</v>
      </c>
      <c r="C312">
        <v>0</v>
      </c>
      <c r="D312">
        <v>0.19</v>
      </c>
      <c r="E312">
        <v>0</v>
      </c>
      <c r="F312">
        <v>0</v>
      </c>
      <c r="G312">
        <v>0</v>
      </c>
      <c r="H312">
        <v>0</v>
      </c>
      <c r="I312">
        <v>0</v>
      </c>
      <c r="J312">
        <v>0</v>
      </c>
      <c r="K312">
        <v>0</v>
      </c>
      <c r="L312" s="3">
        <v>0</v>
      </c>
      <c r="M312" s="3">
        <v>0</v>
      </c>
      <c r="N312" s="3">
        <v>0</v>
      </c>
      <c r="O312" s="3">
        <v>0</v>
      </c>
      <c r="P312" s="3">
        <v>0</v>
      </c>
      <c r="Q312" s="3">
        <v>0</v>
      </c>
      <c r="R312">
        <v>0</v>
      </c>
      <c r="S312">
        <v>0</v>
      </c>
      <c r="T312">
        <v>0</v>
      </c>
      <c r="U312">
        <v>4.3449999999999998</v>
      </c>
      <c r="V312">
        <v>0</v>
      </c>
      <c r="W312">
        <v>0</v>
      </c>
      <c r="X312">
        <v>3.0790000000000002</v>
      </c>
      <c r="Y312">
        <v>0</v>
      </c>
      <c r="Z312">
        <v>0</v>
      </c>
      <c r="AA312">
        <v>0</v>
      </c>
      <c r="AB312">
        <v>0</v>
      </c>
      <c r="AC312">
        <v>0</v>
      </c>
      <c r="AD312">
        <v>0</v>
      </c>
      <c r="AE312">
        <v>0</v>
      </c>
      <c r="AF312">
        <v>0</v>
      </c>
      <c r="AG312">
        <v>0</v>
      </c>
      <c r="AH312">
        <v>0</v>
      </c>
      <c r="AI312">
        <v>0</v>
      </c>
      <c r="AJ312">
        <v>0</v>
      </c>
      <c r="AK312">
        <v>0</v>
      </c>
      <c r="AL312">
        <v>0</v>
      </c>
      <c r="AM312">
        <v>0</v>
      </c>
      <c r="AN312">
        <v>0</v>
      </c>
      <c r="AO312">
        <v>0</v>
      </c>
      <c r="AP312">
        <v>0</v>
      </c>
      <c r="AQ312">
        <v>0.128</v>
      </c>
      <c r="AR312">
        <v>0</v>
      </c>
      <c r="AT312">
        <v>7.7420000000000009</v>
      </c>
      <c r="AU312">
        <v>7.7420000000000009</v>
      </c>
      <c r="AV312">
        <v>5.66</v>
      </c>
      <c r="AW312">
        <v>0</v>
      </c>
      <c r="AX312">
        <v>0</v>
      </c>
      <c r="AY312" s="53">
        <v>0.73107724102299143</v>
      </c>
      <c r="BA312" t="s">
        <v>79</v>
      </c>
      <c r="BF312">
        <v>0.128</v>
      </c>
      <c r="BG312">
        <v>0</v>
      </c>
      <c r="BH312">
        <v>4.3449999999999998</v>
      </c>
      <c r="BI312">
        <v>3.0790000000000002</v>
      </c>
      <c r="BK312">
        <v>7.4239999999999995</v>
      </c>
      <c r="BN312">
        <v>0.19</v>
      </c>
      <c r="BO312">
        <v>0</v>
      </c>
      <c r="BP312">
        <v>7.4239999999999995</v>
      </c>
      <c r="BQ312">
        <v>0</v>
      </c>
      <c r="BR312">
        <v>0.128</v>
      </c>
      <c r="BS312">
        <v>0</v>
      </c>
      <c r="BT312">
        <v>0</v>
      </c>
      <c r="BU312">
        <v>0</v>
      </c>
      <c r="BV312" t="s">
        <v>6</v>
      </c>
      <c r="BW312" t="s">
        <v>6</v>
      </c>
      <c r="BX312" t="s">
        <v>6</v>
      </c>
      <c r="BY312">
        <v>0</v>
      </c>
      <c r="BZ312">
        <v>7.742</v>
      </c>
      <c r="CC312" s="53">
        <v>2.4541462154482045E-2</v>
      </c>
      <c r="CD312" s="53">
        <v>0</v>
      </c>
      <c r="CE312" s="53">
        <v>0.97545853784551795</v>
      </c>
      <c r="CF312" s="53">
        <v>0</v>
      </c>
      <c r="CH312" s="53">
        <v>1</v>
      </c>
      <c r="CK312">
        <v>2.4541500000000001E-2</v>
      </c>
      <c r="CN312" s="53">
        <v>3.7845517955603647E-8</v>
      </c>
      <c r="CO312" s="53">
        <v>0</v>
      </c>
    </row>
    <row r="313" spans="1:93" x14ac:dyDescent="0.35">
      <c r="A313" s="3" t="s">
        <v>469</v>
      </c>
      <c r="B313" s="3" t="s">
        <v>526</v>
      </c>
      <c r="C313">
        <v>0</v>
      </c>
      <c r="D313">
        <v>0.05</v>
      </c>
      <c r="E313">
        <v>0</v>
      </c>
      <c r="F313">
        <v>0</v>
      </c>
      <c r="G313">
        <v>0</v>
      </c>
      <c r="H313">
        <v>0</v>
      </c>
      <c r="I313">
        <v>0</v>
      </c>
      <c r="J313">
        <v>0</v>
      </c>
      <c r="K313">
        <v>0</v>
      </c>
      <c r="L313" s="3">
        <v>0</v>
      </c>
      <c r="M313" s="3">
        <v>0</v>
      </c>
      <c r="N313" s="3">
        <v>0</v>
      </c>
      <c r="O313" s="3">
        <v>0</v>
      </c>
      <c r="P313" s="3">
        <v>0</v>
      </c>
      <c r="Q313" s="3">
        <v>0</v>
      </c>
      <c r="R313">
        <v>0</v>
      </c>
      <c r="S313">
        <v>0</v>
      </c>
      <c r="T313">
        <v>0</v>
      </c>
      <c r="U313">
        <v>16.5</v>
      </c>
      <c r="V313">
        <v>0</v>
      </c>
      <c r="W313">
        <v>0</v>
      </c>
      <c r="X313">
        <v>0</v>
      </c>
      <c r="Y313">
        <v>0</v>
      </c>
      <c r="Z313">
        <v>0</v>
      </c>
      <c r="AA313">
        <v>0</v>
      </c>
      <c r="AB313">
        <v>0</v>
      </c>
      <c r="AC313">
        <v>0</v>
      </c>
      <c r="AD313">
        <v>0</v>
      </c>
      <c r="AE313">
        <v>0</v>
      </c>
      <c r="AF313">
        <v>0</v>
      </c>
      <c r="AG313">
        <v>0</v>
      </c>
      <c r="AH313">
        <v>0</v>
      </c>
      <c r="AI313">
        <v>0</v>
      </c>
      <c r="AJ313">
        <v>0</v>
      </c>
      <c r="AK313">
        <v>0</v>
      </c>
      <c r="AL313">
        <v>0</v>
      </c>
      <c r="AM313">
        <v>0</v>
      </c>
      <c r="AN313">
        <v>1.8</v>
      </c>
      <c r="AO313">
        <v>0</v>
      </c>
      <c r="AP313">
        <v>0</v>
      </c>
      <c r="AQ313">
        <v>0.3</v>
      </c>
      <c r="AR313">
        <v>0</v>
      </c>
      <c r="AT313">
        <v>18.650000000000002</v>
      </c>
      <c r="AU313">
        <v>18.650000000000002</v>
      </c>
      <c r="AV313">
        <v>13</v>
      </c>
      <c r="AW313">
        <v>0</v>
      </c>
      <c r="AX313">
        <v>0</v>
      </c>
      <c r="AY313" s="53">
        <v>0.69705093833780152</v>
      </c>
      <c r="BA313" t="s">
        <v>79</v>
      </c>
      <c r="BF313">
        <v>0.3</v>
      </c>
      <c r="BG313">
        <v>0</v>
      </c>
      <c r="BH313">
        <v>16.5</v>
      </c>
      <c r="BI313">
        <v>0</v>
      </c>
      <c r="BK313">
        <v>16.5</v>
      </c>
      <c r="BN313">
        <v>0.05</v>
      </c>
      <c r="BO313">
        <v>0</v>
      </c>
      <c r="BP313">
        <v>16.5</v>
      </c>
      <c r="BQ313">
        <v>1.8</v>
      </c>
      <c r="BR313">
        <v>0.3</v>
      </c>
      <c r="BS313">
        <v>0</v>
      </c>
      <c r="BT313">
        <v>0</v>
      </c>
      <c r="BU313">
        <v>0</v>
      </c>
      <c r="BV313" t="s">
        <v>6</v>
      </c>
      <c r="BW313" t="s">
        <v>6</v>
      </c>
      <c r="BX313" t="s">
        <v>6</v>
      </c>
      <c r="BY313">
        <v>0</v>
      </c>
      <c r="BZ313">
        <v>18.650000000000002</v>
      </c>
      <c r="CC313" s="53">
        <v>2.6809651474530832E-3</v>
      </c>
      <c r="CD313" s="53">
        <v>0</v>
      </c>
      <c r="CE313" s="53">
        <v>0.90080428954423586</v>
      </c>
      <c r="CF313" s="53">
        <v>9.6514745308310987E-2</v>
      </c>
      <c r="CH313" s="53">
        <v>0.99999999999999989</v>
      </c>
      <c r="CK313">
        <v>2.68097E-3</v>
      </c>
      <c r="CN313" s="53">
        <v>4.852546916806616E-9</v>
      </c>
      <c r="CO313" s="53">
        <v>0</v>
      </c>
    </row>
    <row r="314" spans="1:93" x14ac:dyDescent="0.35">
      <c r="A314" s="3" t="s">
        <v>469</v>
      </c>
      <c r="B314" s="3" t="s">
        <v>489</v>
      </c>
      <c r="C314">
        <v>0</v>
      </c>
      <c r="D314">
        <v>0</v>
      </c>
      <c r="E314">
        <v>0</v>
      </c>
      <c r="F314">
        <v>0</v>
      </c>
      <c r="G314">
        <v>0</v>
      </c>
      <c r="H314">
        <v>0.217</v>
      </c>
      <c r="I314">
        <v>0</v>
      </c>
      <c r="J314">
        <v>0</v>
      </c>
      <c r="K314">
        <v>0</v>
      </c>
      <c r="L314" s="3">
        <v>0</v>
      </c>
      <c r="M314" s="3">
        <v>0</v>
      </c>
      <c r="N314" s="3">
        <v>0</v>
      </c>
      <c r="O314" s="3">
        <v>0</v>
      </c>
      <c r="P314" s="3">
        <v>0</v>
      </c>
      <c r="Q314" s="3">
        <v>0</v>
      </c>
      <c r="R314">
        <v>0</v>
      </c>
      <c r="S314">
        <v>0</v>
      </c>
      <c r="T314">
        <v>0</v>
      </c>
      <c r="U314">
        <v>11.025</v>
      </c>
      <c r="V314">
        <v>0</v>
      </c>
      <c r="W314">
        <v>0</v>
      </c>
      <c r="X314">
        <v>10.702</v>
      </c>
      <c r="Y314">
        <v>0</v>
      </c>
      <c r="Z314">
        <v>0</v>
      </c>
      <c r="AA314">
        <v>0</v>
      </c>
      <c r="AB314">
        <v>0</v>
      </c>
      <c r="AC314">
        <v>0</v>
      </c>
      <c r="AD314">
        <v>0</v>
      </c>
      <c r="AE314">
        <v>0</v>
      </c>
      <c r="AF314">
        <v>0</v>
      </c>
      <c r="AG314">
        <v>0</v>
      </c>
      <c r="AH314">
        <v>0</v>
      </c>
      <c r="AI314">
        <v>0</v>
      </c>
      <c r="AJ314">
        <v>0</v>
      </c>
      <c r="AK314">
        <v>0</v>
      </c>
      <c r="AL314">
        <v>0</v>
      </c>
      <c r="AM314">
        <v>0</v>
      </c>
      <c r="AN314">
        <v>0</v>
      </c>
      <c r="AO314">
        <v>0.32</v>
      </c>
      <c r="AP314">
        <v>0</v>
      </c>
      <c r="AQ314">
        <v>0.26400000000000001</v>
      </c>
      <c r="AR314">
        <v>0</v>
      </c>
      <c r="AT314">
        <v>22.528000000000002</v>
      </c>
      <c r="AU314">
        <v>22.528000000000002</v>
      </c>
      <c r="AV314">
        <v>16.71</v>
      </c>
      <c r="AW314">
        <v>0</v>
      </c>
      <c r="AX314">
        <v>0</v>
      </c>
      <c r="AY314" s="53">
        <v>0.74174360795454541</v>
      </c>
      <c r="BA314" t="s">
        <v>79</v>
      </c>
      <c r="BF314">
        <v>0.26400000000000001</v>
      </c>
      <c r="BG314">
        <v>0</v>
      </c>
      <c r="BH314">
        <v>11.025</v>
      </c>
      <c r="BI314">
        <v>10.702</v>
      </c>
      <c r="BK314">
        <v>21.727</v>
      </c>
      <c r="BN314">
        <v>0.217</v>
      </c>
      <c r="BO314">
        <v>0</v>
      </c>
      <c r="BP314">
        <v>21.727</v>
      </c>
      <c r="BQ314">
        <v>0.32</v>
      </c>
      <c r="BR314">
        <v>0.26400000000000001</v>
      </c>
      <c r="BS314">
        <v>0</v>
      </c>
      <c r="BT314">
        <v>0</v>
      </c>
      <c r="BU314">
        <v>0</v>
      </c>
      <c r="BV314" t="s">
        <v>6</v>
      </c>
      <c r="BW314" t="s">
        <v>6</v>
      </c>
      <c r="BX314" t="s">
        <v>6</v>
      </c>
      <c r="BY314">
        <v>0</v>
      </c>
      <c r="BZ314">
        <v>22.527999999999999</v>
      </c>
      <c r="CC314" s="53">
        <v>9.632457386363636E-3</v>
      </c>
      <c r="CD314" s="53">
        <v>0</v>
      </c>
      <c r="CE314" s="53">
        <v>0.97616299715909094</v>
      </c>
      <c r="CF314" s="53">
        <v>1.4204545454545456E-2</v>
      </c>
      <c r="CH314" s="53">
        <v>1</v>
      </c>
      <c r="CK314">
        <v>9.6324600000000007E-3</v>
      </c>
      <c r="CN314" s="53">
        <v>2.6136363646261929E-9</v>
      </c>
      <c r="CO314" s="53">
        <v>0</v>
      </c>
    </row>
    <row r="315" spans="1:93" x14ac:dyDescent="0.35">
      <c r="A315" s="3" t="s">
        <v>469</v>
      </c>
      <c r="B315" s="3" t="s">
        <v>536</v>
      </c>
      <c r="C315">
        <v>0</v>
      </c>
      <c r="D315">
        <v>0.1</v>
      </c>
      <c r="E315">
        <v>0</v>
      </c>
      <c r="F315">
        <v>0</v>
      </c>
      <c r="G315">
        <v>0</v>
      </c>
      <c r="H315">
        <v>0</v>
      </c>
      <c r="I315">
        <v>0</v>
      </c>
      <c r="J315">
        <v>0</v>
      </c>
      <c r="K315">
        <v>0</v>
      </c>
      <c r="L315" s="3">
        <v>0</v>
      </c>
      <c r="M315" s="3">
        <v>0</v>
      </c>
      <c r="N315" s="3">
        <v>0</v>
      </c>
      <c r="O315" s="3">
        <v>0</v>
      </c>
      <c r="P315" s="3">
        <v>0</v>
      </c>
      <c r="Q315" s="3">
        <v>0</v>
      </c>
      <c r="R315">
        <v>0</v>
      </c>
      <c r="S315">
        <v>10.199999999999999</v>
      </c>
      <c r="T315">
        <v>0</v>
      </c>
      <c r="U315">
        <v>0</v>
      </c>
      <c r="V315">
        <v>0</v>
      </c>
      <c r="W315">
        <v>0</v>
      </c>
      <c r="X315">
        <v>0</v>
      </c>
      <c r="Y315">
        <v>0</v>
      </c>
      <c r="Z315">
        <v>0</v>
      </c>
      <c r="AA315">
        <v>0</v>
      </c>
      <c r="AB315">
        <v>0</v>
      </c>
      <c r="AC315">
        <v>0</v>
      </c>
      <c r="AD315">
        <v>0</v>
      </c>
      <c r="AE315">
        <v>0</v>
      </c>
      <c r="AF315">
        <v>0</v>
      </c>
      <c r="AG315">
        <v>0</v>
      </c>
      <c r="AH315">
        <v>0</v>
      </c>
      <c r="AI315">
        <v>0</v>
      </c>
      <c r="AJ315">
        <v>0</v>
      </c>
      <c r="AK315">
        <v>0</v>
      </c>
      <c r="AL315">
        <v>0</v>
      </c>
      <c r="AM315">
        <v>0</v>
      </c>
      <c r="AN315">
        <v>0</v>
      </c>
      <c r="AO315">
        <v>0</v>
      </c>
      <c r="AP315">
        <v>0</v>
      </c>
      <c r="AQ315">
        <v>0.14699999999999999</v>
      </c>
      <c r="AR315">
        <v>0</v>
      </c>
      <c r="AT315">
        <v>10.446999999999999</v>
      </c>
      <c r="AU315">
        <v>10.446999999999999</v>
      </c>
      <c r="AV315">
        <v>6.7</v>
      </c>
      <c r="AW315">
        <v>0</v>
      </c>
      <c r="AX315">
        <v>0</v>
      </c>
      <c r="AY315" s="53">
        <v>0.64133243993490963</v>
      </c>
      <c r="BA315" t="s">
        <v>79</v>
      </c>
      <c r="BF315">
        <v>0.14699999999999999</v>
      </c>
      <c r="BG315">
        <v>0</v>
      </c>
      <c r="BH315">
        <v>10.199999999999999</v>
      </c>
      <c r="BI315">
        <v>0</v>
      </c>
      <c r="BK315">
        <v>10.199999999999999</v>
      </c>
      <c r="BN315">
        <v>0.1</v>
      </c>
      <c r="BO315">
        <v>0</v>
      </c>
      <c r="BP315">
        <v>10.199999999999999</v>
      </c>
      <c r="BQ315">
        <v>0</v>
      </c>
      <c r="BR315">
        <v>0.14699999999999999</v>
      </c>
      <c r="BS315">
        <v>0</v>
      </c>
      <c r="BT315">
        <v>0</v>
      </c>
      <c r="BU315">
        <v>0</v>
      </c>
      <c r="BV315" t="s">
        <v>6</v>
      </c>
      <c r="BW315" t="s">
        <v>6</v>
      </c>
      <c r="BX315" t="s">
        <v>6</v>
      </c>
      <c r="BY315">
        <v>0</v>
      </c>
      <c r="BZ315">
        <v>10.446999999999999</v>
      </c>
      <c r="CC315" s="53">
        <v>9.5721259691777562E-3</v>
      </c>
      <c r="CD315" s="53">
        <v>0</v>
      </c>
      <c r="CE315" s="53">
        <v>0.99042787403082233</v>
      </c>
      <c r="CF315" s="53">
        <v>0</v>
      </c>
      <c r="CH315" s="53">
        <v>1</v>
      </c>
      <c r="CK315">
        <v>9.5721299999999999E-3</v>
      </c>
      <c r="CN315" s="53">
        <v>4.0308222436918895E-9</v>
      </c>
      <c r="CO315" s="53">
        <v>0</v>
      </c>
    </row>
    <row r="316" spans="1:93" x14ac:dyDescent="0.35">
      <c r="A316" s="3" t="s">
        <v>469</v>
      </c>
      <c r="B316" s="3" t="s">
        <v>505</v>
      </c>
      <c r="C316">
        <v>0</v>
      </c>
      <c r="D316">
        <v>3.0169999999999999</v>
      </c>
      <c r="E316">
        <v>0</v>
      </c>
      <c r="F316">
        <v>0</v>
      </c>
      <c r="G316">
        <v>0</v>
      </c>
      <c r="H316">
        <v>0</v>
      </c>
      <c r="I316">
        <v>0</v>
      </c>
      <c r="J316">
        <v>0</v>
      </c>
      <c r="K316">
        <v>0</v>
      </c>
      <c r="L316" s="3">
        <v>0</v>
      </c>
      <c r="M316" s="3">
        <v>0</v>
      </c>
      <c r="N316" s="3">
        <v>0</v>
      </c>
      <c r="O316" s="3">
        <v>0</v>
      </c>
      <c r="P316" s="3">
        <v>0</v>
      </c>
      <c r="Q316" s="3">
        <v>0</v>
      </c>
      <c r="R316">
        <v>0</v>
      </c>
      <c r="S316">
        <v>0</v>
      </c>
      <c r="T316">
        <v>0</v>
      </c>
      <c r="U316">
        <v>49.427</v>
      </c>
      <c r="V316">
        <v>0</v>
      </c>
      <c r="W316">
        <v>2.6320000000000001</v>
      </c>
      <c r="X316">
        <v>0</v>
      </c>
      <c r="Y316">
        <v>0</v>
      </c>
      <c r="Z316">
        <v>0</v>
      </c>
      <c r="AA316">
        <v>0</v>
      </c>
      <c r="AB316">
        <v>1.2350000000000001</v>
      </c>
      <c r="AC316">
        <v>0</v>
      </c>
      <c r="AD316">
        <v>0</v>
      </c>
      <c r="AE316">
        <v>0</v>
      </c>
      <c r="AF316">
        <v>0</v>
      </c>
      <c r="AG316">
        <v>0</v>
      </c>
      <c r="AH316">
        <v>0</v>
      </c>
      <c r="AI316">
        <v>0</v>
      </c>
      <c r="AJ316">
        <v>0</v>
      </c>
      <c r="AK316">
        <v>0</v>
      </c>
      <c r="AL316">
        <v>0</v>
      </c>
      <c r="AM316">
        <v>0</v>
      </c>
      <c r="AN316">
        <v>7.4320000000000004</v>
      </c>
      <c r="AO316">
        <v>0</v>
      </c>
      <c r="AP316">
        <v>0</v>
      </c>
      <c r="AQ316">
        <v>1.3049999999999999</v>
      </c>
      <c r="AR316">
        <v>0</v>
      </c>
      <c r="AT316">
        <v>65.048000000000002</v>
      </c>
      <c r="AU316">
        <v>65.048000000000002</v>
      </c>
      <c r="AV316">
        <v>47.155999999999999</v>
      </c>
      <c r="AW316">
        <v>0</v>
      </c>
      <c r="AX316">
        <v>0</v>
      </c>
      <c r="AY316" s="53">
        <v>0.72494158160127897</v>
      </c>
      <c r="BA316" t="s">
        <v>79</v>
      </c>
      <c r="BF316">
        <v>1.3049999999999999</v>
      </c>
      <c r="BG316">
        <v>0</v>
      </c>
      <c r="BH316">
        <v>49.427</v>
      </c>
      <c r="BI316">
        <v>2.6320000000000001</v>
      </c>
      <c r="BK316">
        <v>53.293999999999997</v>
      </c>
      <c r="BN316">
        <v>3.0169999999999999</v>
      </c>
      <c r="BO316">
        <v>0</v>
      </c>
      <c r="BP316">
        <v>53.293999999999997</v>
      </c>
      <c r="BQ316">
        <v>7.4320000000000004</v>
      </c>
      <c r="BR316">
        <v>1.3049999999999999</v>
      </c>
      <c r="BS316">
        <v>0</v>
      </c>
      <c r="BT316">
        <v>0</v>
      </c>
      <c r="BU316">
        <v>0</v>
      </c>
      <c r="BV316" t="s">
        <v>6</v>
      </c>
      <c r="BW316" t="s">
        <v>6</v>
      </c>
      <c r="BX316" t="s">
        <v>6</v>
      </c>
      <c r="BY316">
        <v>0</v>
      </c>
      <c r="BZ316">
        <v>65.048000000000002</v>
      </c>
      <c r="CC316" s="53">
        <v>4.6381133931865694E-2</v>
      </c>
      <c r="CD316" s="53">
        <v>0</v>
      </c>
      <c r="CE316" s="53">
        <v>0.83936477678022381</v>
      </c>
      <c r="CF316" s="53">
        <v>0.11425408928791046</v>
      </c>
      <c r="CH316" s="53">
        <v>1</v>
      </c>
      <c r="CK316">
        <v>4.6381100000000001E-2</v>
      </c>
      <c r="CN316" s="53">
        <v>-3.393186569222717E-8</v>
      </c>
      <c r="CO316" s="53">
        <v>0</v>
      </c>
    </row>
    <row r="317" spans="1:93" x14ac:dyDescent="0.35">
      <c r="A317" s="3" t="s">
        <v>469</v>
      </c>
      <c r="B317" s="3" t="s">
        <v>496</v>
      </c>
      <c r="C317">
        <v>0</v>
      </c>
      <c r="D317">
        <v>2.0289999999999999</v>
      </c>
      <c r="E317">
        <v>0</v>
      </c>
      <c r="F317">
        <v>0</v>
      </c>
      <c r="G317">
        <v>0</v>
      </c>
      <c r="H317">
        <v>0</v>
      </c>
      <c r="I317">
        <v>0</v>
      </c>
      <c r="J317">
        <v>0</v>
      </c>
      <c r="K317">
        <v>0</v>
      </c>
      <c r="L317" s="3">
        <v>0</v>
      </c>
      <c r="M317" s="3">
        <v>0</v>
      </c>
      <c r="N317" s="3">
        <v>0</v>
      </c>
      <c r="O317" s="3">
        <v>0</v>
      </c>
      <c r="P317" s="3">
        <v>0</v>
      </c>
      <c r="Q317" s="3">
        <v>0</v>
      </c>
      <c r="R317">
        <v>0</v>
      </c>
      <c r="S317">
        <v>0</v>
      </c>
      <c r="T317">
        <v>0</v>
      </c>
      <c r="U317">
        <v>0</v>
      </c>
      <c r="V317">
        <v>71.271799999999999</v>
      </c>
      <c r="W317">
        <v>0</v>
      </c>
      <c r="X317">
        <v>0</v>
      </c>
      <c r="Y317">
        <v>0</v>
      </c>
      <c r="Z317">
        <v>0</v>
      </c>
      <c r="AA317">
        <v>0</v>
      </c>
      <c r="AB317">
        <v>0</v>
      </c>
      <c r="AC317">
        <v>0</v>
      </c>
      <c r="AD317">
        <v>0</v>
      </c>
      <c r="AE317">
        <v>0</v>
      </c>
      <c r="AF317">
        <v>0</v>
      </c>
      <c r="AG317">
        <v>0</v>
      </c>
      <c r="AH317">
        <v>0</v>
      </c>
      <c r="AI317">
        <v>0</v>
      </c>
      <c r="AJ317">
        <v>0</v>
      </c>
      <c r="AK317">
        <v>0</v>
      </c>
      <c r="AL317">
        <v>0</v>
      </c>
      <c r="AM317">
        <v>0</v>
      </c>
      <c r="AN317">
        <v>0</v>
      </c>
      <c r="AO317">
        <v>0</v>
      </c>
      <c r="AP317">
        <v>0</v>
      </c>
      <c r="AQ317">
        <v>0.70299999999999996</v>
      </c>
      <c r="AR317">
        <v>0</v>
      </c>
      <c r="AT317">
        <v>74.003799999999998</v>
      </c>
      <c r="AU317">
        <v>74.003799999999998</v>
      </c>
      <c r="AV317">
        <v>45.66</v>
      </c>
      <c r="AW317">
        <v>0</v>
      </c>
      <c r="AX317">
        <v>0</v>
      </c>
      <c r="AY317" s="53">
        <v>0.61699534348236174</v>
      </c>
      <c r="BA317" t="s">
        <v>79</v>
      </c>
      <c r="BF317">
        <v>0.70299999999999996</v>
      </c>
      <c r="BG317">
        <v>0</v>
      </c>
      <c r="BH317">
        <v>71.271799999999999</v>
      </c>
      <c r="BI317">
        <v>0</v>
      </c>
      <c r="BK317">
        <v>71.271799999999999</v>
      </c>
      <c r="BN317">
        <v>2.0289999999999999</v>
      </c>
      <c r="BO317">
        <v>0</v>
      </c>
      <c r="BP317">
        <v>71.271799999999999</v>
      </c>
      <c r="BQ317">
        <v>0</v>
      </c>
      <c r="BR317">
        <v>0.70299999999999996</v>
      </c>
      <c r="BS317">
        <v>0</v>
      </c>
      <c r="BT317">
        <v>0</v>
      </c>
      <c r="BU317">
        <v>0</v>
      </c>
      <c r="BV317" t="s">
        <v>6</v>
      </c>
      <c r="BW317" t="s">
        <v>6</v>
      </c>
      <c r="BX317" t="s">
        <v>6</v>
      </c>
      <c r="BY317">
        <v>0</v>
      </c>
      <c r="BZ317">
        <v>74.003799999999998</v>
      </c>
      <c r="CC317" s="53">
        <v>2.7417510992678754E-2</v>
      </c>
      <c r="CD317" s="53">
        <v>0</v>
      </c>
      <c r="CE317" s="53">
        <v>0.97258248900732125</v>
      </c>
      <c r="CF317" s="53">
        <v>0</v>
      </c>
      <c r="CH317" s="53">
        <v>1</v>
      </c>
      <c r="CK317">
        <v>2.7417500000000001E-2</v>
      </c>
      <c r="CN317" s="53">
        <v>-1.0992678753374285E-8</v>
      </c>
      <c r="CO317" s="53">
        <v>0</v>
      </c>
    </row>
    <row r="318" spans="1:93" x14ac:dyDescent="0.35">
      <c r="A318" s="3" t="s">
        <v>469</v>
      </c>
      <c r="B318" s="3" t="s">
        <v>471</v>
      </c>
      <c r="C318">
        <v>0</v>
      </c>
      <c r="D318">
        <v>0.30499999999999999</v>
      </c>
      <c r="E318">
        <v>0</v>
      </c>
      <c r="F318">
        <v>0</v>
      </c>
      <c r="G318">
        <v>0</v>
      </c>
      <c r="H318">
        <v>0</v>
      </c>
      <c r="I318">
        <v>0</v>
      </c>
      <c r="J318">
        <v>0</v>
      </c>
      <c r="K318">
        <v>0</v>
      </c>
      <c r="L318" s="3">
        <v>0</v>
      </c>
      <c r="M318" s="3">
        <v>0</v>
      </c>
      <c r="N318" s="3">
        <v>0</v>
      </c>
      <c r="O318" s="3">
        <v>0</v>
      </c>
      <c r="P318" s="3">
        <v>0</v>
      </c>
      <c r="Q318" s="3">
        <v>0</v>
      </c>
      <c r="R318">
        <v>0</v>
      </c>
      <c r="S318">
        <v>0</v>
      </c>
      <c r="T318">
        <v>16.207999999999998</v>
      </c>
      <c r="U318">
        <v>16</v>
      </c>
      <c r="V318">
        <v>0</v>
      </c>
      <c r="W318">
        <v>1.554</v>
      </c>
      <c r="X318">
        <v>0</v>
      </c>
      <c r="Y318">
        <v>0</v>
      </c>
      <c r="Z318">
        <v>0</v>
      </c>
      <c r="AA318">
        <v>0</v>
      </c>
      <c r="AB318">
        <v>0.7</v>
      </c>
      <c r="AC318">
        <v>0</v>
      </c>
      <c r="AD318">
        <v>0</v>
      </c>
      <c r="AE318">
        <v>0</v>
      </c>
      <c r="AF318">
        <v>0</v>
      </c>
      <c r="AG318">
        <v>0</v>
      </c>
      <c r="AH318">
        <v>0</v>
      </c>
      <c r="AI318">
        <v>0</v>
      </c>
      <c r="AJ318">
        <v>0</v>
      </c>
      <c r="AK318">
        <v>0</v>
      </c>
      <c r="AL318">
        <v>0</v>
      </c>
      <c r="AM318">
        <v>0</v>
      </c>
      <c r="AN318">
        <v>4.609</v>
      </c>
      <c r="AO318">
        <v>0</v>
      </c>
      <c r="AP318">
        <v>0</v>
      </c>
      <c r="AQ318">
        <v>0.73399999999999999</v>
      </c>
      <c r="AR318">
        <v>0</v>
      </c>
      <c r="AT318">
        <v>40.110000000000007</v>
      </c>
      <c r="AU318">
        <v>40.110000000000007</v>
      </c>
      <c r="AV318">
        <v>28.777999999999999</v>
      </c>
      <c r="AW318">
        <v>0</v>
      </c>
      <c r="AX318">
        <v>0</v>
      </c>
      <c r="AY318" s="53">
        <v>0.71747693841934668</v>
      </c>
      <c r="BA318" t="s">
        <v>79</v>
      </c>
      <c r="BF318">
        <v>0.73399999999999999</v>
      </c>
      <c r="BG318">
        <v>0</v>
      </c>
      <c r="BH318">
        <v>32.207999999999998</v>
      </c>
      <c r="BI318">
        <v>1.554</v>
      </c>
      <c r="BK318">
        <v>34.462000000000003</v>
      </c>
      <c r="BN318">
        <v>0.30499999999999999</v>
      </c>
      <c r="BO318">
        <v>0</v>
      </c>
      <c r="BP318">
        <v>34.462000000000003</v>
      </c>
      <c r="BQ318">
        <v>4.609</v>
      </c>
      <c r="BR318">
        <v>0.73399999999999999</v>
      </c>
      <c r="BS318">
        <v>0</v>
      </c>
      <c r="BT318">
        <v>0</v>
      </c>
      <c r="BU318">
        <v>0</v>
      </c>
      <c r="BV318" t="s">
        <v>6</v>
      </c>
      <c r="BW318" t="s">
        <v>6</v>
      </c>
      <c r="BX318" t="s">
        <v>6</v>
      </c>
      <c r="BY318">
        <v>0</v>
      </c>
      <c r="BZ318">
        <v>40.110000000000007</v>
      </c>
      <c r="CC318" s="53">
        <v>7.6040887559212155E-3</v>
      </c>
      <c r="CD318" s="53">
        <v>0</v>
      </c>
      <c r="CE318" s="53">
        <v>0.87748691099476439</v>
      </c>
      <c r="CF318" s="53">
        <v>0.11490900024931437</v>
      </c>
      <c r="CH318" s="53">
        <v>1</v>
      </c>
      <c r="CK318">
        <v>7.60409E-3</v>
      </c>
      <c r="CN318" s="53">
        <v>1.2440787844347767E-9</v>
      </c>
      <c r="CO318" s="53">
        <v>0</v>
      </c>
    </row>
    <row r="319" spans="1:93" x14ac:dyDescent="0.35">
      <c r="A319" s="3" t="s">
        <v>469</v>
      </c>
      <c r="B319" s="3" t="s">
        <v>472</v>
      </c>
      <c r="C319">
        <v>0</v>
      </c>
      <c r="D319">
        <v>0.214</v>
      </c>
      <c r="E319">
        <v>0</v>
      </c>
      <c r="F319">
        <v>0</v>
      </c>
      <c r="G319">
        <v>0</v>
      </c>
      <c r="H319">
        <v>0</v>
      </c>
      <c r="I319">
        <v>0</v>
      </c>
      <c r="J319">
        <v>0</v>
      </c>
      <c r="K319">
        <v>0</v>
      </c>
      <c r="L319" s="3">
        <v>0</v>
      </c>
      <c r="M319" s="3">
        <v>0</v>
      </c>
      <c r="N319" s="3">
        <v>0</v>
      </c>
      <c r="O319" s="3">
        <v>0</v>
      </c>
      <c r="P319" s="3">
        <v>0</v>
      </c>
      <c r="Q319" s="3">
        <v>0</v>
      </c>
      <c r="R319">
        <v>0</v>
      </c>
      <c r="S319">
        <v>0</v>
      </c>
      <c r="T319">
        <v>0</v>
      </c>
      <c r="U319">
        <v>7.4249999999999998</v>
      </c>
      <c r="V319">
        <v>4.95</v>
      </c>
      <c r="W319">
        <v>0</v>
      </c>
      <c r="X319">
        <v>0</v>
      </c>
      <c r="Y319">
        <v>0</v>
      </c>
      <c r="Z319">
        <v>0</v>
      </c>
      <c r="AA319">
        <v>0</v>
      </c>
      <c r="AB319">
        <v>0</v>
      </c>
      <c r="AC319">
        <v>0</v>
      </c>
      <c r="AD319">
        <v>0</v>
      </c>
      <c r="AE319">
        <v>0</v>
      </c>
      <c r="AF319">
        <v>0</v>
      </c>
      <c r="AG319">
        <v>0</v>
      </c>
      <c r="AH319">
        <v>0</v>
      </c>
      <c r="AI319">
        <v>0</v>
      </c>
      <c r="AJ319">
        <v>0</v>
      </c>
      <c r="AK319">
        <v>0</v>
      </c>
      <c r="AL319">
        <v>0</v>
      </c>
      <c r="AM319">
        <v>0</v>
      </c>
      <c r="AN319">
        <v>2.5</v>
      </c>
      <c r="AO319">
        <v>0</v>
      </c>
      <c r="AP319">
        <v>0</v>
      </c>
      <c r="AQ319">
        <v>0.622</v>
      </c>
      <c r="AR319">
        <v>0</v>
      </c>
      <c r="AT319">
        <v>15.711</v>
      </c>
      <c r="AU319">
        <v>15.711</v>
      </c>
      <c r="AV319">
        <v>11.14</v>
      </c>
      <c r="AW319">
        <v>0</v>
      </c>
      <c r="AX319">
        <v>0</v>
      </c>
      <c r="AY319" s="53">
        <v>0.70905734835465595</v>
      </c>
      <c r="BA319" t="s">
        <v>79</v>
      </c>
      <c r="BF319">
        <v>0.622</v>
      </c>
      <c r="BG319">
        <v>0</v>
      </c>
      <c r="BH319">
        <v>12.375</v>
      </c>
      <c r="BI319">
        <v>0</v>
      </c>
      <c r="BK319">
        <v>12.375</v>
      </c>
      <c r="BN319">
        <v>0.214</v>
      </c>
      <c r="BO319">
        <v>0</v>
      </c>
      <c r="BP319">
        <v>12.375</v>
      </c>
      <c r="BQ319">
        <v>2.5</v>
      </c>
      <c r="BR319">
        <v>0.622</v>
      </c>
      <c r="BS319">
        <v>0</v>
      </c>
      <c r="BT319">
        <v>0</v>
      </c>
      <c r="BU319">
        <v>0</v>
      </c>
      <c r="BV319" t="s">
        <v>6</v>
      </c>
      <c r="BW319" t="s">
        <v>6</v>
      </c>
      <c r="BX319" t="s">
        <v>6</v>
      </c>
      <c r="BY319">
        <v>0</v>
      </c>
      <c r="BZ319">
        <v>15.711</v>
      </c>
      <c r="CC319" s="53">
        <v>1.3621029851696264E-2</v>
      </c>
      <c r="CD319" s="53">
        <v>0</v>
      </c>
      <c r="CE319" s="53">
        <v>0.82725478963783339</v>
      </c>
      <c r="CF319" s="53">
        <v>0.15912418051047036</v>
      </c>
      <c r="CH319" s="53">
        <v>1</v>
      </c>
      <c r="CK319">
        <v>1.3620999999999999E-2</v>
      </c>
      <c r="CN319" s="53">
        <v>-2.9851696264210359E-8</v>
      </c>
      <c r="CO319" s="53">
        <v>0</v>
      </c>
    </row>
    <row r="320" spans="1:93" x14ac:dyDescent="0.35">
      <c r="A320" s="3" t="s">
        <v>469</v>
      </c>
      <c r="B320" s="3" t="s">
        <v>501</v>
      </c>
      <c r="C320">
        <v>0</v>
      </c>
      <c r="D320">
        <v>0</v>
      </c>
      <c r="E320">
        <v>0</v>
      </c>
      <c r="F320">
        <v>0</v>
      </c>
      <c r="G320">
        <v>0</v>
      </c>
      <c r="H320">
        <v>0</v>
      </c>
      <c r="I320">
        <v>0</v>
      </c>
      <c r="J320">
        <v>0</v>
      </c>
      <c r="K320">
        <v>0</v>
      </c>
      <c r="L320" s="3">
        <v>0</v>
      </c>
      <c r="M320" s="3">
        <v>0</v>
      </c>
      <c r="N320" s="3">
        <v>0</v>
      </c>
      <c r="O320" s="3">
        <v>0</v>
      </c>
      <c r="P320" s="3">
        <v>0</v>
      </c>
      <c r="Q320" s="3">
        <v>0</v>
      </c>
      <c r="R320">
        <v>0</v>
      </c>
      <c r="S320">
        <v>0</v>
      </c>
      <c r="T320">
        <v>3.7509999999999999</v>
      </c>
      <c r="U320">
        <v>2.7</v>
      </c>
      <c r="V320">
        <v>0</v>
      </c>
      <c r="W320">
        <v>0.86199999999999999</v>
      </c>
      <c r="X320">
        <v>0</v>
      </c>
      <c r="Y320">
        <v>0</v>
      </c>
      <c r="Z320">
        <v>0</v>
      </c>
      <c r="AA320">
        <v>0</v>
      </c>
      <c r="AB320">
        <v>5.5E-2</v>
      </c>
      <c r="AC320">
        <v>0</v>
      </c>
      <c r="AD320">
        <v>0</v>
      </c>
      <c r="AE320">
        <v>0</v>
      </c>
      <c r="AF320">
        <v>0</v>
      </c>
      <c r="AG320">
        <v>0</v>
      </c>
      <c r="AH320">
        <v>0</v>
      </c>
      <c r="AI320">
        <v>0</v>
      </c>
      <c r="AJ320">
        <v>0</v>
      </c>
      <c r="AK320">
        <v>0</v>
      </c>
      <c r="AL320">
        <v>0</v>
      </c>
      <c r="AM320">
        <v>0</v>
      </c>
      <c r="AN320">
        <v>0</v>
      </c>
      <c r="AO320">
        <v>0</v>
      </c>
      <c r="AP320">
        <v>0</v>
      </c>
      <c r="AQ320">
        <v>0.109</v>
      </c>
      <c r="AR320">
        <v>0</v>
      </c>
      <c r="AT320">
        <v>7.4770000000000003</v>
      </c>
      <c r="AU320">
        <v>7.4770000000000003</v>
      </c>
      <c r="AV320">
        <v>4.7839999999999998</v>
      </c>
      <c r="AW320">
        <v>0</v>
      </c>
      <c r="AX320">
        <v>0</v>
      </c>
      <c r="AY320" s="53">
        <v>0.63982880834559308</v>
      </c>
      <c r="BA320" t="s">
        <v>79</v>
      </c>
      <c r="BF320">
        <v>0.109</v>
      </c>
      <c r="BG320">
        <v>0</v>
      </c>
      <c r="BH320">
        <v>6.4510000000000005</v>
      </c>
      <c r="BI320">
        <v>0.86199999999999999</v>
      </c>
      <c r="BK320">
        <v>7.3680000000000003</v>
      </c>
      <c r="BN320">
        <v>0</v>
      </c>
      <c r="BO320">
        <v>0</v>
      </c>
      <c r="BP320">
        <v>7.3680000000000003</v>
      </c>
      <c r="BQ320">
        <v>0</v>
      </c>
      <c r="BR320">
        <v>0.109</v>
      </c>
      <c r="BS320">
        <v>0</v>
      </c>
      <c r="BT320">
        <v>0</v>
      </c>
      <c r="BU320">
        <v>0</v>
      </c>
      <c r="BV320" t="s">
        <v>6</v>
      </c>
      <c r="BW320" t="s">
        <v>6</v>
      </c>
      <c r="BX320" t="s">
        <v>6</v>
      </c>
      <c r="BY320">
        <v>0</v>
      </c>
      <c r="BZ320">
        <v>7.4770000000000003</v>
      </c>
      <c r="CC320" s="53">
        <v>0</v>
      </c>
      <c r="CD320" s="53">
        <v>0</v>
      </c>
      <c r="CE320" s="53">
        <v>1</v>
      </c>
      <c r="CF320" s="53">
        <v>0</v>
      </c>
      <c r="CH320" s="53">
        <v>1</v>
      </c>
      <c r="CK320">
        <v>0</v>
      </c>
      <c r="CN320" s="53">
        <v>0</v>
      </c>
      <c r="CO320" s="53">
        <v>0</v>
      </c>
    </row>
    <row r="321" spans="1:93" x14ac:dyDescent="0.35">
      <c r="A321" s="3" t="s">
        <v>469</v>
      </c>
      <c r="B321" s="3" t="s">
        <v>504</v>
      </c>
      <c r="C321">
        <v>0</v>
      </c>
      <c r="D321">
        <v>2.3E-2</v>
      </c>
      <c r="E321">
        <v>0</v>
      </c>
      <c r="F321">
        <v>0</v>
      </c>
      <c r="G321">
        <v>0</v>
      </c>
      <c r="H321">
        <v>0</v>
      </c>
      <c r="I321">
        <v>0</v>
      </c>
      <c r="J321">
        <v>0</v>
      </c>
      <c r="K321">
        <v>0</v>
      </c>
      <c r="L321" s="3">
        <v>0</v>
      </c>
      <c r="M321" s="3">
        <v>0</v>
      </c>
      <c r="N321" s="3">
        <v>0</v>
      </c>
      <c r="O321" s="3">
        <v>0</v>
      </c>
      <c r="P321" s="3">
        <v>0</v>
      </c>
      <c r="Q321" s="3">
        <v>0</v>
      </c>
      <c r="R321">
        <v>0</v>
      </c>
      <c r="S321">
        <v>0</v>
      </c>
      <c r="T321">
        <v>0</v>
      </c>
      <c r="U321">
        <v>0.69199999999999995</v>
      </c>
      <c r="V321">
        <v>0</v>
      </c>
      <c r="W321">
        <v>0.38600000000000001</v>
      </c>
      <c r="X321">
        <v>0</v>
      </c>
      <c r="Y321">
        <v>0</v>
      </c>
      <c r="Z321">
        <v>0</v>
      </c>
      <c r="AA321">
        <v>0</v>
      </c>
      <c r="AB321">
        <v>0</v>
      </c>
      <c r="AC321">
        <v>0</v>
      </c>
      <c r="AD321">
        <v>0</v>
      </c>
      <c r="AE321">
        <v>0</v>
      </c>
      <c r="AF321">
        <v>0</v>
      </c>
      <c r="AG321">
        <v>0</v>
      </c>
      <c r="AH321">
        <v>0</v>
      </c>
      <c r="AI321">
        <v>0</v>
      </c>
      <c r="AJ321">
        <v>0</v>
      </c>
      <c r="AK321">
        <v>0</v>
      </c>
      <c r="AL321">
        <v>0</v>
      </c>
      <c r="AM321">
        <v>0</v>
      </c>
      <c r="AN321">
        <v>0</v>
      </c>
      <c r="AO321">
        <v>0</v>
      </c>
      <c r="AP321">
        <v>0</v>
      </c>
      <c r="AQ321">
        <v>2.4E-2</v>
      </c>
      <c r="AR321">
        <v>0</v>
      </c>
      <c r="AT321">
        <v>1.125</v>
      </c>
      <c r="AU321">
        <v>1.125</v>
      </c>
      <c r="AV321">
        <v>0.68700000000000006</v>
      </c>
      <c r="AW321">
        <v>0</v>
      </c>
      <c r="AX321">
        <v>0</v>
      </c>
      <c r="AY321" s="53">
        <v>0.61066666666666669</v>
      </c>
      <c r="BA321" t="s">
        <v>79</v>
      </c>
      <c r="BF321">
        <v>2.4E-2</v>
      </c>
      <c r="BG321">
        <v>0</v>
      </c>
      <c r="BH321">
        <v>0.69199999999999995</v>
      </c>
      <c r="BI321">
        <v>0.38600000000000001</v>
      </c>
      <c r="BK321">
        <v>1.0779999999999998</v>
      </c>
      <c r="BN321">
        <v>2.3E-2</v>
      </c>
      <c r="BO321">
        <v>0</v>
      </c>
      <c r="BP321">
        <v>1.0779999999999998</v>
      </c>
      <c r="BQ321">
        <v>0</v>
      </c>
      <c r="BR321">
        <v>2.4E-2</v>
      </c>
      <c r="BS321">
        <v>0</v>
      </c>
      <c r="BT321">
        <v>0</v>
      </c>
      <c r="BU321">
        <v>0</v>
      </c>
      <c r="BV321" t="s">
        <v>6</v>
      </c>
      <c r="BW321" t="s">
        <v>6</v>
      </c>
      <c r="BX321" t="s">
        <v>6</v>
      </c>
      <c r="BY321">
        <v>0</v>
      </c>
      <c r="BZ321">
        <v>1.1249999999999998</v>
      </c>
      <c r="CC321" s="53">
        <v>2.0444444444444449E-2</v>
      </c>
      <c r="CD321" s="53">
        <v>0</v>
      </c>
      <c r="CE321" s="53">
        <v>0.97955555555555562</v>
      </c>
      <c r="CF321" s="53">
        <v>0</v>
      </c>
      <c r="CH321" s="53">
        <v>1</v>
      </c>
      <c r="CK321">
        <v>2.0444400000000001E-2</v>
      </c>
      <c r="CN321" s="53">
        <v>-4.4444444447649945E-8</v>
      </c>
      <c r="CO321" s="53">
        <v>0</v>
      </c>
    </row>
    <row r="322" spans="1:93" x14ac:dyDescent="0.35">
      <c r="A322" s="3" t="s">
        <v>469</v>
      </c>
      <c r="B322" s="3" t="s">
        <v>520</v>
      </c>
      <c r="C322">
        <v>0</v>
      </c>
      <c r="D322">
        <v>0</v>
      </c>
      <c r="E322">
        <v>0</v>
      </c>
      <c r="F322">
        <v>0</v>
      </c>
      <c r="G322">
        <v>0</v>
      </c>
      <c r="H322">
        <v>0</v>
      </c>
      <c r="I322">
        <v>0</v>
      </c>
      <c r="J322">
        <v>0</v>
      </c>
      <c r="K322">
        <v>0</v>
      </c>
      <c r="L322" s="3">
        <v>0</v>
      </c>
      <c r="M322" s="3">
        <v>0</v>
      </c>
      <c r="N322" s="3">
        <v>0</v>
      </c>
      <c r="O322" s="3">
        <v>0</v>
      </c>
      <c r="P322" s="3">
        <v>0</v>
      </c>
      <c r="Q322" s="3">
        <v>0</v>
      </c>
      <c r="R322">
        <v>0</v>
      </c>
      <c r="S322">
        <v>0</v>
      </c>
      <c r="T322">
        <v>0</v>
      </c>
      <c r="U322">
        <v>0</v>
      </c>
      <c r="V322">
        <v>8.1776499999999999</v>
      </c>
      <c r="W322">
        <v>0</v>
      </c>
      <c r="X322">
        <v>0</v>
      </c>
      <c r="Y322">
        <v>0</v>
      </c>
      <c r="Z322">
        <v>0</v>
      </c>
      <c r="AA322">
        <v>0</v>
      </c>
      <c r="AB322">
        <v>0</v>
      </c>
      <c r="AC322">
        <v>0</v>
      </c>
      <c r="AD322">
        <v>0</v>
      </c>
      <c r="AE322">
        <v>0</v>
      </c>
      <c r="AF322">
        <v>0</v>
      </c>
      <c r="AG322">
        <v>0</v>
      </c>
      <c r="AH322">
        <v>0</v>
      </c>
      <c r="AI322">
        <v>0</v>
      </c>
      <c r="AJ322">
        <v>0</v>
      </c>
      <c r="AK322">
        <v>0</v>
      </c>
      <c r="AL322">
        <v>0</v>
      </c>
      <c r="AM322">
        <v>0</v>
      </c>
      <c r="AN322">
        <v>0</v>
      </c>
      <c r="AO322">
        <v>0</v>
      </c>
      <c r="AP322">
        <v>0</v>
      </c>
      <c r="AQ322">
        <v>0.1983</v>
      </c>
      <c r="AR322">
        <v>0</v>
      </c>
      <c r="AT322">
        <v>8.3759499999999996</v>
      </c>
      <c r="AU322">
        <v>8.3759499999999996</v>
      </c>
      <c r="AV322">
        <v>6.61</v>
      </c>
      <c r="AW322">
        <v>0</v>
      </c>
      <c r="AX322">
        <v>0</v>
      </c>
      <c r="AY322" s="53">
        <v>0.78916421420853766</v>
      </c>
      <c r="BA322" t="s">
        <v>79</v>
      </c>
      <c r="BF322">
        <v>0.1983</v>
      </c>
      <c r="BG322">
        <v>0</v>
      </c>
      <c r="BH322">
        <v>8.1776499999999999</v>
      </c>
      <c r="BI322">
        <v>0</v>
      </c>
      <c r="BK322">
        <v>8.1776499999999999</v>
      </c>
      <c r="BN322">
        <v>0</v>
      </c>
      <c r="BO322">
        <v>0</v>
      </c>
      <c r="BP322">
        <v>8.1776499999999999</v>
      </c>
      <c r="BQ322">
        <v>0</v>
      </c>
      <c r="BR322">
        <v>0.1983</v>
      </c>
      <c r="BS322">
        <v>0</v>
      </c>
      <c r="BT322">
        <v>0</v>
      </c>
      <c r="BU322">
        <v>0</v>
      </c>
      <c r="BV322" t="s">
        <v>6</v>
      </c>
      <c r="BW322" t="s">
        <v>6</v>
      </c>
      <c r="BX322" t="s">
        <v>6</v>
      </c>
      <c r="BY322">
        <v>0</v>
      </c>
      <c r="BZ322">
        <v>8.3759499999999996</v>
      </c>
      <c r="CC322" s="53">
        <v>0</v>
      </c>
      <c r="CD322" s="53">
        <v>0</v>
      </c>
      <c r="CE322" s="53">
        <v>1</v>
      </c>
      <c r="CF322" s="53">
        <v>0</v>
      </c>
      <c r="CH322" s="53">
        <v>1</v>
      </c>
      <c r="CK322">
        <v>0</v>
      </c>
      <c r="CN322" s="53">
        <v>0</v>
      </c>
      <c r="CO322" s="53">
        <v>0</v>
      </c>
    </row>
    <row r="323" spans="1:93" x14ac:dyDescent="0.35">
      <c r="A323" s="3" t="s">
        <v>469</v>
      </c>
      <c r="B323" s="3" t="s">
        <v>498</v>
      </c>
      <c r="C323">
        <v>0</v>
      </c>
      <c r="D323">
        <v>1.127</v>
      </c>
      <c r="E323">
        <v>0</v>
      </c>
      <c r="F323">
        <v>0</v>
      </c>
      <c r="G323">
        <v>0</v>
      </c>
      <c r="H323">
        <v>0</v>
      </c>
      <c r="I323">
        <v>0</v>
      </c>
      <c r="J323">
        <v>0</v>
      </c>
      <c r="K323">
        <v>0</v>
      </c>
      <c r="L323" s="3">
        <v>0</v>
      </c>
      <c r="M323" s="3">
        <v>0</v>
      </c>
      <c r="N323" s="3">
        <v>0</v>
      </c>
      <c r="O323" s="3">
        <v>0</v>
      </c>
      <c r="P323" s="3">
        <v>0</v>
      </c>
      <c r="Q323" s="3">
        <v>0</v>
      </c>
      <c r="R323">
        <v>0</v>
      </c>
      <c r="S323">
        <v>0</v>
      </c>
      <c r="T323">
        <v>0</v>
      </c>
      <c r="U323">
        <v>0</v>
      </c>
      <c r="V323">
        <v>0</v>
      </c>
      <c r="W323">
        <v>0</v>
      </c>
      <c r="X323">
        <v>13.971</v>
      </c>
      <c r="Y323">
        <v>0</v>
      </c>
      <c r="Z323">
        <v>0</v>
      </c>
      <c r="AA323">
        <v>0</v>
      </c>
      <c r="AB323">
        <v>0</v>
      </c>
      <c r="AC323">
        <v>0</v>
      </c>
      <c r="AD323">
        <v>0</v>
      </c>
      <c r="AE323">
        <v>0</v>
      </c>
      <c r="AF323">
        <v>0</v>
      </c>
      <c r="AG323">
        <v>0</v>
      </c>
      <c r="AH323">
        <v>0</v>
      </c>
      <c r="AI323">
        <v>0</v>
      </c>
      <c r="AJ323">
        <v>0</v>
      </c>
      <c r="AK323">
        <v>0</v>
      </c>
      <c r="AL323">
        <v>0</v>
      </c>
      <c r="AM323">
        <v>0</v>
      </c>
      <c r="AN323">
        <v>0</v>
      </c>
      <c r="AO323">
        <v>0</v>
      </c>
      <c r="AP323">
        <v>0</v>
      </c>
      <c r="AQ323">
        <v>0.20200000000000001</v>
      </c>
      <c r="AR323">
        <v>0</v>
      </c>
      <c r="AT323">
        <v>15.3</v>
      </c>
      <c r="AU323">
        <v>15.3</v>
      </c>
      <c r="AV323">
        <v>11.08</v>
      </c>
      <c r="AW323">
        <v>0</v>
      </c>
      <c r="AX323">
        <v>0</v>
      </c>
      <c r="AY323" s="53">
        <v>0.72418300653594769</v>
      </c>
      <c r="BA323" t="s">
        <v>79</v>
      </c>
      <c r="BF323">
        <v>0.20200000000000001</v>
      </c>
      <c r="BG323">
        <v>0</v>
      </c>
      <c r="BH323">
        <v>0</v>
      </c>
      <c r="BI323">
        <v>13.971</v>
      </c>
      <c r="BK323">
        <v>13.971</v>
      </c>
      <c r="BN323">
        <v>1.127</v>
      </c>
      <c r="BO323">
        <v>0</v>
      </c>
      <c r="BP323">
        <v>13.971</v>
      </c>
      <c r="BQ323">
        <v>0</v>
      </c>
      <c r="BR323">
        <v>0.20200000000000001</v>
      </c>
      <c r="BS323">
        <v>0</v>
      </c>
      <c r="BT323">
        <v>0</v>
      </c>
      <c r="BU323">
        <v>0</v>
      </c>
      <c r="BV323" t="s">
        <v>6</v>
      </c>
      <c r="BW323" t="s">
        <v>6</v>
      </c>
      <c r="BX323" t="s">
        <v>6</v>
      </c>
      <c r="BY323">
        <v>0</v>
      </c>
      <c r="BZ323">
        <v>15.3</v>
      </c>
      <c r="CC323" s="53">
        <v>7.3660130718954248E-2</v>
      </c>
      <c r="CD323" s="53">
        <v>0</v>
      </c>
      <c r="CE323" s="53">
        <v>0.92633986928104572</v>
      </c>
      <c r="CF323" s="53">
        <v>0</v>
      </c>
      <c r="CH323" s="53">
        <v>1</v>
      </c>
      <c r="CK323">
        <v>7.3660100000000006E-2</v>
      </c>
      <c r="CN323" s="53">
        <v>-3.071895424144877E-8</v>
      </c>
      <c r="CO323" s="53">
        <v>0</v>
      </c>
    </row>
    <row r="324" spans="1:93" x14ac:dyDescent="0.35">
      <c r="A324" s="3" t="s">
        <v>469</v>
      </c>
      <c r="B324" s="3" t="s">
        <v>513</v>
      </c>
      <c r="C324">
        <v>0</v>
      </c>
      <c r="D324">
        <v>0.5</v>
      </c>
      <c r="E324">
        <v>0</v>
      </c>
      <c r="F324">
        <v>0</v>
      </c>
      <c r="G324">
        <v>0</v>
      </c>
      <c r="H324">
        <v>0</v>
      </c>
      <c r="I324">
        <v>0</v>
      </c>
      <c r="J324">
        <v>0</v>
      </c>
      <c r="K324">
        <v>0</v>
      </c>
      <c r="L324" s="3">
        <v>0</v>
      </c>
      <c r="M324" s="3">
        <v>0</v>
      </c>
      <c r="N324" s="3">
        <v>0</v>
      </c>
      <c r="O324" s="3">
        <v>0</v>
      </c>
      <c r="P324" s="3">
        <v>0</v>
      </c>
      <c r="Q324" s="3">
        <v>0</v>
      </c>
      <c r="R324">
        <v>0</v>
      </c>
      <c r="S324">
        <v>0</v>
      </c>
      <c r="T324">
        <v>0</v>
      </c>
      <c r="U324">
        <v>0</v>
      </c>
      <c r="V324">
        <v>0</v>
      </c>
      <c r="W324">
        <v>7.1</v>
      </c>
      <c r="X324">
        <v>0</v>
      </c>
      <c r="Y324">
        <v>0</v>
      </c>
      <c r="Z324">
        <v>0</v>
      </c>
      <c r="AA324">
        <v>0</v>
      </c>
      <c r="AB324">
        <v>0</v>
      </c>
      <c r="AC324">
        <v>0</v>
      </c>
      <c r="AD324">
        <v>0</v>
      </c>
      <c r="AE324">
        <v>0</v>
      </c>
      <c r="AF324">
        <v>0</v>
      </c>
      <c r="AG324">
        <v>0</v>
      </c>
      <c r="AH324">
        <v>0</v>
      </c>
      <c r="AI324">
        <v>0</v>
      </c>
      <c r="AJ324">
        <v>0</v>
      </c>
      <c r="AK324">
        <v>0</v>
      </c>
      <c r="AL324">
        <v>0</v>
      </c>
      <c r="AM324">
        <v>0</v>
      </c>
      <c r="AN324">
        <v>0</v>
      </c>
      <c r="AO324">
        <v>0</v>
      </c>
      <c r="AP324">
        <v>0</v>
      </c>
      <c r="AQ324">
        <v>0.1</v>
      </c>
      <c r="AR324">
        <v>0</v>
      </c>
      <c r="AT324">
        <v>7.6999999999999993</v>
      </c>
      <c r="AU324">
        <v>7.6999999999999993</v>
      </c>
      <c r="AV324">
        <v>5.2</v>
      </c>
      <c r="AW324">
        <v>0</v>
      </c>
      <c r="AX324">
        <v>0</v>
      </c>
      <c r="AY324" s="53">
        <v>0.67532467532467544</v>
      </c>
      <c r="BA324" t="s">
        <v>79</v>
      </c>
      <c r="BF324">
        <v>0.1</v>
      </c>
      <c r="BG324">
        <v>0</v>
      </c>
      <c r="BH324">
        <v>0</v>
      </c>
      <c r="BI324">
        <v>7.1</v>
      </c>
      <c r="BK324">
        <v>7.1</v>
      </c>
      <c r="BN324">
        <v>0.5</v>
      </c>
      <c r="BO324">
        <v>0</v>
      </c>
      <c r="BP324">
        <v>7.1</v>
      </c>
      <c r="BQ324">
        <v>0</v>
      </c>
      <c r="BR324">
        <v>0.1</v>
      </c>
      <c r="BS324">
        <v>0</v>
      </c>
      <c r="BT324">
        <v>0</v>
      </c>
      <c r="BU324">
        <v>0</v>
      </c>
      <c r="BV324" t="s">
        <v>6</v>
      </c>
      <c r="BW324" t="s">
        <v>6</v>
      </c>
      <c r="BX324" t="s">
        <v>6</v>
      </c>
      <c r="BY324">
        <v>0</v>
      </c>
      <c r="BZ324">
        <v>7.6999999999999993</v>
      </c>
      <c r="CC324" s="53">
        <v>6.4935064935064943E-2</v>
      </c>
      <c r="CD324" s="53">
        <v>0</v>
      </c>
      <c r="CE324" s="53">
        <v>0.93506493506493504</v>
      </c>
      <c r="CF324" s="53">
        <v>0</v>
      </c>
      <c r="CH324" s="53">
        <v>1</v>
      </c>
      <c r="CK324">
        <v>6.4935099999999996E-2</v>
      </c>
      <c r="CN324" s="53">
        <v>3.5064935052786517E-8</v>
      </c>
      <c r="CO324" s="53">
        <v>0</v>
      </c>
    </row>
    <row r="325" spans="1:93" x14ac:dyDescent="0.35">
      <c r="A325" s="3" t="s">
        <v>469</v>
      </c>
      <c r="B325" s="3" t="s">
        <v>481</v>
      </c>
      <c r="C325">
        <v>0</v>
      </c>
      <c r="D325">
        <v>0.92</v>
      </c>
      <c r="E325">
        <v>0</v>
      </c>
      <c r="F325">
        <v>0</v>
      </c>
      <c r="G325">
        <v>0</v>
      </c>
      <c r="H325">
        <v>0</v>
      </c>
      <c r="I325">
        <v>0</v>
      </c>
      <c r="J325">
        <v>0</v>
      </c>
      <c r="K325">
        <v>0</v>
      </c>
      <c r="L325" s="3">
        <v>0</v>
      </c>
      <c r="M325" s="3">
        <v>0</v>
      </c>
      <c r="N325" s="3">
        <v>0</v>
      </c>
      <c r="O325" s="3">
        <v>0</v>
      </c>
      <c r="P325" s="3">
        <v>0</v>
      </c>
      <c r="Q325" s="3">
        <v>0</v>
      </c>
      <c r="R325">
        <v>0</v>
      </c>
      <c r="S325">
        <v>19.5</v>
      </c>
      <c r="T325">
        <v>9.8000000000000007</v>
      </c>
      <c r="U325">
        <v>0</v>
      </c>
      <c r="V325">
        <v>0</v>
      </c>
      <c r="W325">
        <v>0</v>
      </c>
      <c r="X325">
        <v>0</v>
      </c>
      <c r="Y325">
        <v>0</v>
      </c>
      <c r="Z325">
        <v>0</v>
      </c>
      <c r="AA325">
        <v>0</v>
      </c>
      <c r="AB325">
        <v>0</v>
      </c>
      <c r="AC325">
        <v>0</v>
      </c>
      <c r="AD325">
        <v>0</v>
      </c>
      <c r="AE325">
        <v>0</v>
      </c>
      <c r="AF325">
        <v>0</v>
      </c>
      <c r="AG325">
        <v>0</v>
      </c>
      <c r="AH325">
        <v>0</v>
      </c>
      <c r="AI325">
        <v>0</v>
      </c>
      <c r="AJ325">
        <v>0</v>
      </c>
      <c r="AK325">
        <v>0</v>
      </c>
      <c r="AL325">
        <v>0</v>
      </c>
      <c r="AM325">
        <v>0</v>
      </c>
      <c r="AN325">
        <v>4.92</v>
      </c>
      <c r="AO325">
        <v>0</v>
      </c>
      <c r="AP325">
        <v>0</v>
      </c>
      <c r="AQ325">
        <v>0.56999999999999995</v>
      </c>
      <c r="AR325">
        <v>0</v>
      </c>
      <c r="AT325">
        <v>35.71</v>
      </c>
      <c r="AU325">
        <v>35.71</v>
      </c>
      <c r="AV325">
        <v>25.8</v>
      </c>
      <c r="AW325">
        <v>0</v>
      </c>
      <c r="AX325">
        <v>0</v>
      </c>
      <c r="AY325" s="53">
        <v>0.72248669840380841</v>
      </c>
      <c r="BA325" t="s">
        <v>79</v>
      </c>
      <c r="BF325">
        <v>0.56999999999999995</v>
      </c>
      <c r="BG325">
        <v>0</v>
      </c>
      <c r="BH325">
        <v>29.3</v>
      </c>
      <c r="BI325">
        <v>0</v>
      </c>
      <c r="BK325">
        <v>29.3</v>
      </c>
      <c r="BN325">
        <v>0.92</v>
      </c>
      <c r="BO325">
        <v>0</v>
      </c>
      <c r="BP325">
        <v>29.3</v>
      </c>
      <c r="BQ325">
        <v>4.92</v>
      </c>
      <c r="BR325">
        <v>0.56999999999999995</v>
      </c>
      <c r="BS325">
        <v>0</v>
      </c>
      <c r="BT325">
        <v>0</v>
      </c>
      <c r="BU325">
        <v>0</v>
      </c>
      <c r="BV325" t="s">
        <v>6</v>
      </c>
      <c r="BW325" t="s">
        <v>6</v>
      </c>
      <c r="BX325" t="s">
        <v>6</v>
      </c>
      <c r="BY325">
        <v>0</v>
      </c>
      <c r="BZ325">
        <v>35.71</v>
      </c>
      <c r="CC325" s="53">
        <v>2.5763091570988519E-2</v>
      </c>
      <c r="CD325" s="53">
        <v>0</v>
      </c>
      <c r="CE325" s="53">
        <v>0.83646037524502936</v>
      </c>
      <c r="CF325" s="53">
        <v>0.13777653318398209</v>
      </c>
      <c r="CH325" s="53">
        <v>1</v>
      </c>
      <c r="CK325">
        <v>2.5763100000000001E-2</v>
      </c>
      <c r="CN325" s="53">
        <v>8.4290114818474926E-9</v>
      </c>
      <c r="CO325" s="53">
        <v>0</v>
      </c>
    </row>
    <row r="326" spans="1:93" x14ac:dyDescent="0.35">
      <c r="A326" s="3" t="s">
        <v>469</v>
      </c>
      <c r="B326" s="3" t="s">
        <v>500</v>
      </c>
      <c r="C326">
        <v>0</v>
      </c>
      <c r="D326">
        <v>1.4999999999999999E-2</v>
      </c>
      <c r="E326">
        <v>0</v>
      </c>
      <c r="F326">
        <v>0</v>
      </c>
      <c r="G326">
        <v>0</v>
      </c>
      <c r="H326">
        <v>0</v>
      </c>
      <c r="I326">
        <v>0</v>
      </c>
      <c r="J326">
        <v>0</v>
      </c>
      <c r="K326">
        <v>0</v>
      </c>
      <c r="L326" s="3">
        <v>0</v>
      </c>
      <c r="M326" s="3">
        <v>0</v>
      </c>
      <c r="N326" s="3">
        <v>0</v>
      </c>
      <c r="O326" s="3">
        <v>0</v>
      </c>
      <c r="P326" s="3">
        <v>0</v>
      </c>
      <c r="Q326" s="3">
        <v>0</v>
      </c>
      <c r="R326">
        <v>0</v>
      </c>
      <c r="S326">
        <v>0</v>
      </c>
      <c r="T326">
        <v>0</v>
      </c>
      <c r="U326">
        <v>15.411</v>
      </c>
      <c r="V326">
        <v>0</v>
      </c>
      <c r="W326">
        <v>0</v>
      </c>
      <c r="X326">
        <v>0</v>
      </c>
      <c r="Y326">
        <v>0</v>
      </c>
      <c r="Z326">
        <v>0</v>
      </c>
      <c r="AA326">
        <v>0</v>
      </c>
      <c r="AB326">
        <v>0</v>
      </c>
      <c r="AC326">
        <v>0</v>
      </c>
      <c r="AD326">
        <v>0</v>
      </c>
      <c r="AE326">
        <v>0</v>
      </c>
      <c r="AF326">
        <v>0</v>
      </c>
      <c r="AG326">
        <v>0</v>
      </c>
      <c r="AH326">
        <v>0</v>
      </c>
      <c r="AI326">
        <v>0</v>
      </c>
      <c r="AJ326">
        <v>0</v>
      </c>
      <c r="AK326">
        <v>0</v>
      </c>
      <c r="AL326">
        <v>0</v>
      </c>
      <c r="AM326">
        <v>0</v>
      </c>
      <c r="AN326">
        <v>3.3079999999999998</v>
      </c>
      <c r="AO326">
        <v>0</v>
      </c>
      <c r="AP326">
        <v>0</v>
      </c>
      <c r="AQ326">
        <v>0.158</v>
      </c>
      <c r="AR326">
        <v>0</v>
      </c>
      <c r="AT326">
        <v>18.892000000000003</v>
      </c>
      <c r="AU326">
        <v>18.892000000000003</v>
      </c>
      <c r="AV326">
        <v>13.859</v>
      </c>
      <c r="AW326">
        <v>0</v>
      </c>
      <c r="AX326">
        <v>0</v>
      </c>
      <c r="AY326" s="53">
        <v>0.73359093796315888</v>
      </c>
      <c r="BA326" t="s">
        <v>79</v>
      </c>
      <c r="BF326">
        <v>0.158</v>
      </c>
      <c r="BG326">
        <v>0</v>
      </c>
      <c r="BH326">
        <v>15.411</v>
      </c>
      <c r="BI326">
        <v>0</v>
      </c>
      <c r="BK326">
        <v>15.411</v>
      </c>
      <c r="BN326">
        <v>1.4999999999999999E-2</v>
      </c>
      <c r="BO326">
        <v>0</v>
      </c>
      <c r="BP326">
        <v>15.411</v>
      </c>
      <c r="BQ326">
        <v>3.3079999999999998</v>
      </c>
      <c r="BR326">
        <v>0.158</v>
      </c>
      <c r="BS326">
        <v>0</v>
      </c>
      <c r="BT326">
        <v>0</v>
      </c>
      <c r="BU326">
        <v>0</v>
      </c>
      <c r="BV326" t="s">
        <v>6</v>
      </c>
      <c r="BW326" t="s">
        <v>6</v>
      </c>
      <c r="BX326" t="s">
        <v>6</v>
      </c>
      <c r="BY326">
        <v>0</v>
      </c>
      <c r="BZ326">
        <v>18.892000000000003</v>
      </c>
      <c r="CC326" s="53">
        <v>7.9398687275037034E-4</v>
      </c>
      <c r="CD326" s="53">
        <v>0</v>
      </c>
      <c r="CE326" s="53">
        <v>0.82410544145670106</v>
      </c>
      <c r="CF326" s="53">
        <v>0.17510057167054835</v>
      </c>
      <c r="CH326" s="53">
        <v>0.99999999999999978</v>
      </c>
      <c r="CK326">
        <v>7.9398700000000001E-4</v>
      </c>
      <c r="CN326" s="53">
        <v>1.2724962967017306E-10</v>
      </c>
      <c r="CO326" s="53">
        <v>0</v>
      </c>
    </row>
    <row r="327" spans="1:93" x14ac:dyDescent="0.35">
      <c r="A327" s="3" t="s">
        <v>469</v>
      </c>
      <c r="B327" s="3" t="s">
        <v>494</v>
      </c>
      <c r="C327">
        <v>0</v>
      </c>
      <c r="D327">
        <v>0.314</v>
      </c>
      <c r="E327">
        <v>0</v>
      </c>
      <c r="F327">
        <v>0</v>
      </c>
      <c r="G327">
        <v>0</v>
      </c>
      <c r="H327">
        <v>0</v>
      </c>
      <c r="I327">
        <v>0</v>
      </c>
      <c r="J327">
        <v>0</v>
      </c>
      <c r="K327">
        <v>0</v>
      </c>
      <c r="L327" s="3">
        <v>0</v>
      </c>
      <c r="M327" s="3">
        <v>0</v>
      </c>
      <c r="N327" s="3">
        <v>0</v>
      </c>
      <c r="O327" s="3">
        <v>0</v>
      </c>
      <c r="P327" s="3">
        <v>0</v>
      </c>
      <c r="Q327" s="3">
        <v>0</v>
      </c>
      <c r="R327">
        <v>0</v>
      </c>
      <c r="S327">
        <v>12.069000000000001</v>
      </c>
      <c r="T327">
        <v>0</v>
      </c>
      <c r="U327">
        <v>0</v>
      </c>
      <c r="V327">
        <v>0</v>
      </c>
      <c r="W327">
        <v>0</v>
      </c>
      <c r="X327">
        <v>0.54300000000000004</v>
      </c>
      <c r="Y327">
        <v>0</v>
      </c>
      <c r="Z327">
        <v>0</v>
      </c>
      <c r="AA327">
        <v>0</v>
      </c>
      <c r="AB327">
        <v>0</v>
      </c>
      <c r="AC327">
        <v>0</v>
      </c>
      <c r="AD327">
        <v>0</v>
      </c>
      <c r="AE327">
        <v>0</v>
      </c>
      <c r="AF327">
        <v>0</v>
      </c>
      <c r="AG327">
        <v>0</v>
      </c>
      <c r="AH327">
        <v>0</v>
      </c>
      <c r="AI327">
        <v>0</v>
      </c>
      <c r="AJ327">
        <v>0</v>
      </c>
      <c r="AK327">
        <v>0</v>
      </c>
      <c r="AL327">
        <v>0</v>
      </c>
      <c r="AM327">
        <v>0</v>
      </c>
      <c r="AN327">
        <v>0</v>
      </c>
      <c r="AO327">
        <v>0</v>
      </c>
      <c r="AP327">
        <v>0</v>
      </c>
      <c r="AQ327">
        <v>0.23300000000000001</v>
      </c>
      <c r="AR327">
        <v>0</v>
      </c>
      <c r="AT327">
        <v>13.159000000000001</v>
      </c>
      <c r="AU327">
        <v>13.159000000000001</v>
      </c>
      <c r="AV327">
        <v>9.52</v>
      </c>
      <c r="AW327">
        <v>0</v>
      </c>
      <c r="AX327">
        <v>0</v>
      </c>
      <c r="AY327" s="53">
        <v>0.72345922942472829</v>
      </c>
      <c r="BA327" t="s">
        <v>79</v>
      </c>
      <c r="BF327">
        <v>0.23300000000000001</v>
      </c>
      <c r="BG327">
        <v>0</v>
      </c>
      <c r="BH327">
        <v>12.069000000000001</v>
      </c>
      <c r="BI327">
        <v>0.54300000000000004</v>
      </c>
      <c r="BK327">
        <v>12.612</v>
      </c>
      <c r="BN327">
        <v>0.314</v>
      </c>
      <c r="BO327">
        <v>0</v>
      </c>
      <c r="BP327">
        <v>12.612</v>
      </c>
      <c r="BQ327">
        <v>0</v>
      </c>
      <c r="BR327">
        <v>0.23300000000000001</v>
      </c>
      <c r="BS327">
        <v>0</v>
      </c>
      <c r="BT327">
        <v>0</v>
      </c>
      <c r="BU327">
        <v>0</v>
      </c>
      <c r="BV327" t="s">
        <v>6</v>
      </c>
      <c r="BW327" t="s">
        <v>6</v>
      </c>
      <c r="BX327" t="s">
        <v>6</v>
      </c>
      <c r="BY327">
        <v>0</v>
      </c>
      <c r="BZ327">
        <v>13.159000000000001</v>
      </c>
      <c r="CC327" s="53">
        <v>2.386199559237024E-2</v>
      </c>
      <c r="CD327" s="53">
        <v>0</v>
      </c>
      <c r="CE327" s="53">
        <v>0.97613800440762977</v>
      </c>
      <c r="CF327" s="53">
        <v>0</v>
      </c>
      <c r="CH327" s="53">
        <v>1</v>
      </c>
      <c r="CK327">
        <v>2.3862000000000001E-2</v>
      </c>
      <c r="CN327" s="53">
        <v>4.4076297611717052E-9</v>
      </c>
      <c r="CO327" s="53">
        <v>0</v>
      </c>
    </row>
    <row r="328" spans="1:93" x14ac:dyDescent="0.35">
      <c r="A328" s="3" t="s">
        <v>469</v>
      </c>
      <c r="B328" s="3" t="s">
        <v>515</v>
      </c>
      <c r="C328">
        <v>0</v>
      </c>
      <c r="D328">
        <v>1.3520000000000001</v>
      </c>
      <c r="E328">
        <v>0</v>
      </c>
      <c r="F328">
        <v>0</v>
      </c>
      <c r="G328">
        <v>0</v>
      </c>
      <c r="H328">
        <v>0</v>
      </c>
      <c r="I328">
        <v>0</v>
      </c>
      <c r="J328">
        <v>0.59777800000000003</v>
      </c>
      <c r="K328">
        <v>0</v>
      </c>
      <c r="L328" s="3">
        <v>0</v>
      </c>
      <c r="M328" s="3">
        <v>0</v>
      </c>
      <c r="N328" s="3">
        <v>0</v>
      </c>
      <c r="O328" s="3">
        <v>0</v>
      </c>
      <c r="P328" s="3">
        <v>0</v>
      </c>
      <c r="Q328" s="3">
        <v>0</v>
      </c>
      <c r="R328">
        <v>4.92</v>
      </c>
      <c r="S328">
        <v>0</v>
      </c>
      <c r="T328">
        <v>14.287000000000001</v>
      </c>
      <c r="U328">
        <v>18.286999999999999</v>
      </c>
      <c r="V328">
        <v>0</v>
      </c>
      <c r="W328">
        <v>0</v>
      </c>
      <c r="X328">
        <v>0</v>
      </c>
      <c r="Y328">
        <v>0</v>
      </c>
      <c r="Z328">
        <v>0</v>
      </c>
      <c r="AA328">
        <v>0</v>
      </c>
      <c r="AB328">
        <v>0</v>
      </c>
      <c r="AC328">
        <v>0</v>
      </c>
      <c r="AD328">
        <v>0</v>
      </c>
      <c r="AE328">
        <v>0</v>
      </c>
      <c r="AF328">
        <v>0</v>
      </c>
      <c r="AG328">
        <v>0</v>
      </c>
      <c r="AH328">
        <v>0</v>
      </c>
      <c r="AI328">
        <v>0</v>
      </c>
      <c r="AJ328">
        <v>0</v>
      </c>
      <c r="AK328">
        <v>0</v>
      </c>
      <c r="AL328">
        <v>0</v>
      </c>
      <c r="AM328">
        <v>0</v>
      </c>
      <c r="AN328">
        <v>2.9710000000000001</v>
      </c>
      <c r="AO328">
        <v>0</v>
      </c>
      <c r="AP328">
        <v>0</v>
      </c>
      <c r="AQ328">
        <v>0.72</v>
      </c>
      <c r="AR328">
        <v>0</v>
      </c>
      <c r="AT328">
        <v>43.134777999999997</v>
      </c>
      <c r="AU328">
        <v>43.134777999999997</v>
      </c>
      <c r="AV328">
        <v>34.701000000000001</v>
      </c>
      <c r="AW328">
        <v>0</v>
      </c>
      <c r="AX328">
        <v>0</v>
      </c>
      <c r="AY328" s="53">
        <v>0.80447846514939758</v>
      </c>
      <c r="BA328" t="s">
        <v>79</v>
      </c>
      <c r="BF328">
        <v>0.72</v>
      </c>
      <c r="BG328">
        <v>0</v>
      </c>
      <c r="BH328">
        <v>37.494</v>
      </c>
      <c r="BI328">
        <v>0</v>
      </c>
      <c r="BK328">
        <v>37.494</v>
      </c>
      <c r="BN328">
        <v>1.3520000000000001</v>
      </c>
      <c r="BO328">
        <v>0</v>
      </c>
      <c r="BP328">
        <v>37.494</v>
      </c>
      <c r="BQ328">
        <v>3.568778</v>
      </c>
      <c r="BR328">
        <v>0.72</v>
      </c>
      <c r="BS328">
        <v>0</v>
      </c>
      <c r="BT328">
        <v>0</v>
      </c>
      <c r="BU328">
        <v>0</v>
      </c>
      <c r="BV328" t="s">
        <v>6</v>
      </c>
      <c r="BW328" t="s">
        <v>6</v>
      </c>
      <c r="BX328" t="s">
        <v>6</v>
      </c>
      <c r="BY328">
        <v>0</v>
      </c>
      <c r="BZ328">
        <v>43.134777999999997</v>
      </c>
      <c r="CC328" s="53">
        <v>3.1343617903864029E-2</v>
      </c>
      <c r="CD328" s="53">
        <v>0</v>
      </c>
      <c r="CE328" s="53">
        <v>0.88592086877090226</v>
      </c>
      <c r="CF328" s="53">
        <v>8.2735513325233767E-2</v>
      </c>
      <c r="CH328" s="53">
        <v>1</v>
      </c>
      <c r="CK328">
        <v>3.1343599999999999E-2</v>
      </c>
      <c r="CN328" s="53">
        <v>-1.7903864030222039E-8</v>
      </c>
      <c r="CO328" s="53">
        <v>0</v>
      </c>
    </row>
    <row r="329" spans="1:93" x14ac:dyDescent="0.35">
      <c r="A329" s="3" t="s">
        <v>469</v>
      </c>
      <c r="B329" s="3" t="s">
        <v>485</v>
      </c>
      <c r="C329">
        <v>0</v>
      </c>
      <c r="D329">
        <v>1.0900000000000001</v>
      </c>
      <c r="E329">
        <v>0</v>
      </c>
      <c r="F329">
        <v>0</v>
      </c>
      <c r="G329">
        <v>0</v>
      </c>
      <c r="H329">
        <v>0</v>
      </c>
      <c r="I329">
        <v>0</v>
      </c>
      <c r="J329">
        <v>0</v>
      </c>
      <c r="K329">
        <v>0</v>
      </c>
      <c r="L329" s="3">
        <v>0</v>
      </c>
      <c r="M329" s="3">
        <v>0</v>
      </c>
      <c r="N329" s="3">
        <v>0</v>
      </c>
      <c r="O329" s="3">
        <v>0</v>
      </c>
      <c r="P329" s="3">
        <v>0</v>
      </c>
      <c r="Q329" s="3">
        <v>0</v>
      </c>
      <c r="R329">
        <v>0</v>
      </c>
      <c r="S329">
        <v>8.8000000000000007</v>
      </c>
      <c r="T329">
        <v>0</v>
      </c>
      <c r="U329">
        <v>4.5</v>
      </c>
      <c r="V329">
        <v>0</v>
      </c>
      <c r="W329">
        <v>2</v>
      </c>
      <c r="X329">
        <v>4.3</v>
      </c>
      <c r="Y329">
        <v>0</v>
      </c>
      <c r="Z329">
        <v>0</v>
      </c>
      <c r="AA329">
        <v>0</v>
      </c>
      <c r="AB329">
        <v>0</v>
      </c>
      <c r="AC329">
        <v>0</v>
      </c>
      <c r="AD329">
        <v>0</v>
      </c>
      <c r="AE329">
        <v>0</v>
      </c>
      <c r="AF329">
        <v>0</v>
      </c>
      <c r="AG329">
        <v>0</v>
      </c>
      <c r="AH329">
        <v>0</v>
      </c>
      <c r="AI329">
        <v>0</v>
      </c>
      <c r="AJ329">
        <v>0</v>
      </c>
      <c r="AK329">
        <v>0</v>
      </c>
      <c r="AL329">
        <v>0</v>
      </c>
      <c r="AM329">
        <v>0</v>
      </c>
      <c r="AN329">
        <v>0</v>
      </c>
      <c r="AO329">
        <v>0</v>
      </c>
      <c r="AP329">
        <v>0</v>
      </c>
      <c r="AQ329">
        <v>0.31</v>
      </c>
      <c r="AR329">
        <v>0</v>
      </c>
      <c r="AT329">
        <v>21</v>
      </c>
      <c r="AU329">
        <v>21</v>
      </c>
      <c r="AV329">
        <v>18.3</v>
      </c>
      <c r="AW329">
        <v>0</v>
      </c>
      <c r="AX329">
        <v>0</v>
      </c>
      <c r="AY329" s="53">
        <v>0.87142857142857144</v>
      </c>
      <c r="BA329" t="s">
        <v>79</v>
      </c>
      <c r="BF329">
        <v>0.31</v>
      </c>
      <c r="BG329">
        <v>0</v>
      </c>
      <c r="BH329">
        <v>13.3</v>
      </c>
      <c r="BI329">
        <v>6.3</v>
      </c>
      <c r="BK329">
        <v>19.600000000000001</v>
      </c>
      <c r="BN329">
        <v>1.0900000000000001</v>
      </c>
      <c r="BO329">
        <v>0</v>
      </c>
      <c r="BP329">
        <v>19.600000000000001</v>
      </c>
      <c r="BQ329">
        <v>0</v>
      </c>
      <c r="BR329">
        <v>0.31</v>
      </c>
      <c r="BS329">
        <v>0</v>
      </c>
      <c r="BT329">
        <v>0</v>
      </c>
      <c r="BU329">
        <v>0</v>
      </c>
      <c r="BV329" t="s">
        <v>6</v>
      </c>
      <c r="BW329" t="s">
        <v>6</v>
      </c>
      <c r="BX329" t="s">
        <v>6</v>
      </c>
      <c r="BY329">
        <v>0</v>
      </c>
      <c r="BZ329">
        <v>21</v>
      </c>
      <c r="CC329" s="53">
        <v>5.1904761904761912E-2</v>
      </c>
      <c r="CD329" s="53">
        <v>0</v>
      </c>
      <c r="CE329" s="53">
        <v>0.9480952380952381</v>
      </c>
      <c r="CF329" s="53">
        <v>0</v>
      </c>
      <c r="CH329" s="53">
        <v>1</v>
      </c>
      <c r="CK329">
        <v>5.1904800000000001E-2</v>
      </c>
      <c r="CN329" s="53">
        <v>3.8095238089064232E-8</v>
      </c>
      <c r="CO329" s="53">
        <v>0</v>
      </c>
    </row>
    <row r="330" spans="1:93" x14ac:dyDescent="0.35">
      <c r="A330" s="3" t="s">
        <v>469</v>
      </c>
      <c r="B330" s="3" t="s">
        <v>35</v>
      </c>
      <c r="C330">
        <v>0</v>
      </c>
      <c r="D330">
        <v>0.27</v>
      </c>
      <c r="E330">
        <v>0</v>
      </c>
      <c r="F330">
        <v>0</v>
      </c>
      <c r="G330">
        <v>0</v>
      </c>
      <c r="H330">
        <v>0</v>
      </c>
      <c r="I330">
        <v>0</v>
      </c>
      <c r="J330">
        <v>0</v>
      </c>
      <c r="K330">
        <v>0</v>
      </c>
      <c r="L330" s="3">
        <v>0</v>
      </c>
      <c r="M330" s="3">
        <v>0</v>
      </c>
      <c r="N330" s="3">
        <v>0</v>
      </c>
      <c r="O330" s="3">
        <v>0</v>
      </c>
      <c r="P330" s="3">
        <v>0</v>
      </c>
      <c r="Q330" s="3">
        <v>0</v>
      </c>
      <c r="R330">
        <v>0</v>
      </c>
      <c r="S330">
        <v>32.299999999999997</v>
      </c>
      <c r="T330">
        <v>0</v>
      </c>
      <c r="U330">
        <v>0</v>
      </c>
      <c r="V330">
        <v>0</v>
      </c>
      <c r="W330">
        <v>0</v>
      </c>
      <c r="X330">
        <v>0</v>
      </c>
      <c r="Y330">
        <v>0</v>
      </c>
      <c r="Z330">
        <v>0</v>
      </c>
      <c r="AA330">
        <v>0</v>
      </c>
      <c r="AB330">
        <v>0</v>
      </c>
      <c r="AC330">
        <v>0</v>
      </c>
      <c r="AD330">
        <v>0</v>
      </c>
      <c r="AE330">
        <v>0</v>
      </c>
      <c r="AF330">
        <v>0</v>
      </c>
      <c r="AG330">
        <v>0</v>
      </c>
      <c r="AH330">
        <v>0</v>
      </c>
      <c r="AI330">
        <v>0</v>
      </c>
      <c r="AJ330">
        <v>0</v>
      </c>
      <c r="AK330">
        <v>0</v>
      </c>
      <c r="AL330">
        <v>0</v>
      </c>
      <c r="AM330">
        <v>0</v>
      </c>
      <c r="AN330">
        <v>0</v>
      </c>
      <c r="AO330">
        <v>0</v>
      </c>
      <c r="AP330">
        <v>0</v>
      </c>
      <c r="AQ330">
        <v>0.39</v>
      </c>
      <c r="AR330">
        <v>0</v>
      </c>
      <c r="AT330">
        <v>32.96</v>
      </c>
      <c r="AU330">
        <v>32.96</v>
      </c>
      <c r="AV330">
        <v>21.6</v>
      </c>
      <c r="AW330">
        <v>0</v>
      </c>
      <c r="AX330">
        <v>0</v>
      </c>
      <c r="AY330" s="53">
        <v>0.65533980582524276</v>
      </c>
      <c r="BA330" t="s">
        <v>79</v>
      </c>
      <c r="BF330">
        <v>0.39</v>
      </c>
      <c r="BG330">
        <v>0</v>
      </c>
      <c r="BH330">
        <v>32.299999999999997</v>
      </c>
      <c r="BI330">
        <v>0</v>
      </c>
      <c r="BK330">
        <v>32.299999999999997</v>
      </c>
      <c r="BN330">
        <v>0.27</v>
      </c>
      <c r="BO330">
        <v>0</v>
      </c>
      <c r="BP330">
        <v>32.299999999999997</v>
      </c>
      <c r="BQ330">
        <v>0</v>
      </c>
      <c r="BR330">
        <v>0.39</v>
      </c>
      <c r="BS330">
        <v>0</v>
      </c>
      <c r="BT330">
        <v>0</v>
      </c>
      <c r="BU330">
        <v>0</v>
      </c>
      <c r="BV330" t="s">
        <v>6</v>
      </c>
      <c r="BW330" t="s">
        <v>6</v>
      </c>
      <c r="BX330" t="s">
        <v>6</v>
      </c>
      <c r="BY330">
        <v>0</v>
      </c>
      <c r="BZ330">
        <v>32.96</v>
      </c>
      <c r="CC330" s="53">
        <v>8.1917475728155338E-3</v>
      </c>
      <c r="CD330" s="53">
        <v>0</v>
      </c>
      <c r="CE330" s="53">
        <v>0.9918082524271844</v>
      </c>
      <c r="CF330" s="53">
        <v>0</v>
      </c>
      <c r="CH330" s="53">
        <v>0.99999999999999989</v>
      </c>
      <c r="CK330">
        <v>8.1917499999999994E-3</v>
      </c>
      <c r="CN330" s="53">
        <v>2.4271844655671115E-9</v>
      </c>
      <c r="CO330" s="53">
        <v>0</v>
      </c>
    </row>
    <row r="331" spans="1:93" x14ac:dyDescent="0.35">
      <c r="A331" s="3" t="s">
        <v>469</v>
      </c>
      <c r="B331" s="3" t="s">
        <v>475</v>
      </c>
      <c r="C331">
        <v>0</v>
      </c>
      <c r="D331">
        <v>0</v>
      </c>
      <c r="E331">
        <v>0</v>
      </c>
      <c r="F331">
        <v>0</v>
      </c>
      <c r="G331">
        <v>0</v>
      </c>
      <c r="H331">
        <v>0</v>
      </c>
      <c r="I331">
        <v>0</v>
      </c>
      <c r="J331">
        <v>0</v>
      </c>
      <c r="K331">
        <v>0</v>
      </c>
      <c r="L331" s="3">
        <v>0</v>
      </c>
      <c r="M331" s="3">
        <v>0</v>
      </c>
      <c r="N331" s="3">
        <v>0</v>
      </c>
      <c r="O331" s="3">
        <v>0</v>
      </c>
      <c r="P331" s="3">
        <v>0</v>
      </c>
      <c r="Q331" s="3">
        <v>0</v>
      </c>
      <c r="R331">
        <v>0</v>
      </c>
      <c r="S331">
        <v>0</v>
      </c>
      <c r="T331">
        <v>0</v>
      </c>
      <c r="U331">
        <v>0</v>
      </c>
      <c r="V331">
        <v>36.562199999999997</v>
      </c>
      <c r="W331">
        <v>0</v>
      </c>
      <c r="X331">
        <v>0</v>
      </c>
      <c r="Y331">
        <v>0</v>
      </c>
      <c r="Z331">
        <v>0</v>
      </c>
      <c r="AA331">
        <v>0</v>
      </c>
      <c r="AB331">
        <v>0</v>
      </c>
      <c r="AC331">
        <v>0</v>
      </c>
      <c r="AD331">
        <v>0</v>
      </c>
      <c r="AE331">
        <v>0</v>
      </c>
      <c r="AF331">
        <v>0</v>
      </c>
      <c r="AG331">
        <v>0</v>
      </c>
      <c r="AH331">
        <v>0</v>
      </c>
      <c r="AI331">
        <v>0</v>
      </c>
      <c r="AJ331">
        <v>0</v>
      </c>
      <c r="AK331">
        <v>0</v>
      </c>
      <c r="AL331">
        <v>0</v>
      </c>
      <c r="AM331">
        <v>0</v>
      </c>
      <c r="AN331">
        <v>0</v>
      </c>
      <c r="AO331">
        <v>0</v>
      </c>
      <c r="AP331">
        <v>0</v>
      </c>
      <c r="AQ331">
        <v>0.78803999999999996</v>
      </c>
      <c r="AR331">
        <v>0</v>
      </c>
      <c r="AT331">
        <v>37.350239999999999</v>
      </c>
      <c r="AU331">
        <v>37.350239999999999</v>
      </c>
      <c r="AV331">
        <v>26.268000000000001</v>
      </c>
      <c r="AW331">
        <v>0</v>
      </c>
      <c r="AX331">
        <v>0</v>
      </c>
      <c r="AY331" s="53">
        <v>0.70328865356688475</v>
      </c>
      <c r="BA331" t="s">
        <v>79</v>
      </c>
      <c r="BF331">
        <v>0.78803999999999996</v>
      </c>
      <c r="BG331">
        <v>0</v>
      </c>
      <c r="BH331">
        <v>36.562199999999997</v>
      </c>
      <c r="BI331">
        <v>0</v>
      </c>
      <c r="BK331">
        <v>36.562199999999997</v>
      </c>
      <c r="BN331">
        <v>0</v>
      </c>
      <c r="BO331">
        <v>0</v>
      </c>
      <c r="BP331">
        <v>36.562199999999997</v>
      </c>
      <c r="BQ331">
        <v>0</v>
      </c>
      <c r="BR331">
        <v>0.78803999999999996</v>
      </c>
      <c r="BS331">
        <v>0</v>
      </c>
      <c r="BT331">
        <v>0</v>
      </c>
      <c r="BU331">
        <v>0</v>
      </c>
      <c r="BV331" t="s">
        <v>6</v>
      </c>
      <c r="BW331" t="s">
        <v>6</v>
      </c>
      <c r="BX331" t="s">
        <v>6</v>
      </c>
      <c r="BY331">
        <v>0</v>
      </c>
      <c r="BZ331">
        <v>37.350239999999999</v>
      </c>
      <c r="CC331" s="53">
        <v>0</v>
      </c>
      <c r="CD331" s="53">
        <v>0</v>
      </c>
      <c r="CE331" s="53">
        <v>1</v>
      </c>
      <c r="CF331" s="53">
        <v>0</v>
      </c>
      <c r="CH331" s="53">
        <v>1</v>
      </c>
      <c r="CK331">
        <v>0</v>
      </c>
      <c r="CN331" s="53">
        <v>0</v>
      </c>
      <c r="CO331" s="53">
        <v>0</v>
      </c>
    </row>
    <row r="332" spans="1:93" x14ac:dyDescent="0.35">
      <c r="A332" s="3" t="s">
        <v>469</v>
      </c>
      <c r="B332" s="3" t="s">
        <v>508</v>
      </c>
      <c r="C332">
        <v>0</v>
      </c>
      <c r="D332">
        <v>2.44706</v>
      </c>
      <c r="E332">
        <v>0</v>
      </c>
      <c r="F332">
        <v>0</v>
      </c>
      <c r="G332">
        <v>0</v>
      </c>
      <c r="H332">
        <v>0</v>
      </c>
      <c r="I332">
        <v>0</v>
      </c>
      <c r="J332">
        <v>0</v>
      </c>
      <c r="K332">
        <v>0</v>
      </c>
      <c r="L332" s="3">
        <v>46.991700000000002</v>
      </c>
      <c r="M332" s="3">
        <v>0</v>
      </c>
      <c r="N332" s="3">
        <v>0</v>
      </c>
      <c r="O332" s="3">
        <v>0</v>
      </c>
      <c r="P332" s="3">
        <v>0</v>
      </c>
      <c r="Q332" s="3">
        <v>0</v>
      </c>
      <c r="R332">
        <v>0</v>
      </c>
      <c r="S332">
        <v>0</v>
      </c>
      <c r="T332">
        <v>0</v>
      </c>
      <c r="U332">
        <v>0</v>
      </c>
      <c r="V332">
        <v>0</v>
      </c>
      <c r="W332">
        <v>0</v>
      </c>
      <c r="X332">
        <v>0</v>
      </c>
      <c r="Y332">
        <v>0</v>
      </c>
      <c r="Z332">
        <v>0</v>
      </c>
      <c r="AA332">
        <v>0</v>
      </c>
      <c r="AB332">
        <v>0</v>
      </c>
      <c r="AC332">
        <v>0</v>
      </c>
      <c r="AD332">
        <v>0</v>
      </c>
      <c r="AE332">
        <v>0</v>
      </c>
      <c r="AF332">
        <v>0</v>
      </c>
      <c r="AG332">
        <v>0</v>
      </c>
      <c r="AH332">
        <v>0</v>
      </c>
      <c r="AI332">
        <v>0</v>
      </c>
      <c r="AJ332">
        <v>0</v>
      </c>
      <c r="AK332">
        <v>0</v>
      </c>
      <c r="AL332">
        <v>0</v>
      </c>
      <c r="AM332">
        <v>0</v>
      </c>
      <c r="AN332">
        <v>0</v>
      </c>
      <c r="AO332">
        <v>0</v>
      </c>
      <c r="AP332">
        <v>0</v>
      </c>
      <c r="AQ332">
        <v>1.09002</v>
      </c>
      <c r="AR332">
        <v>0</v>
      </c>
      <c r="AT332">
        <v>50.528780000000005</v>
      </c>
      <c r="AU332">
        <v>50.528780000000005</v>
      </c>
      <c r="AV332">
        <v>36.116</v>
      </c>
      <c r="AW332">
        <v>0</v>
      </c>
      <c r="AX332">
        <v>0</v>
      </c>
      <c r="AY332" s="53">
        <v>0.7147609738450047</v>
      </c>
      <c r="BA332" t="s">
        <v>79</v>
      </c>
      <c r="BF332">
        <v>1.09002</v>
      </c>
      <c r="BG332">
        <v>0</v>
      </c>
      <c r="BH332">
        <v>0</v>
      </c>
      <c r="BI332">
        <v>0</v>
      </c>
      <c r="BK332">
        <v>46.991700000000002</v>
      </c>
      <c r="BN332">
        <v>2.44706</v>
      </c>
      <c r="BO332">
        <v>0</v>
      </c>
      <c r="BP332">
        <v>0</v>
      </c>
      <c r="BQ332">
        <v>46.991700000000002</v>
      </c>
      <c r="BR332">
        <v>1.09002</v>
      </c>
      <c r="BS332">
        <v>0</v>
      </c>
      <c r="BT332">
        <v>0</v>
      </c>
      <c r="BU332">
        <v>0</v>
      </c>
      <c r="BV332" t="s">
        <v>6</v>
      </c>
      <c r="BW332" t="s">
        <v>6</v>
      </c>
      <c r="BX332" t="s">
        <v>6</v>
      </c>
      <c r="BY332">
        <v>0</v>
      </c>
      <c r="BZ332">
        <v>50.528780000000005</v>
      </c>
      <c r="CC332" s="53">
        <v>4.8429033908992059E-2</v>
      </c>
      <c r="CD332" s="53">
        <v>0</v>
      </c>
      <c r="CE332" s="53">
        <v>2.1572260402883264E-2</v>
      </c>
      <c r="CF332" s="53">
        <v>0.92999870568812459</v>
      </c>
      <c r="CH332" s="53">
        <v>0.99999999999999989</v>
      </c>
      <c r="CK332">
        <v>4.8429E-2</v>
      </c>
      <c r="CN332" s="53">
        <v>-3.3908992058684362E-8</v>
      </c>
      <c r="CO332" s="53">
        <v>0</v>
      </c>
    </row>
    <row r="333" spans="1:93" x14ac:dyDescent="0.35">
      <c r="A333" s="3" t="s">
        <v>469</v>
      </c>
      <c r="B333" s="3" t="s">
        <v>482</v>
      </c>
      <c r="C333">
        <v>0</v>
      </c>
      <c r="D333">
        <v>0.41507300000000003</v>
      </c>
      <c r="E333">
        <v>0</v>
      </c>
      <c r="F333">
        <v>0</v>
      </c>
      <c r="G333">
        <v>0</v>
      </c>
      <c r="H333">
        <v>0</v>
      </c>
      <c r="I333">
        <v>0</v>
      </c>
      <c r="J333">
        <v>0</v>
      </c>
      <c r="K333">
        <v>0</v>
      </c>
      <c r="L333" s="3">
        <v>0</v>
      </c>
      <c r="M333" s="3">
        <v>0</v>
      </c>
      <c r="N333" s="3">
        <v>0</v>
      </c>
      <c r="O333" s="3">
        <v>0</v>
      </c>
      <c r="P333" s="3">
        <v>0</v>
      </c>
      <c r="Q333" s="3">
        <v>0</v>
      </c>
      <c r="R333">
        <v>0</v>
      </c>
      <c r="S333">
        <v>15.5528</v>
      </c>
      <c r="T333">
        <v>9.6466899999999995</v>
      </c>
      <c r="U333">
        <v>6.7920600000000002</v>
      </c>
      <c r="V333">
        <v>0</v>
      </c>
      <c r="W333">
        <v>0</v>
      </c>
      <c r="X333">
        <v>0</v>
      </c>
      <c r="Y333">
        <v>0</v>
      </c>
      <c r="Z333">
        <v>0</v>
      </c>
      <c r="AA333">
        <v>0</v>
      </c>
      <c r="AB333">
        <v>0</v>
      </c>
      <c r="AC333">
        <v>0</v>
      </c>
      <c r="AD333">
        <v>0</v>
      </c>
      <c r="AE333">
        <v>0</v>
      </c>
      <c r="AF333">
        <v>0</v>
      </c>
      <c r="AG333">
        <v>0</v>
      </c>
      <c r="AH333">
        <v>0</v>
      </c>
      <c r="AI333">
        <v>2.5534400000000002</v>
      </c>
      <c r="AJ333">
        <v>0</v>
      </c>
      <c r="AK333">
        <v>0</v>
      </c>
      <c r="AL333">
        <v>0</v>
      </c>
      <c r="AM333">
        <v>0</v>
      </c>
      <c r="AN333">
        <v>5.5</v>
      </c>
      <c r="AO333">
        <v>0</v>
      </c>
      <c r="AP333">
        <v>0</v>
      </c>
      <c r="AQ333">
        <v>0.67621699999999996</v>
      </c>
      <c r="AR333">
        <v>0</v>
      </c>
      <c r="AT333">
        <v>41.136279999999999</v>
      </c>
      <c r="AU333">
        <v>41.136279999999999</v>
      </c>
      <c r="AV333">
        <v>29.2</v>
      </c>
      <c r="AW333">
        <v>0</v>
      </c>
      <c r="AX333">
        <v>0</v>
      </c>
      <c r="AY333" s="53">
        <v>0.70983569734550622</v>
      </c>
      <c r="BA333" t="s">
        <v>79</v>
      </c>
      <c r="BF333">
        <v>0.67621699999999996</v>
      </c>
      <c r="BG333">
        <v>2.5534400000000002</v>
      </c>
      <c r="BH333">
        <v>31.991549999999997</v>
      </c>
      <c r="BI333">
        <v>0</v>
      </c>
      <c r="BK333">
        <v>34.544989999999999</v>
      </c>
      <c r="BN333">
        <v>0.41507300000000003</v>
      </c>
      <c r="BO333">
        <v>0</v>
      </c>
      <c r="BP333">
        <v>34.544989999999999</v>
      </c>
      <c r="BQ333">
        <v>5.5</v>
      </c>
      <c r="BR333">
        <v>0.67621699999999996</v>
      </c>
      <c r="BS333">
        <v>0</v>
      </c>
      <c r="BT333">
        <v>0</v>
      </c>
      <c r="BU333">
        <v>0</v>
      </c>
      <c r="BV333" t="s">
        <v>6</v>
      </c>
      <c r="BW333" t="s">
        <v>6</v>
      </c>
      <c r="BX333" t="s">
        <v>6</v>
      </c>
      <c r="BY333">
        <v>0</v>
      </c>
      <c r="BZ333">
        <v>41.136279999999999</v>
      </c>
      <c r="CC333" s="53">
        <v>1.0090192890557922E-2</v>
      </c>
      <c r="CD333" s="53">
        <v>0</v>
      </c>
      <c r="CE333" s="53">
        <v>0.85620787781491181</v>
      </c>
      <c r="CF333" s="53">
        <v>0.13370192929453029</v>
      </c>
      <c r="CH333" s="53">
        <v>1</v>
      </c>
      <c r="CK333">
        <v>1.0090200000000001E-2</v>
      </c>
      <c r="CN333" s="53">
        <v>7.1094420784484358E-9</v>
      </c>
      <c r="CO333" s="53">
        <v>0</v>
      </c>
    </row>
    <row r="334" spans="1:93" x14ac:dyDescent="0.35">
      <c r="A334" s="3" t="s">
        <v>469</v>
      </c>
      <c r="B334" s="3" t="s">
        <v>527</v>
      </c>
      <c r="C334">
        <v>0</v>
      </c>
      <c r="D334">
        <v>9.1999999999999998E-2</v>
      </c>
      <c r="E334">
        <v>0</v>
      </c>
      <c r="F334">
        <v>0</v>
      </c>
      <c r="G334">
        <v>0</v>
      </c>
      <c r="H334">
        <v>0</v>
      </c>
      <c r="I334">
        <v>0</v>
      </c>
      <c r="J334">
        <v>0</v>
      </c>
      <c r="K334">
        <v>0</v>
      </c>
      <c r="L334" s="3">
        <v>0</v>
      </c>
      <c r="M334" s="3">
        <v>0</v>
      </c>
      <c r="N334" s="3">
        <v>0</v>
      </c>
      <c r="O334" s="3">
        <v>0</v>
      </c>
      <c r="P334" s="3">
        <v>0</v>
      </c>
      <c r="Q334" s="3">
        <v>0</v>
      </c>
      <c r="R334">
        <v>0</v>
      </c>
      <c r="S334">
        <v>0</v>
      </c>
      <c r="T334">
        <v>0</v>
      </c>
      <c r="U334">
        <v>9.2210000000000001</v>
      </c>
      <c r="V334">
        <v>0</v>
      </c>
      <c r="W334">
        <v>0</v>
      </c>
      <c r="X334">
        <v>0</v>
      </c>
      <c r="Y334">
        <v>0</v>
      </c>
      <c r="Z334">
        <v>0</v>
      </c>
      <c r="AA334">
        <v>0</v>
      </c>
      <c r="AB334">
        <v>0</v>
      </c>
      <c r="AC334">
        <v>0</v>
      </c>
      <c r="AD334">
        <v>0</v>
      </c>
      <c r="AE334">
        <v>0</v>
      </c>
      <c r="AF334">
        <v>0</v>
      </c>
      <c r="AG334">
        <v>0</v>
      </c>
      <c r="AH334">
        <v>0</v>
      </c>
      <c r="AI334">
        <v>0</v>
      </c>
      <c r="AJ334">
        <v>0</v>
      </c>
      <c r="AK334">
        <v>0</v>
      </c>
      <c r="AL334">
        <v>0</v>
      </c>
      <c r="AM334">
        <v>0</v>
      </c>
      <c r="AN334">
        <v>0</v>
      </c>
      <c r="AO334">
        <v>0</v>
      </c>
      <c r="AP334">
        <v>0</v>
      </c>
      <c r="AQ334">
        <v>0.1</v>
      </c>
      <c r="AR334">
        <v>0</v>
      </c>
      <c r="AT334">
        <v>9.4130000000000003</v>
      </c>
      <c r="AU334">
        <v>9.4130000000000003</v>
      </c>
      <c r="AV334">
        <v>6.0129999999999999</v>
      </c>
      <c r="AW334">
        <v>0</v>
      </c>
      <c r="AX334">
        <v>0</v>
      </c>
      <c r="AY334" s="53">
        <v>0.63879740784022099</v>
      </c>
      <c r="BA334" t="s">
        <v>79</v>
      </c>
      <c r="BF334">
        <v>0.1</v>
      </c>
      <c r="BG334">
        <v>0</v>
      </c>
      <c r="BH334">
        <v>9.2210000000000001</v>
      </c>
      <c r="BI334">
        <v>0</v>
      </c>
      <c r="BK334">
        <v>9.2210000000000001</v>
      </c>
      <c r="BN334">
        <v>9.1999999999999998E-2</v>
      </c>
      <c r="BO334">
        <v>0</v>
      </c>
      <c r="BP334">
        <v>9.2210000000000001</v>
      </c>
      <c r="BQ334">
        <v>0</v>
      </c>
      <c r="BR334">
        <v>0.1</v>
      </c>
      <c r="BS334">
        <v>0</v>
      </c>
      <c r="BT334">
        <v>0</v>
      </c>
      <c r="BU334">
        <v>0</v>
      </c>
      <c r="BV334" t="s">
        <v>6</v>
      </c>
      <c r="BW334" t="s">
        <v>6</v>
      </c>
      <c r="BX334" t="s">
        <v>6</v>
      </c>
      <c r="BY334">
        <v>0</v>
      </c>
      <c r="BZ334">
        <v>9.4130000000000003</v>
      </c>
      <c r="CC334" s="53">
        <v>9.7737171996175494E-3</v>
      </c>
      <c r="CD334" s="53">
        <v>0</v>
      </c>
      <c r="CE334" s="53">
        <v>0.99022628280038238</v>
      </c>
      <c r="CF334" s="53">
        <v>0</v>
      </c>
      <c r="CH334" s="53">
        <v>0.99999999999999989</v>
      </c>
      <c r="CK334">
        <v>9.7737199999999996E-3</v>
      </c>
      <c r="CN334" s="53">
        <v>2.8003824502353947E-9</v>
      </c>
      <c r="CO334" s="53">
        <v>0</v>
      </c>
    </row>
    <row r="335" spans="1:93" x14ac:dyDescent="0.35">
      <c r="A335" s="3" t="s">
        <v>469</v>
      </c>
      <c r="B335" s="3" t="s">
        <v>478</v>
      </c>
      <c r="C335">
        <v>0</v>
      </c>
      <c r="D335">
        <v>0</v>
      </c>
      <c r="E335">
        <v>0</v>
      </c>
      <c r="F335">
        <v>0</v>
      </c>
      <c r="G335">
        <v>0</v>
      </c>
      <c r="H335">
        <v>0</v>
      </c>
      <c r="I335">
        <v>0</v>
      </c>
      <c r="J335">
        <v>0</v>
      </c>
      <c r="K335">
        <v>0</v>
      </c>
      <c r="L335" s="3">
        <v>0</v>
      </c>
      <c r="M335" s="3">
        <v>0</v>
      </c>
      <c r="N335" s="3">
        <v>0</v>
      </c>
      <c r="O335" s="3">
        <v>0</v>
      </c>
      <c r="P335" s="3">
        <v>0</v>
      </c>
      <c r="Q335" s="3">
        <v>0</v>
      </c>
      <c r="R335">
        <v>9</v>
      </c>
      <c r="S335">
        <v>0</v>
      </c>
      <c r="T335">
        <v>8</v>
      </c>
      <c r="U335">
        <v>24</v>
      </c>
      <c r="V335">
        <v>0</v>
      </c>
      <c r="W335">
        <v>0</v>
      </c>
      <c r="X335">
        <v>0</v>
      </c>
      <c r="Y335">
        <v>0</v>
      </c>
      <c r="Z335">
        <v>0</v>
      </c>
      <c r="AA335">
        <v>0</v>
      </c>
      <c r="AB335">
        <v>0</v>
      </c>
      <c r="AC335">
        <v>0</v>
      </c>
      <c r="AD335">
        <v>0</v>
      </c>
      <c r="AE335">
        <v>0</v>
      </c>
      <c r="AF335">
        <v>0</v>
      </c>
      <c r="AG335">
        <v>0</v>
      </c>
      <c r="AH335">
        <v>0.06</v>
      </c>
      <c r="AI335">
        <v>0</v>
      </c>
      <c r="AJ335">
        <v>0</v>
      </c>
      <c r="AK335">
        <v>0</v>
      </c>
      <c r="AL335">
        <v>0</v>
      </c>
      <c r="AM335">
        <v>0</v>
      </c>
      <c r="AN335">
        <v>10.5</v>
      </c>
      <c r="AO335">
        <v>0</v>
      </c>
      <c r="AP335">
        <v>0</v>
      </c>
      <c r="AQ335">
        <v>0.7</v>
      </c>
      <c r="AR335">
        <v>0</v>
      </c>
      <c r="AT335">
        <v>52.260000000000005</v>
      </c>
      <c r="AU335">
        <v>52.260000000000005</v>
      </c>
      <c r="AV335">
        <v>37</v>
      </c>
      <c r="AW335">
        <v>0</v>
      </c>
      <c r="AX335">
        <v>0</v>
      </c>
      <c r="AY335" s="53">
        <v>0.70799846919249898</v>
      </c>
      <c r="BA335" t="s">
        <v>79</v>
      </c>
      <c r="BF335">
        <v>0.7</v>
      </c>
      <c r="BG335">
        <v>0</v>
      </c>
      <c r="BH335">
        <v>41</v>
      </c>
      <c r="BI335">
        <v>0</v>
      </c>
      <c r="BK335">
        <v>41.06</v>
      </c>
      <c r="BN335">
        <v>0</v>
      </c>
      <c r="BO335">
        <v>0</v>
      </c>
      <c r="BP335">
        <v>41.06</v>
      </c>
      <c r="BQ335">
        <v>10.5</v>
      </c>
      <c r="BR335">
        <v>0.7</v>
      </c>
      <c r="BS335">
        <v>0</v>
      </c>
      <c r="BT335">
        <v>0</v>
      </c>
      <c r="BU335">
        <v>0</v>
      </c>
      <c r="BV335" t="s">
        <v>6</v>
      </c>
      <c r="BW335" t="s">
        <v>6</v>
      </c>
      <c r="BX335" t="s">
        <v>6</v>
      </c>
      <c r="BY335">
        <v>0</v>
      </c>
      <c r="BZ335">
        <v>52.260000000000005</v>
      </c>
      <c r="CC335" s="53">
        <v>0</v>
      </c>
      <c r="CD335" s="53">
        <v>0</v>
      </c>
      <c r="CE335" s="53">
        <v>0.79908151549942597</v>
      </c>
      <c r="CF335" s="53">
        <v>0.20091848450057403</v>
      </c>
      <c r="CH335" s="53">
        <v>1</v>
      </c>
      <c r="CK335">
        <v>0</v>
      </c>
      <c r="CN335" s="53">
        <v>0</v>
      </c>
      <c r="CO335" s="53">
        <v>0</v>
      </c>
    </row>
    <row r="336" spans="1:93" x14ac:dyDescent="0.35">
      <c r="A336" s="3" t="s">
        <v>469</v>
      </c>
      <c r="B336" s="3" t="s">
        <v>530</v>
      </c>
      <c r="C336">
        <v>0</v>
      </c>
      <c r="D336">
        <v>0.1</v>
      </c>
      <c r="E336">
        <v>0</v>
      </c>
      <c r="F336">
        <v>0</v>
      </c>
      <c r="G336">
        <v>0</v>
      </c>
      <c r="H336">
        <v>0</v>
      </c>
      <c r="I336">
        <v>0</v>
      </c>
      <c r="J336">
        <v>0</v>
      </c>
      <c r="K336">
        <v>0</v>
      </c>
      <c r="L336" s="3">
        <v>0</v>
      </c>
      <c r="M336" s="3">
        <v>0</v>
      </c>
      <c r="N336" s="3">
        <v>0</v>
      </c>
      <c r="O336" s="3">
        <v>0</v>
      </c>
      <c r="P336" s="3">
        <v>0</v>
      </c>
      <c r="Q336" s="3">
        <v>0</v>
      </c>
      <c r="R336">
        <v>0</v>
      </c>
      <c r="S336">
        <v>0</v>
      </c>
      <c r="T336">
        <v>0</v>
      </c>
      <c r="U336">
        <v>6.9</v>
      </c>
      <c r="V336">
        <v>0</v>
      </c>
      <c r="W336">
        <v>0</v>
      </c>
      <c r="X336">
        <v>0</v>
      </c>
      <c r="Y336">
        <v>0</v>
      </c>
      <c r="Z336">
        <v>0</v>
      </c>
      <c r="AA336">
        <v>0</v>
      </c>
      <c r="AB336">
        <v>0</v>
      </c>
      <c r="AC336">
        <v>0</v>
      </c>
      <c r="AD336">
        <v>0</v>
      </c>
      <c r="AE336">
        <v>0</v>
      </c>
      <c r="AF336">
        <v>0</v>
      </c>
      <c r="AG336">
        <v>0</v>
      </c>
      <c r="AH336">
        <v>0</v>
      </c>
      <c r="AI336">
        <v>0</v>
      </c>
      <c r="AJ336">
        <v>0</v>
      </c>
      <c r="AK336">
        <v>0</v>
      </c>
      <c r="AL336">
        <v>0</v>
      </c>
      <c r="AM336">
        <v>0</v>
      </c>
      <c r="AN336">
        <v>0</v>
      </c>
      <c r="AO336">
        <v>0</v>
      </c>
      <c r="AP336">
        <v>0</v>
      </c>
      <c r="AQ336">
        <v>0.3</v>
      </c>
      <c r="AR336">
        <v>0</v>
      </c>
      <c r="AT336">
        <v>7.3</v>
      </c>
      <c r="AU336">
        <v>7.3</v>
      </c>
      <c r="AV336">
        <v>5.2</v>
      </c>
      <c r="AW336">
        <v>0</v>
      </c>
      <c r="AX336">
        <v>0</v>
      </c>
      <c r="AY336" s="53">
        <v>0.71232876712328774</v>
      </c>
      <c r="BA336" t="s">
        <v>79</v>
      </c>
      <c r="BF336">
        <v>0.3</v>
      </c>
      <c r="BG336">
        <v>0</v>
      </c>
      <c r="BH336">
        <v>6.9</v>
      </c>
      <c r="BI336">
        <v>0</v>
      </c>
      <c r="BK336">
        <v>6.9</v>
      </c>
      <c r="BN336">
        <v>0.1</v>
      </c>
      <c r="BO336">
        <v>0</v>
      </c>
      <c r="BP336">
        <v>6.9</v>
      </c>
      <c r="BQ336">
        <v>0</v>
      </c>
      <c r="BR336">
        <v>0.3</v>
      </c>
      <c r="BS336">
        <v>0</v>
      </c>
      <c r="BT336">
        <v>0</v>
      </c>
      <c r="BU336">
        <v>0</v>
      </c>
      <c r="BV336" t="s">
        <v>6</v>
      </c>
      <c r="BW336" t="s">
        <v>6</v>
      </c>
      <c r="BX336" t="s">
        <v>6</v>
      </c>
      <c r="BY336">
        <v>0</v>
      </c>
      <c r="BZ336">
        <v>7.3</v>
      </c>
      <c r="CC336" s="53">
        <v>1.3698630136986302E-2</v>
      </c>
      <c r="CD336" s="53">
        <v>0</v>
      </c>
      <c r="CE336" s="53">
        <v>0.98630136986301375</v>
      </c>
      <c r="CF336" s="53">
        <v>0</v>
      </c>
      <c r="CH336" s="53">
        <v>1</v>
      </c>
      <c r="CK336">
        <v>1.36986E-2</v>
      </c>
      <c r="CN336" s="53">
        <v>-3.0136986302331525E-8</v>
      </c>
      <c r="CO336" s="53">
        <v>0</v>
      </c>
    </row>
    <row r="337" spans="1:93" x14ac:dyDescent="0.35">
      <c r="A337" s="3" t="s">
        <v>469</v>
      </c>
      <c r="B337" s="3" t="s">
        <v>473</v>
      </c>
      <c r="C337">
        <v>0</v>
      </c>
      <c r="D337">
        <v>2.0630700000000002</v>
      </c>
      <c r="E337">
        <v>0</v>
      </c>
      <c r="F337">
        <v>0</v>
      </c>
      <c r="G337">
        <v>0</v>
      </c>
      <c r="H337">
        <v>0</v>
      </c>
      <c r="I337">
        <v>0</v>
      </c>
      <c r="J337">
        <v>0</v>
      </c>
      <c r="K337">
        <v>0</v>
      </c>
      <c r="L337" s="3">
        <v>0</v>
      </c>
      <c r="M337" s="3">
        <v>0</v>
      </c>
      <c r="N337" s="3">
        <v>0</v>
      </c>
      <c r="O337" s="3">
        <v>0</v>
      </c>
      <c r="P337" s="3">
        <v>0</v>
      </c>
      <c r="Q337" s="3">
        <v>0</v>
      </c>
      <c r="R337">
        <v>0</v>
      </c>
      <c r="S337">
        <v>0</v>
      </c>
      <c r="T337">
        <v>0</v>
      </c>
      <c r="U337">
        <v>24.012</v>
      </c>
      <c r="V337">
        <v>20.363099999999999</v>
      </c>
      <c r="W337">
        <v>0</v>
      </c>
      <c r="X337">
        <v>0</v>
      </c>
      <c r="Y337">
        <v>0</v>
      </c>
      <c r="Z337">
        <v>0</v>
      </c>
      <c r="AA337">
        <v>0</v>
      </c>
      <c r="AB337">
        <v>0</v>
      </c>
      <c r="AC337">
        <v>0</v>
      </c>
      <c r="AD337">
        <v>0</v>
      </c>
      <c r="AE337">
        <v>0</v>
      </c>
      <c r="AF337">
        <v>0</v>
      </c>
      <c r="AG337">
        <v>0</v>
      </c>
      <c r="AH337">
        <v>0</v>
      </c>
      <c r="AI337">
        <v>0</v>
      </c>
      <c r="AJ337">
        <v>0</v>
      </c>
      <c r="AK337">
        <v>0</v>
      </c>
      <c r="AL337">
        <v>0</v>
      </c>
      <c r="AM337">
        <v>0</v>
      </c>
      <c r="AN337">
        <v>2.11</v>
      </c>
      <c r="AO337">
        <v>0</v>
      </c>
      <c r="AP337">
        <v>0</v>
      </c>
      <c r="AQ337">
        <v>1.4573499999999999</v>
      </c>
      <c r="AR337">
        <v>0</v>
      </c>
      <c r="AT337">
        <v>50.005519999999997</v>
      </c>
      <c r="AU337">
        <v>50.005519999999997</v>
      </c>
      <c r="AV337">
        <v>34.22</v>
      </c>
      <c r="AW337">
        <v>0</v>
      </c>
      <c r="AX337">
        <v>0</v>
      </c>
      <c r="AY337" s="53">
        <v>0.68432445058065594</v>
      </c>
      <c r="BA337" t="s">
        <v>79</v>
      </c>
      <c r="BF337">
        <v>1.4573499999999999</v>
      </c>
      <c r="BG337">
        <v>0</v>
      </c>
      <c r="BH337">
        <v>44.375100000000003</v>
      </c>
      <c r="BI337">
        <v>0</v>
      </c>
      <c r="BK337">
        <v>44.375100000000003</v>
      </c>
      <c r="BN337">
        <v>2.0630700000000002</v>
      </c>
      <c r="BO337">
        <v>0</v>
      </c>
      <c r="BP337">
        <v>44.375100000000003</v>
      </c>
      <c r="BQ337">
        <v>2.11</v>
      </c>
      <c r="BR337">
        <v>1.4573499999999999</v>
      </c>
      <c r="BS337">
        <v>0</v>
      </c>
      <c r="BT337">
        <v>0</v>
      </c>
      <c r="BU337">
        <v>0</v>
      </c>
      <c r="BV337" t="s">
        <v>6</v>
      </c>
      <c r="BW337" t="s">
        <v>6</v>
      </c>
      <c r="BX337" t="s">
        <v>6</v>
      </c>
      <c r="BY337">
        <v>0</v>
      </c>
      <c r="BZ337">
        <v>50.005520000000004</v>
      </c>
      <c r="CC337" s="53">
        <v>4.125684524428503E-2</v>
      </c>
      <c r="CD337" s="53">
        <v>0</v>
      </c>
      <c r="CE337" s="53">
        <v>0.9165478131214313</v>
      </c>
      <c r="CF337" s="53">
        <v>4.2195341634283567E-2</v>
      </c>
      <c r="CH337" s="53">
        <v>1</v>
      </c>
      <c r="CK337">
        <v>4.1256899999999999E-2</v>
      </c>
      <c r="CN337" s="53">
        <v>5.4755714969101366E-8</v>
      </c>
      <c r="CO337" s="53">
        <v>0</v>
      </c>
    </row>
    <row r="338" spans="1:93" x14ac:dyDescent="0.35">
      <c r="A338" s="3" t="s">
        <v>469</v>
      </c>
      <c r="B338" s="3" t="s">
        <v>479</v>
      </c>
      <c r="C338">
        <v>0</v>
      </c>
      <c r="D338">
        <v>0.6</v>
      </c>
      <c r="E338">
        <v>0</v>
      </c>
      <c r="F338">
        <v>0</v>
      </c>
      <c r="G338">
        <v>0</v>
      </c>
      <c r="H338">
        <v>0</v>
      </c>
      <c r="I338">
        <v>0</v>
      </c>
      <c r="J338">
        <v>0</v>
      </c>
      <c r="K338">
        <v>0</v>
      </c>
      <c r="L338" s="3">
        <v>0</v>
      </c>
      <c r="M338" s="3">
        <v>0</v>
      </c>
      <c r="N338" s="3">
        <v>0</v>
      </c>
      <c r="O338" s="3">
        <v>0</v>
      </c>
      <c r="P338" s="3">
        <v>0</v>
      </c>
      <c r="Q338" s="3">
        <v>0</v>
      </c>
      <c r="R338">
        <v>8.5</v>
      </c>
      <c r="S338">
        <v>0</v>
      </c>
      <c r="T338">
        <v>0</v>
      </c>
      <c r="U338">
        <v>13.8</v>
      </c>
      <c r="V338">
        <v>0</v>
      </c>
      <c r="W338">
        <v>0</v>
      </c>
      <c r="X338">
        <v>0</v>
      </c>
      <c r="Y338">
        <v>0</v>
      </c>
      <c r="Z338">
        <v>0</v>
      </c>
      <c r="AA338">
        <v>0</v>
      </c>
      <c r="AB338">
        <v>0</v>
      </c>
      <c r="AC338">
        <v>0</v>
      </c>
      <c r="AD338">
        <v>0</v>
      </c>
      <c r="AE338">
        <v>0</v>
      </c>
      <c r="AF338">
        <v>0</v>
      </c>
      <c r="AG338">
        <v>0</v>
      </c>
      <c r="AH338">
        <v>0</v>
      </c>
      <c r="AI338">
        <v>0</v>
      </c>
      <c r="AJ338">
        <v>0</v>
      </c>
      <c r="AK338">
        <v>0</v>
      </c>
      <c r="AL338">
        <v>0</v>
      </c>
      <c r="AM338">
        <v>0</v>
      </c>
      <c r="AN338">
        <v>4.3</v>
      </c>
      <c r="AO338">
        <v>0</v>
      </c>
      <c r="AP338">
        <v>0</v>
      </c>
      <c r="AQ338">
        <v>0.5</v>
      </c>
      <c r="AR338">
        <v>0</v>
      </c>
      <c r="AT338">
        <v>27.7</v>
      </c>
      <c r="AU338">
        <v>27.7</v>
      </c>
      <c r="AV338">
        <v>20.399999999999999</v>
      </c>
      <c r="AW338">
        <v>0</v>
      </c>
      <c r="AX338">
        <v>0</v>
      </c>
      <c r="AY338" s="53">
        <v>0.7364620938628158</v>
      </c>
      <c r="BA338" t="s">
        <v>79</v>
      </c>
      <c r="BF338">
        <v>0.5</v>
      </c>
      <c r="BG338">
        <v>0</v>
      </c>
      <c r="BH338">
        <v>22.3</v>
      </c>
      <c r="BI338">
        <v>0</v>
      </c>
      <c r="BK338">
        <v>22.3</v>
      </c>
      <c r="BN338">
        <v>0.6</v>
      </c>
      <c r="BO338">
        <v>0</v>
      </c>
      <c r="BP338">
        <v>22.3</v>
      </c>
      <c r="BQ338">
        <v>4.3</v>
      </c>
      <c r="BR338">
        <v>0.5</v>
      </c>
      <c r="BS338">
        <v>0</v>
      </c>
      <c r="BT338">
        <v>0</v>
      </c>
      <c r="BU338">
        <v>0</v>
      </c>
      <c r="BV338" t="s">
        <v>6</v>
      </c>
      <c r="BW338" t="s">
        <v>6</v>
      </c>
      <c r="BX338" t="s">
        <v>6</v>
      </c>
      <c r="BY338">
        <v>0</v>
      </c>
      <c r="BZ338">
        <v>27.700000000000003</v>
      </c>
      <c r="CC338" s="53">
        <v>2.166064981949458E-2</v>
      </c>
      <c r="CD338" s="53">
        <v>0</v>
      </c>
      <c r="CE338" s="53">
        <v>0.82310469314079415</v>
      </c>
      <c r="CF338" s="53">
        <v>0.15523465703971118</v>
      </c>
      <c r="CH338" s="53">
        <v>0.99999999999999989</v>
      </c>
      <c r="CK338">
        <v>2.1660599999999999E-2</v>
      </c>
      <c r="CN338" s="53">
        <v>-4.9819494581798685E-8</v>
      </c>
      <c r="CO338" s="53">
        <v>0</v>
      </c>
    </row>
    <row r="339" spans="1:93" x14ac:dyDescent="0.35">
      <c r="A339" s="3" t="s">
        <v>469</v>
      </c>
      <c r="B339" s="3" t="s">
        <v>528</v>
      </c>
      <c r="C339">
        <v>0</v>
      </c>
      <c r="D339">
        <v>0.09</v>
      </c>
      <c r="E339">
        <v>0</v>
      </c>
      <c r="F339">
        <v>0</v>
      </c>
      <c r="G339">
        <v>0</v>
      </c>
      <c r="H339">
        <v>0</v>
      </c>
      <c r="I339">
        <v>0</v>
      </c>
      <c r="J339">
        <v>0</v>
      </c>
      <c r="K339">
        <v>0</v>
      </c>
      <c r="L339" s="3">
        <v>0</v>
      </c>
      <c r="M339" s="3">
        <v>0</v>
      </c>
      <c r="N339" s="3">
        <v>0</v>
      </c>
      <c r="O339" s="3">
        <v>0</v>
      </c>
      <c r="P339" s="3">
        <v>0</v>
      </c>
      <c r="Q339" s="3">
        <v>0</v>
      </c>
      <c r="R339">
        <v>0</v>
      </c>
      <c r="S339">
        <v>0</v>
      </c>
      <c r="T339">
        <v>0</v>
      </c>
      <c r="U339">
        <v>4.7080000000000002</v>
      </c>
      <c r="V339">
        <v>0</v>
      </c>
      <c r="W339">
        <v>0</v>
      </c>
      <c r="X339">
        <v>0</v>
      </c>
      <c r="Y339">
        <v>0</v>
      </c>
      <c r="Z339">
        <v>0</v>
      </c>
      <c r="AA339">
        <v>0</v>
      </c>
      <c r="AB339">
        <v>1.4999999999999999E-2</v>
      </c>
      <c r="AC339">
        <v>0</v>
      </c>
      <c r="AD339">
        <v>0</v>
      </c>
      <c r="AE339">
        <v>0</v>
      </c>
      <c r="AF339">
        <v>0</v>
      </c>
      <c r="AG339">
        <v>0</v>
      </c>
      <c r="AH339">
        <v>0</v>
      </c>
      <c r="AI339">
        <v>0</v>
      </c>
      <c r="AJ339">
        <v>0</v>
      </c>
      <c r="AK339">
        <v>0</v>
      </c>
      <c r="AL339">
        <v>0</v>
      </c>
      <c r="AM339">
        <v>0</v>
      </c>
      <c r="AN339">
        <v>0</v>
      </c>
      <c r="AO339">
        <v>0</v>
      </c>
      <c r="AP339">
        <v>0</v>
      </c>
      <c r="AQ339">
        <v>7.9000000000000001E-2</v>
      </c>
      <c r="AR339">
        <v>0</v>
      </c>
      <c r="AT339">
        <v>4.8919999999999995</v>
      </c>
      <c r="AU339">
        <v>4.8919999999999995</v>
      </c>
      <c r="AV339">
        <v>2.9750000000000001</v>
      </c>
      <c r="AW339">
        <v>0</v>
      </c>
      <c r="AX339">
        <v>0</v>
      </c>
      <c r="AY339" s="53">
        <v>0.60813573180703195</v>
      </c>
      <c r="BA339" t="s">
        <v>79</v>
      </c>
      <c r="BF339">
        <v>7.9000000000000001E-2</v>
      </c>
      <c r="BG339">
        <v>0</v>
      </c>
      <c r="BH339">
        <v>4.7080000000000002</v>
      </c>
      <c r="BI339">
        <v>0</v>
      </c>
      <c r="BK339">
        <v>4.7229999999999999</v>
      </c>
      <c r="BN339">
        <v>0.09</v>
      </c>
      <c r="BO339">
        <v>0</v>
      </c>
      <c r="BP339">
        <v>4.7229999999999999</v>
      </c>
      <c r="BQ339">
        <v>0</v>
      </c>
      <c r="BR339">
        <v>7.9000000000000001E-2</v>
      </c>
      <c r="BS339">
        <v>0</v>
      </c>
      <c r="BT339">
        <v>0</v>
      </c>
      <c r="BU339">
        <v>0</v>
      </c>
      <c r="BV339" t="s">
        <v>6</v>
      </c>
      <c r="BW339" t="s">
        <v>6</v>
      </c>
      <c r="BX339" t="s">
        <v>6</v>
      </c>
      <c r="BY339">
        <v>0</v>
      </c>
      <c r="BZ339">
        <v>4.8919999999999995</v>
      </c>
      <c r="CC339" s="53">
        <v>1.8397383483237943E-2</v>
      </c>
      <c r="CD339" s="53">
        <v>0</v>
      </c>
      <c r="CE339" s="53">
        <v>0.98160261651676206</v>
      </c>
      <c r="CF339" s="53">
        <v>0</v>
      </c>
      <c r="CH339" s="53">
        <v>1</v>
      </c>
      <c r="CK339">
        <v>1.8397400000000001E-2</v>
      </c>
      <c r="CN339" s="53">
        <v>1.6516762058743639E-8</v>
      </c>
      <c r="CO339" s="53">
        <v>0</v>
      </c>
    </row>
    <row r="340" spans="1:93" x14ac:dyDescent="0.35">
      <c r="A340" s="3" t="s">
        <v>469</v>
      </c>
      <c r="B340" s="3" t="s">
        <v>480</v>
      </c>
      <c r="C340">
        <v>0</v>
      </c>
      <c r="D340">
        <v>0.75</v>
      </c>
      <c r="E340">
        <v>0</v>
      </c>
      <c r="F340">
        <v>0</v>
      </c>
      <c r="G340">
        <v>0</v>
      </c>
      <c r="H340">
        <v>0</v>
      </c>
      <c r="I340">
        <v>0</v>
      </c>
      <c r="J340">
        <v>0</v>
      </c>
      <c r="K340">
        <v>0</v>
      </c>
      <c r="L340" s="3">
        <v>0</v>
      </c>
      <c r="M340" s="3">
        <v>0</v>
      </c>
      <c r="N340" s="3">
        <v>0</v>
      </c>
      <c r="O340" s="3">
        <v>0</v>
      </c>
      <c r="P340" s="3">
        <v>0</v>
      </c>
      <c r="Q340" s="3">
        <v>0</v>
      </c>
      <c r="R340">
        <v>0</v>
      </c>
      <c r="S340">
        <v>0</v>
      </c>
      <c r="T340">
        <v>0</v>
      </c>
      <c r="U340">
        <v>0</v>
      </c>
      <c r="V340">
        <v>22.2</v>
      </c>
      <c r="W340">
        <v>0</v>
      </c>
      <c r="X340">
        <v>0</v>
      </c>
      <c r="Y340">
        <v>0</v>
      </c>
      <c r="Z340">
        <v>0</v>
      </c>
      <c r="AA340">
        <v>0</v>
      </c>
      <c r="AB340">
        <v>0</v>
      </c>
      <c r="AC340">
        <v>0</v>
      </c>
      <c r="AD340">
        <v>0</v>
      </c>
      <c r="AE340">
        <v>0</v>
      </c>
      <c r="AF340">
        <v>0</v>
      </c>
      <c r="AG340">
        <v>0</v>
      </c>
      <c r="AH340">
        <v>0</v>
      </c>
      <c r="AI340">
        <v>0</v>
      </c>
      <c r="AJ340">
        <v>0</v>
      </c>
      <c r="AK340">
        <v>0</v>
      </c>
      <c r="AL340">
        <v>0</v>
      </c>
      <c r="AM340">
        <v>0</v>
      </c>
      <c r="AN340">
        <v>7.1</v>
      </c>
      <c r="AO340">
        <v>0</v>
      </c>
      <c r="AP340">
        <v>0</v>
      </c>
      <c r="AQ340">
        <v>0.9</v>
      </c>
      <c r="AR340">
        <v>0</v>
      </c>
      <c r="AT340">
        <v>30.949999999999996</v>
      </c>
      <c r="AU340">
        <v>30.949999999999996</v>
      </c>
      <c r="AV340">
        <v>19.399999999999999</v>
      </c>
      <c r="AW340">
        <v>0</v>
      </c>
      <c r="AX340">
        <v>0</v>
      </c>
      <c r="AY340" s="53">
        <v>0.62681744749596124</v>
      </c>
      <c r="BA340" t="s">
        <v>79</v>
      </c>
      <c r="BF340">
        <v>0.9</v>
      </c>
      <c r="BG340">
        <v>0</v>
      </c>
      <c r="BH340">
        <v>22.2</v>
      </c>
      <c r="BI340">
        <v>0</v>
      </c>
      <c r="BK340">
        <v>22.2</v>
      </c>
      <c r="BN340">
        <v>0.75</v>
      </c>
      <c r="BO340">
        <v>0</v>
      </c>
      <c r="BP340">
        <v>22.2</v>
      </c>
      <c r="BQ340">
        <v>7.1</v>
      </c>
      <c r="BR340">
        <v>0.9</v>
      </c>
      <c r="BS340">
        <v>0</v>
      </c>
      <c r="BT340">
        <v>0</v>
      </c>
      <c r="BU340">
        <v>0</v>
      </c>
      <c r="BV340" t="s">
        <v>6</v>
      </c>
      <c r="BW340" t="s">
        <v>6</v>
      </c>
      <c r="BX340" t="s">
        <v>6</v>
      </c>
      <c r="BY340">
        <v>0</v>
      </c>
      <c r="BZ340">
        <v>30.949999999999996</v>
      </c>
      <c r="CC340" s="53">
        <v>2.4232633279483041E-2</v>
      </c>
      <c r="CD340" s="53">
        <v>0</v>
      </c>
      <c r="CE340" s="53">
        <v>0.74636510500807762</v>
      </c>
      <c r="CF340" s="53">
        <v>0.22940226171243944</v>
      </c>
      <c r="CH340" s="53">
        <v>1</v>
      </c>
      <c r="CK340">
        <v>2.42326E-2</v>
      </c>
      <c r="CN340" s="53">
        <v>-3.3279483040854485E-8</v>
      </c>
      <c r="CO340" s="53">
        <v>0</v>
      </c>
    </row>
    <row r="341" spans="1:93" x14ac:dyDescent="0.35">
      <c r="A341" s="3" t="s">
        <v>469</v>
      </c>
      <c r="B341" s="3" t="s">
        <v>531</v>
      </c>
      <c r="C341">
        <v>0</v>
      </c>
      <c r="D341">
        <v>7.6</v>
      </c>
      <c r="E341">
        <v>0</v>
      </c>
      <c r="F341">
        <v>0</v>
      </c>
      <c r="G341">
        <v>0</v>
      </c>
      <c r="H341">
        <v>0</v>
      </c>
      <c r="I341">
        <v>0</v>
      </c>
      <c r="J341">
        <v>0</v>
      </c>
      <c r="K341">
        <v>0</v>
      </c>
      <c r="L341" s="3">
        <v>0</v>
      </c>
      <c r="M341" s="3">
        <v>0</v>
      </c>
      <c r="N341" s="3">
        <v>0</v>
      </c>
      <c r="O341" s="3">
        <v>0</v>
      </c>
      <c r="P341" s="3">
        <v>0</v>
      </c>
      <c r="Q341" s="3">
        <v>0</v>
      </c>
      <c r="R341">
        <v>0</v>
      </c>
      <c r="S341">
        <v>0</v>
      </c>
      <c r="T341">
        <v>0</v>
      </c>
      <c r="U341">
        <v>0</v>
      </c>
      <c r="V341">
        <v>21.1</v>
      </c>
      <c r="W341">
        <v>0</v>
      </c>
      <c r="X341">
        <v>0</v>
      </c>
      <c r="Y341">
        <v>0</v>
      </c>
      <c r="Z341">
        <v>0</v>
      </c>
      <c r="AA341">
        <v>0</v>
      </c>
      <c r="AB341">
        <v>0</v>
      </c>
      <c r="AC341">
        <v>0</v>
      </c>
      <c r="AD341">
        <v>0</v>
      </c>
      <c r="AE341">
        <v>0</v>
      </c>
      <c r="AF341">
        <v>0</v>
      </c>
      <c r="AG341">
        <v>0</v>
      </c>
      <c r="AH341">
        <v>0</v>
      </c>
      <c r="AI341">
        <v>0</v>
      </c>
      <c r="AJ341">
        <v>0</v>
      </c>
      <c r="AK341">
        <v>0</v>
      </c>
      <c r="AL341">
        <v>0</v>
      </c>
      <c r="AM341">
        <v>0</v>
      </c>
      <c r="AN341">
        <v>0</v>
      </c>
      <c r="AO341">
        <v>0</v>
      </c>
      <c r="AP341">
        <v>0</v>
      </c>
      <c r="AQ341">
        <v>0.85</v>
      </c>
      <c r="AR341">
        <v>0</v>
      </c>
      <c r="AT341">
        <v>29.550000000000004</v>
      </c>
      <c r="AU341">
        <v>29.550000000000004</v>
      </c>
      <c r="AV341">
        <v>18.399999999999999</v>
      </c>
      <c r="AW341">
        <v>0</v>
      </c>
      <c r="AX341">
        <v>0</v>
      </c>
      <c r="AY341" s="53">
        <v>0.62267343485617588</v>
      </c>
      <c r="BA341" t="s">
        <v>79</v>
      </c>
      <c r="BF341">
        <v>0.85</v>
      </c>
      <c r="BG341">
        <v>0</v>
      </c>
      <c r="BH341">
        <v>21.1</v>
      </c>
      <c r="BI341">
        <v>0</v>
      </c>
      <c r="BK341">
        <v>21.1</v>
      </c>
      <c r="BN341">
        <v>7.6</v>
      </c>
      <c r="BO341">
        <v>0</v>
      </c>
      <c r="BP341">
        <v>21.1</v>
      </c>
      <c r="BQ341">
        <v>0</v>
      </c>
      <c r="BR341">
        <v>0.85</v>
      </c>
      <c r="BS341">
        <v>0</v>
      </c>
      <c r="BT341">
        <v>0</v>
      </c>
      <c r="BU341">
        <v>0</v>
      </c>
      <c r="BV341" t="s">
        <v>6</v>
      </c>
      <c r="BW341" t="s">
        <v>6</v>
      </c>
      <c r="BX341" t="s">
        <v>6</v>
      </c>
      <c r="BY341">
        <v>0</v>
      </c>
      <c r="BZ341">
        <v>29.550000000000004</v>
      </c>
      <c r="CC341" s="53">
        <v>0.25719120135363788</v>
      </c>
      <c r="CD341" s="53">
        <v>0</v>
      </c>
      <c r="CE341" s="53">
        <v>0.74280879864636207</v>
      </c>
      <c r="CF341" s="53">
        <v>0</v>
      </c>
      <c r="CH341" s="53">
        <v>1</v>
      </c>
      <c r="CK341">
        <v>0.257191</v>
      </c>
      <c r="CN341" s="53">
        <v>-2.0135363787421312E-7</v>
      </c>
      <c r="CO341" s="53">
        <v>0</v>
      </c>
    </row>
    <row r="342" spans="1:93" x14ac:dyDescent="0.35">
      <c r="A342" s="3" t="s">
        <v>469</v>
      </c>
      <c r="B342" s="3" t="s">
        <v>474</v>
      </c>
      <c r="C342">
        <v>0</v>
      </c>
      <c r="D342">
        <v>7.3079999999999998</v>
      </c>
      <c r="E342">
        <v>0</v>
      </c>
      <c r="F342">
        <v>0</v>
      </c>
      <c r="G342">
        <v>0</v>
      </c>
      <c r="H342">
        <v>0</v>
      </c>
      <c r="I342">
        <v>0</v>
      </c>
      <c r="J342">
        <v>0</v>
      </c>
      <c r="K342">
        <v>0</v>
      </c>
      <c r="L342" s="3">
        <v>0</v>
      </c>
      <c r="M342" s="3">
        <v>0</v>
      </c>
      <c r="N342" s="3">
        <v>0</v>
      </c>
      <c r="O342" s="3">
        <v>0</v>
      </c>
      <c r="P342" s="3">
        <v>0</v>
      </c>
      <c r="Q342" s="3">
        <v>0</v>
      </c>
      <c r="R342">
        <v>8.94</v>
      </c>
      <c r="S342">
        <v>0</v>
      </c>
      <c r="T342">
        <v>0</v>
      </c>
      <c r="U342">
        <v>27.289000000000001</v>
      </c>
      <c r="V342">
        <v>3.5110000000000001</v>
      </c>
      <c r="W342">
        <v>0</v>
      </c>
      <c r="X342">
        <v>0</v>
      </c>
      <c r="Y342">
        <v>0</v>
      </c>
      <c r="Z342">
        <v>0</v>
      </c>
      <c r="AA342">
        <v>0</v>
      </c>
      <c r="AB342">
        <v>0</v>
      </c>
      <c r="AC342">
        <v>0</v>
      </c>
      <c r="AD342">
        <v>0</v>
      </c>
      <c r="AE342">
        <v>0</v>
      </c>
      <c r="AF342">
        <v>0</v>
      </c>
      <c r="AG342">
        <v>0</v>
      </c>
      <c r="AH342">
        <v>0</v>
      </c>
      <c r="AI342">
        <v>0</v>
      </c>
      <c r="AJ342">
        <v>0</v>
      </c>
      <c r="AK342">
        <v>0</v>
      </c>
      <c r="AL342">
        <v>0</v>
      </c>
      <c r="AM342">
        <v>0</v>
      </c>
      <c r="AN342">
        <v>3.411</v>
      </c>
      <c r="AO342">
        <v>0</v>
      </c>
      <c r="AP342">
        <v>0</v>
      </c>
      <c r="AQ342">
        <v>1.038</v>
      </c>
      <c r="AR342">
        <v>0</v>
      </c>
      <c r="AT342">
        <v>51.497</v>
      </c>
      <c r="AU342">
        <v>51.497</v>
      </c>
      <c r="AV342">
        <v>34.56</v>
      </c>
      <c r="AW342">
        <v>0</v>
      </c>
      <c r="AX342">
        <v>0</v>
      </c>
      <c r="AY342" s="53">
        <v>0.67110705477989019</v>
      </c>
      <c r="BA342" t="s">
        <v>79</v>
      </c>
      <c r="BF342">
        <v>1.038</v>
      </c>
      <c r="BG342">
        <v>0</v>
      </c>
      <c r="BH342">
        <v>39.74</v>
      </c>
      <c r="BI342">
        <v>0</v>
      </c>
      <c r="BK342">
        <v>39.74</v>
      </c>
      <c r="BN342">
        <v>7.3079999999999998</v>
      </c>
      <c r="BO342">
        <v>0</v>
      </c>
      <c r="BP342">
        <v>39.74</v>
      </c>
      <c r="BQ342">
        <v>3.411</v>
      </c>
      <c r="BR342">
        <v>1.038</v>
      </c>
      <c r="BS342">
        <v>0</v>
      </c>
      <c r="BT342">
        <v>0</v>
      </c>
      <c r="BU342">
        <v>0</v>
      </c>
      <c r="BV342" t="s">
        <v>6</v>
      </c>
      <c r="BW342" t="s">
        <v>6</v>
      </c>
      <c r="BX342" t="s">
        <v>6</v>
      </c>
      <c r="BY342">
        <v>0</v>
      </c>
      <c r="BZ342">
        <v>51.497</v>
      </c>
      <c r="CC342" s="53">
        <v>0.14191117929199759</v>
      </c>
      <c r="CD342" s="53">
        <v>0</v>
      </c>
      <c r="CE342" s="53">
        <v>0.79185195254092466</v>
      </c>
      <c r="CF342" s="53">
        <v>6.6236868167077689E-2</v>
      </c>
      <c r="CH342" s="53">
        <v>1</v>
      </c>
      <c r="CK342">
        <v>0.14191100000000001</v>
      </c>
      <c r="CN342" s="53">
        <v>-1.7929199758182079E-7</v>
      </c>
      <c r="CO342" s="53">
        <v>0</v>
      </c>
    </row>
    <row r="343" spans="1:93" x14ac:dyDescent="0.35">
      <c r="A343" s="3" t="s">
        <v>469</v>
      </c>
      <c r="B343" s="3" t="s">
        <v>521</v>
      </c>
      <c r="C343">
        <v>0</v>
      </c>
      <c r="D343">
        <v>0.38600000000000001</v>
      </c>
      <c r="E343">
        <v>0</v>
      </c>
      <c r="F343">
        <v>0</v>
      </c>
      <c r="G343">
        <v>0</v>
      </c>
      <c r="H343">
        <v>0</v>
      </c>
      <c r="I343">
        <v>0</v>
      </c>
      <c r="J343">
        <v>0</v>
      </c>
      <c r="K343">
        <v>0</v>
      </c>
      <c r="L343" s="3">
        <v>0</v>
      </c>
      <c r="M343" s="3">
        <v>0</v>
      </c>
      <c r="N343" s="3">
        <v>0</v>
      </c>
      <c r="O343" s="3">
        <v>0</v>
      </c>
      <c r="P343" s="3">
        <v>0</v>
      </c>
      <c r="Q343" s="3">
        <v>0</v>
      </c>
      <c r="R343">
        <v>0</v>
      </c>
      <c r="S343">
        <v>0</v>
      </c>
      <c r="T343">
        <v>0</v>
      </c>
      <c r="U343">
        <v>0</v>
      </c>
      <c r="V343">
        <v>0</v>
      </c>
      <c r="W343">
        <v>6.585</v>
      </c>
      <c r="X343">
        <v>0</v>
      </c>
      <c r="Y343">
        <v>0</v>
      </c>
      <c r="Z343">
        <v>0</v>
      </c>
      <c r="AA343">
        <v>0</v>
      </c>
      <c r="AB343">
        <v>0</v>
      </c>
      <c r="AC343">
        <v>0</v>
      </c>
      <c r="AD343">
        <v>0</v>
      </c>
      <c r="AE343">
        <v>0</v>
      </c>
      <c r="AF343">
        <v>0</v>
      </c>
      <c r="AG343">
        <v>0</v>
      </c>
      <c r="AH343">
        <v>0</v>
      </c>
      <c r="AI343">
        <v>0</v>
      </c>
      <c r="AJ343">
        <v>0</v>
      </c>
      <c r="AK343">
        <v>0</v>
      </c>
      <c r="AL343">
        <v>0</v>
      </c>
      <c r="AM343">
        <v>0</v>
      </c>
      <c r="AN343">
        <v>0</v>
      </c>
      <c r="AO343">
        <v>0</v>
      </c>
      <c r="AP343">
        <v>0</v>
      </c>
      <c r="AQ343">
        <v>9.2999999999999999E-2</v>
      </c>
      <c r="AR343">
        <v>0</v>
      </c>
      <c r="AT343">
        <v>7.0640000000000001</v>
      </c>
      <c r="AU343">
        <v>7.0640000000000001</v>
      </c>
      <c r="AV343">
        <v>4.42</v>
      </c>
      <c r="AW343">
        <v>0</v>
      </c>
      <c r="AX343">
        <v>0</v>
      </c>
      <c r="AY343" s="53">
        <v>0.6257078142695357</v>
      </c>
      <c r="BA343" t="s">
        <v>79</v>
      </c>
      <c r="BF343">
        <v>9.2999999999999999E-2</v>
      </c>
      <c r="BG343">
        <v>0</v>
      </c>
      <c r="BH343">
        <v>0</v>
      </c>
      <c r="BI343">
        <v>6.585</v>
      </c>
      <c r="BK343">
        <v>6.585</v>
      </c>
      <c r="BN343">
        <v>0.38600000000000001</v>
      </c>
      <c r="BO343">
        <v>0</v>
      </c>
      <c r="BP343">
        <v>6.585</v>
      </c>
      <c r="BQ343">
        <v>0</v>
      </c>
      <c r="BR343">
        <v>9.2999999999999999E-2</v>
      </c>
      <c r="BS343">
        <v>0</v>
      </c>
      <c r="BT343">
        <v>0</v>
      </c>
      <c r="BU343">
        <v>0</v>
      </c>
      <c r="BV343" t="s">
        <v>6</v>
      </c>
      <c r="BW343" t="s">
        <v>6</v>
      </c>
      <c r="BX343" t="s">
        <v>6</v>
      </c>
      <c r="BY343">
        <v>0</v>
      </c>
      <c r="BZ343">
        <v>7.0640000000000001</v>
      </c>
      <c r="CC343" s="53">
        <v>5.4643261608154019E-2</v>
      </c>
      <c r="CD343" s="53">
        <v>0</v>
      </c>
      <c r="CE343" s="53">
        <v>0.94535673839184597</v>
      </c>
      <c r="CF343" s="53">
        <v>0</v>
      </c>
      <c r="CH343" s="53">
        <v>1</v>
      </c>
      <c r="CK343">
        <v>5.4643299999999999E-2</v>
      </c>
      <c r="CN343" s="53">
        <v>3.8391845980090267E-8</v>
      </c>
      <c r="CO343" s="53">
        <v>0</v>
      </c>
    </row>
    <row r="344" spans="1:93" x14ac:dyDescent="0.35">
      <c r="A344" s="3" t="s">
        <v>469</v>
      </c>
      <c r="B344" s="3" t="s">
        <v>518</v>
      </c>
      <c r="C344">
        <v>0</v>
      </c>
      <c r="D344">
        <v>0.23799999999999999</v>
      </c>
      <c r="E344">
        <v>0</v>
      </c>
      <c r="F344">
        <v>0</v>
      </c>
      <c r="G344">
        <v>0</v>
      </c>
      <c r="H344">
        <v>0</v>
      </c>
      <c r="I344">
        <v>0</v>
      </c>
      <c r="J344">
        <v>0</v>
      </c>
      <c r="K344">
        <v>0</v>
      </c>
      <c r="L344" s="3">
        <v>0</v>
      </c>
      <c r="M344" s="3">
        <v>0</v>
      </c>
      <c r="N344" s="3">
        <v>0</v>
      </c>
      <c r="O344" s="3">
        <v>0</v>
      </c>
      <c r="P344" s="3">
        <v>0</v>
      </c>
      <c r="Q344" s="3">
        <v>0</v>
      </c>
      <c r="R344">
        <v>11.9</v>
      </c>
      <c r="S344">
        <v>0</v>
      </c>
      <c r="T344">
        <v>0</v>
      </c>
      <c r="U344">
        <v>12.249000000000001</v>
      </c>
      <c r="V344">
        <v>0</v>
      </c>
      <c r="W344">
        <v>0</v>
      </c>
      <c r="X344">
        <v>0</v>
      </c>
      <c r="Y344">
        <v>0</v>
      </c>
      <c r="Z344">
        <v>0</v>
      </c>
      <c r="AA344">
        <v>0</v>
      </c>
      <c r="AB344">
        <v>0</v>
      </c>
      <c r="AC344">
        <v>0</v>
      </c>
      <c r="AD344">
        <v>0</v>
      </c>
      <c r="AE344">
        <v>0</v>
      </c>
      <c r="AF344">
        <v>0</v>
      </c>
      <c r="AG344">
        <v>0</v>
      </c>
      <c r="AH344">
        <v>0</v>
      </c>
      <c r="AI344">
        <v>0</v>
      </c>
      <c r="AJ344">
        <v>0</v>
      </c>
      <c r="AK344">
        <v>0</v>
      </c>
      <c r="AL344">
        <v>0</v>
      </c>
      <c r="AM344">
        <v>0</v>
      </c>
      <c r="AN344">
        <v>0</v>
      </c>
      <c r="AO344">
        <v>0</v>
      </c>
      <c r="AP344">
        <v>0</v>
      </c>
      <c r="AQ344">
        <v>0.46800000000000003</v>
      </c>
      <c r="AR344">
        <v>0</v>
      </c>
      <c r="AT344">
        <v>24.855</v>
      </c>
      <c r="AU344">
        <v>24.855</v>
      </c>
      <c r="AV344">
        <v>18.41</v>
      </c>
      <c r="AW344">
        <v>0</v>
      </c>
      <c r="AX344">
        <v>0</v>
      </c>
      <c r="AY344" s="53">
        <v>0.74069603701468512</v>
      </c>
      <c r="BA344" t="s">
        <v>79</v>
      </c>
      <c r="BF344">
        <v>0.46800000000000003</v>
      </c>
      <c r="BG344">
        <v>0</v>
      </c>
      <c r="BH344">
        <v>24.149000000000001</v>
      </c>
      <c r="BI344">
        <v>0</v>
      </c>
      <c r="BK344">
        <v>24.149000000000001</v>
      </c>
      <c r="BN344">
        <v>0.23799999999999999</v>
      </c>
      <c r="BO344">
        <v>0</v>
      </c>
      <c r="BP344">
        <v>24.149000000000001</v>
      </c>
      <c r="BQ344">
        <v>0</v>
      </c>
      <c r="BR344">
        <v>0.46800000000000003</v>
      </c>
      <c r="BS344">
        <v>0</v>
      </c>
      <c r="BT344">
        <v>0</v>
      </c>
      <c r="BU344">
        <v>0</v>
      </c>
      <c r="BV344" t="s">
        <v>6</v>
      </c>
      <c r="BW344" t="s">
        <v>6</v>
      </c>
      <c r="BX344" t="s">
        <v>6</v>
      </c>
      <c r="BY344">
        <v>0</v>
      </c>
      <c r="BZ344">
        <v>24.855</v>
      </c>
      <c r="CC344" s="53">
        <v>9.5755381211023935E-3</v>
      </c>
      <c r="CD344" s="53">
        <v>0</v>
      </c>
      <c r="CE344" s="53">
        <v>0.99042446187889766</v>
      </c>
      <c r="CF344" s="53">
        <v>0</v>
      </c>
      <c r="CH344" s="53">
        <v>1</v>
      </c>
      <c r="CK344">
        <v>9.5755400000000004E-3</v>
      </c>
      <c r="CN344" s="53">
        <v>1.87889760694393E-9</v>
      </c>
      <c r="CO344" s="53">
        <v>0</v>
      </c>
    </row>
    <row r="345" spans="1:93" x14ac:dyDescent="0.35">
      <c r="A345" s="3" t="s">
        <v>469</v>
      </c>
      <c r="B345" s="3" t="s">
        <v>497</v>
      </c>
      <c r="C345">
        <v>0</v>
      </c>
      <c r="D345">
        <v>1.323</v>
      </c>
      <c r="E345">
        <v>0</v>
      </c>
      <c r="F345">
        <v>0</v>
      </c>
      <c r="G345">
        <v>0</v>
      </c>
      <c r="H345">
        <v>0</v>
      </c>
      <c r="I345">
        <v>0</v>
      </c>
      <c r="J345">
        <v>0</v>
      </c>
      <c r="K345">
        <v>0</v>
      </c>
      <c r="L345" s="3">
        <v>0</v>
      </c>
      <c r="M345" s="3">
        <v>0</v>
      </c>
      <c r="N345" s="3">
        <v>0</v>
      </c>
      <c r="O345" s="3">
        <v>0</v>
      </c>
      <c r="P345" s="3">
        <v>0</v>
      </c>
      <c r="Q345" s="3">
        <v>0</v>
      </c>
      <c r="R345">
        <v>0</v>
      </c>
      <c r="S345">
        <v>0</v>
      </c>
      <c r="T345">
        <v>0</v>
      </c>
      <c r="U345">
        <v>0</v>
      </c>
      <c r="V345">
        <v>0</v>
      </c>
      <c r="W345">
        <v>0.47199999999999998</v>
      </c>
      <c r="X345">
        <v>18.722000000000001</v>
      </c>
      <c r="Y345">
        <v>0</v>
      </c>
      <c r="Z345">
        <v>0</v>
      </c>
      <c r="AA345">
        <v>0</v>
      </c>
      <c r="AB345">
        <v>0</v>
      </c>
      <c r="AC345">
        <v>0</v>
      </c>
      <c r="AD345">
        <v>0</v>
      </c>
      <c r="AE345">
        <v>0</v>
      </c>
      <c r="AF345">
        <v>0</v>
      </c>
      <c r="AG345">
        <v>0</v>
      </c>
      <c r="AH345">
        <v>0</v>
      </c>
      <c r="AI345">
        <v>0</v>
      </c>
      <c r="AJ345">
        <v>0</v>
      </c>
      <c r="AK345">
        <v>0</v>
      </c>
      <c r="AL345">
        <v>0</v>
      </c>
      <c r="AM345">
        <v>0</v>
      </c>
      <c r="AN345">
        <v>0</v>
      </c>
      <c r="AO345">
        <v>0.21099999999999999</v>
      </c>
      <c r="AP345">
        <v>0</v>
      </c>
      <c r="AQ345">
        <v>0.36899999999999999</v>
      </c>
      <c r="AR345">
        <v>0</v>
      </c>
      <c r="AT345">
        <v>21.097000000000001</v>
      </c>
      <c r="AU345">
        <v>21.097000000000001</v>
      </c>
      <c r="AV345">
        <v>16.72</v>
      </c>
      <c r="AW345">
        <v>0</v>
      </c>
      <c r="AX345">
        <v>0</v>
      </c>
      <c r="AY345" s="53">
        <v>0.79252974356543571</v>
      </c>
      <c r="BA345" t="s">
        <v>79</v>
      </c>
      <c r="BF345">
        <v>0.36899999999999999</v>
      </c>
      <c r="BG345">
        <v>0</v>
      </c>
      <c r="BH345">
        <v>0</v>
      </c>
      <c r="BI345">
        <v>19.194000000000003</v>
      </c>
      <c r="BK345">
        <v>19.194000000000003</v>
      </c>
      <c r="BN345">
        <v>1.323</v>
      </c>
      <c r="BO345">
        <v>0</v>
      </c>
      <c r="BP345">
        <v>19.194000000000003</v>
      </c>
      <c r="BQ345">
        <v>0.21099999999999999</v>
      </c>
      <c r="BR345">
        <v>0.36899999999999999</v>
      </c>
      <c r="BS345">
        <v>0</v>
      </c>
      <c r="BT345">
        <v>0</v>
      </c>
      <c r="BU345">
        <v>0</v>
      </c>
      <c r="BV345" t="s">
        <v>6</v>
      </c>
      <c r="BW345" t="s">
        <v>6</v>
      </c>
      <c r="BX345" t="s">
        <v>6</v>
      </c>
      <c r="BY345">
        <v>0</v>
      </c>
      <c r="BZ345">
        <v>21.097000000000001</v>
      </c>
      <c r="CC345" s="53">
        <v>6.2710337962743515E-2</v>
      </c>
      <c r="CD345" s="53">
        <v>0</v>
      </c>
      <c r="CE345" s="53">
        <v>0.92728824003412813</v>
      </c>
      <c r="CF345" s="53">
        <v>1.0001422003128407E-2</v>
      </c>
      <c r="CH345" s="53">
        <v>1</v>
      </c>
      <c r="CK345">
        <v>6.2710299999999997E-2</v>
      </c>
      <c r="CN345" s="53">
        <v>-3.7962743518193953E-8</v>
      </c>
      <c r="CO345" s="53">
        <v>0</v>
      </c>
    </row>
    <row r="346" spans="1:93" x14ac:dyDescent="0.35">
      <c r="A346" s="3" t="s">
        <v>469</v>
      </c>
      <c r="B346" s="3" t="s">
        <v>516</v>
      </c>
      <c r="C346">
        <v>0</v>
      </c>
      <c r="D346">
        <v>0.24399999999999999</v>
      </c>
      <c r="E346">
        <v>0</v>
      </c>
      <c r="F346">
        <v>0</v>
      </c>
      <c r="G346">
        <v>0</v>
      </c>
      <c r="H346">
        <v>0</v>
      </c>
      <c r="I346">
        <v>0</v>
      </c>
      <c r="J346">
        <v>0</v>
      </c>
      <c r="K346">
        <v>0</v>
      </c>
      <c r="L346" s="3">
        <v>0</v>
      </c>
      <c r="M346" s="3">
        <v>0</v>
      </c>
      <c r="N346" s="3">
        <v>0</v>
      </c>
      <c r="O346" s="3">
        <v>0</v>
      </c>
      <c r="P346" s="3">
        <v>0</v>
      </c>
      <c r="Q346" s="3">
        <v>0</v>
      </c>
      <c r="R346">
        <v>0</v>
      </c>
      <c r="S346">
        <v>0</v>
      </c>
      <c r="T346">
        <v>0</v>
      </c>
      <c r="U346">
        <v>12.035</v>
      </c>
      <c r="V346">
        <v>0</v>
      </c>
      <c r="W346">
        <v>1.8089999999999999</v>
      </c>
      <c r="X346">
        <v>0</v>
      </c>
      <c r="Y346">
        <v>0</v>
      </c>
      <c r="Z346">
        <v>0</v>
      </c>
      <c r="AA346">
        <v>0</v>
      </c>
      <c r="AB346">
        <v>0</v>
      </c>
      <c r="AC346">
        <v>0</v>
      </c>
      <c r="AD346">
        <v>0</v>
      </c>
      <c r="AE346">
        <v>0</v>
      </c>
      <c r="AF346">
        <v>0</v>
      </c>
      <c r="AG346">
        <v>0</v>
      </c>
      <c r="AH346">
        <v>0</v>
      </c>
      <c r="AI346">
        <v>0</v>
      </c>
      <c r="AJ346">
        <v>0</v>
      </c>
      <c r="AK346">
        <v>0</v>
      </c>
      <c r="AL346">
        <v>0</v>
      </c>
      <c r="AM346">
        <v>0</v>
      </c>
      <c r="AN346">
        <v>0</v>
      </c>
      <c r="AO346">
        <v>0</v>
      </c>
      <c r="AP346">
        <v>0</v>
      </c>
      <c r="AQ346">
        <v>0.189</v>
      </c>
      <c r="AR346">
        <v>0</v>
      </c>
      <c r="AT346">
        <v>14.276999999999999</v>
      </c>
      <c r="AU346">
        <v>14.276999999999999</v>
      </c>
      <c r="AV346">
        <v>9.7940000000000005</v>
      </c>
      <c r="AW346">
        <v>0</v>
      </c>
      <c r="AX346">
        <v>0</v>
      </c>
      <c r="AY346" s="53">
        <v>0.68599845906002666</v>
      </c>
      <c r="BA346" t="s">
        <v>79</v>
      </c>
      <c r="BF346">
        <v>0.189</v>
      </c>
      <c r="BG346">
        <v>0</v>
      </c>
      <c r="BH346">
        <v>12.035</v>
      </c>
      <c r="BI346">
        <v>1.8089999999999999</v>
      </c>
      <c r="BK346">
        <v>13.843999999999999</v>
      </c>
      <c r="BN346">
        <v>0.24399999999999999</v>
      </c>
      <c r="BO346">
        <v>0</v>
      </c>
      <c r="BP346">
        <v>13.843999999999999</v>
      </c>
      <c r="BQ346">
        <v>0</v>
      </c>
      <c r="BR346">
        <v>0.189</v>
      </c>
      <c r="BS346">
        <v>0</v>
      </c>
      <c r="BT346">
        <v>0</v>
      </c>
      <c r="BU346">
        <v>0</v>
      </c>
      <c r="BV346" t="s">
        <v>6</v>
      </c>
      <c r="BW346" t="s">
        <v>6</v>
      </c>
      <c r="BX346" t="s">
        <v>6</v>
      </c>
      <c r="BY346">
        <v>0</v>
      </c>
      <c r="BZ346">
        <v>14.276999999999999</v>
      </c>
      <c r="CC346" s="53">
        <v>1.7090425159347201E-2</v>
      </c>
      <c r="CD346" s="53">
        <v>0</v>
      </c>
      <c r="CE346" s="53">
        <v>0.98290957484065278</v>
      </c>
      <c r="CF346" s="53">
        <v>0</v>
      </c>
      <c r="CH346" s="53">
        <v>1</v>
      </c>
      <c r="CK346">
        <v>1.7090399999999999E-2</v>
      </c>
      <c r="CN346" s="53">
        <v>-2.5159347202818871E-8</v>
      </c>
      <c r="CO346" s="53">
        <v>0</v>
      </c>
    </row>
    <row r="347" spans="1:93" x14ac:dyDescent="0.35">
      <c r="A347" s="3" t="s">
        <v>537</v>
      </c>
      <c r="B347" s="3" t="s">
        <v>538</v>
      </c>
      <c r="C347">
        <v>0</v>
      </c>
      <c r="D347">
        <v>6.7249999999999996</v>
      </c>
      <c r="E347">
        <v>0</v>
      </c>
      <c r="F347">
        <v>0</v>
      </c>
      <c r="G347">
        <v>0</v>
      </c>
      <c r="H347">
        <v>0</v>
      </c>
      <c r="I347">
        <v>0</v>
      </c>
      <c r="J347">
        <v>0</v>
      </c>
      <c r="K347">
        <v>0</v>
      </c>
      <c r="L347" s="3">
        <v>0</v>
      </c>
      <c r="M347" s="3">
        <v>0</v>
      </c>
      <c r="N347" s="3">
        <v>0</v>
      </c>
      <c r="O347" s="3">
        <v>51.232500000000002</v>
      </c>
      <c r="P347" s="3">
        <v>0</v>
      </c>
      <c r="Q347" s="3">
        <v>0</v>
      </c>
      <c r="R347">
        <v>0</v>
      </c>
      <c r="S347">
        <v>109.39</v>
      </c>
      <c r="T347">
        <v>0</v>
      </c>
      <c r="U347">
        <v>27.0609</v>
      </c>
      <c r="V347">
        <v>8.9223499999999998</v>
      </c>
      <c r="W347">
        <v>15.683999999999999</v>
      </c>
      <c r="X347">
        <v>0</v>
      </c>
      <c r="Y347">
        <v>0</v>
      </c>
      <c r="Z347">
        <v>0</v>
      </c>
      <c r="AA347">
        <v>0</v>
      </c>
      <c r="AB347">
        <v>0</v>
      </c>
      <c r="AC347">
        <v>0</v>
      </c>
      <c r="AD347">
        <v>0</v>
      </c>
      <c r="AE347">
        <v>0</v>
      </c>
      <c r="AF347">
        <v>0</v>
      </c>
      <c r="AG347">
        <v>0</v>
      </c>
      <c r="AH347">
        <v>0</v>
      </c>
      <c r="AI347">
        <v>1.3093900000000001</v>
      </c>
      <c r="AJ347">
        <v>0</v>
      </c>
      <c r="AK347">
        <v>0</v>
      </c>
      <c r="AL347">
        <v>0</v>
      </c>
      <c r="AM347">
        <v>0</v>
      </c>
      <c r="AN347">
        <v>26.975000000000001</v>
      </c>
      <c r="AO347">
        <v>0</v>
      </c>
      <c r="AP347">
        <v>0</v>
      </c>
      <c r="AQ347">
        <v>5.7927200000000001</v>
      </c>
      <c r="AR347">
        <v>0</v>
      </c>
      <c r="AT347">
        <v>253.09186</v>
      </c>
      <c r="AU347">
        <v>253.09186</v>
      </c>
      <c r="AV347">
        <v>141.982</v>
      </c>
      <c r="AW347">
        <v>0</v>
      </c>
      <c r="AX347">
        <v>0</v>
      </c>
      <c r="AY347" s="53">
        <v>0.56098998995858662</v>
      </c>
      <c r="BA347" t="s">
        <v>79</v>
      </c>
      <c r="BF347">
        <v>5.7927200000000001</v>
      </c>
      <c r="BG347">
        <v>1.3093900000000001</v>
      </c>
      <c r="BH347">
        <v>145.37324999999998</v>
      </c>
      <c r="BI347">
        <v>15.683999999999999</v>
      </c>
      <c r="BK347">
        <v>213.59914000000001</v>
      </c>
      <c r="BN347">
        <v>6.7249999999999996</v>
      </c>
      <c r="BO347">
        <v>0</v>
      </c>
      <c r="BP347">
        <v>162.36663999999999</v>
      </c>
      <c r="BQ347">
        <v>78.20750000000001</v>
      </c>
      <c r="BR347">
        <v>5.7927200000000001</v>
      </c>
      <c r="BS347">
        <v>0</v>
      </c>
      <c r="BT347">
        <v>0</v>
      </c>
      <c r="BU347">
        <v>0</v>
      </c>
      <c r="BV347" t="s">
        <v>6</v>
      </c>
      <c r="BW347" t="s">
        <v>6</v>
      </c>
      <c r="BX347" t="s">
        <v>6</v>
      </c>
      <c r="BY347">
        <v>1.0246500000000001</v>
      </c>
      <c r="BZ347">
        <v>253.09186</v>
      </c>
      <c r="CC347" s="53">
        <v>3.0619910099044672E-2</v>
      </c>
      <c r="CD347" s="53">
        <v>0</v>
      </c>
      <c r="CE347" s="53">
        <v>0.66442026227157203</v>
      </c>
      <c r="CF347" s="53">
        <v>0.30495982762938334</v>
      </c>
      <c r="CH347" s="53">
        <v>1</v>
      </c>
      <c r="CK347">
        <v>3.0619899999999999E-2</v>
      </c>
      <c r="CN347" s="53">
        <v>-1.0099044673445023E-8</v>
      </c>
      <c r="CO347" s="53">
        <v>0</v>
      </c>
    </row>
    <row r="348" spans="1:93" x14ac:dyDescent="0.35">
      <c r="A348" s="3" t="s">
        <v>539</v>
      </c>
      <c r="B348" s="3" t="s">
        <v>540</v>
      </c>
      <c r="C348">
        <v>0</v>
      </c>
      <c r="D348">
        <v>0</v>
      </c>
      <c r="E348">
        <v>0</v>
      </c>
      <c r="F348">
        <v>0</v>
      </c>
      <c r="G348">
        <v>0</v>
      </c>
      <c r="H348">
        <v>0</v>
      </c>
      <c r="I348">
        <v>0</v>
      </c>
      <c r="J348">
        <v>0</v>
      </c>
      <c r="K348">
        <v>0</v>
      </c>
      <c r="L348" s="3">
        <v>0</v>
      </c>
      <c r="M348" s="3">
        <v>0</v>
      </c>
      <c r="N348" s="3">
        <v>0</v>
      </c>
      <c r="O348" s="3">
        <v>0</v>
      </c>
      <c r="P348" s="3">
        <v>0</v>
      </c>
      <c r="Q348" s="3">
        <v>0</v>
      </c>
      <c r="R348">
        <v>23.82</v>
      </c>
      <c r="S348">
        <v>43.87</v>
      </c>
      <c r="T348">
        <v>32.590000000000003</v>
      </c>
      <c r="U348">
        <v>25.07</v>
      </c>
      <c r="V348">
        <v>0</v>
      </c>
      <c r="W348">
        <v>0</v>
      </c>
      <c r="X348">
        <v>0</v>
      </c>
      <c r="Y348">
        <v>0</v>
      </c>
      <c r="Z348">
        <v>0</v>
      </c>
      <c r="AA348">
        <v>0</v>
      </c>
      <c r="AB348">
        <v>7.84</v>
      </c>
      <c r="AC348">
        <v>0</v>
      </c>
      <c r="AD348">
        <v>0</v>
      </c>
      <c r="AE348">
        <v>0</v>
      </c>
      <c r="AF348">
        <v>0</v>
      </c>
      <c r="AG348">
        <v>0</v>
      </c>
      <c r="AH348">
        <v>0</v>
      </c>
      <c r="AI348">
        <v>0</v>
      </c>
      <c r="AJ348">
        <v>0</v>
      </c>
      <c r="AK348">
        <v>0</v>
      </c>
      <c r="AL348">
        <v>0</v>
      </c>
      <c r="AM348">
        <v>0</v>
      </c>
      <c r="AN348">
        <v>25.1</v>
      </c>
      <c r="AO348">
        <v>0</v>
      </c>
      <c r="AP348">
        <v>0</v>
      </c>
      <c r="AQ348">
        <v>3.83</v>
      </c>
      <c r="AR348">
        <v>0</v>
      </c>
      <c r="AT348">
        <v>162.12</v>
      </c>
      <c r="AU348">
        <v>162.12</v>
      </c>
      <c r="AV348">
        <v>116.54</v>
      </c>
      <c r="AW348">
        <v>0</v>
      </c>
      <c r="AX348">
        <v>0</v>
      </c>
      <c r="AY348" s="53">
        <v>0.71885023439427587</v>
      </c>
      <c r="BA348" t="s">
        <v>79</v>
      </c>
      <c r="BF348">
        <v>3.83</v>
      </c>
      <c r="BG348">
        <v>0</v>
      </c>
      <c r="BH348">
        <v>125.35</v>
      </c>
      <c r="BI348">
        <v>0</v>
      </c>
      <c r="BK348">
        <v>133.19</v>
      </c>
      <c r="BN348">
        <v>0</v>
      </c>
      <c r="BO348">
        <v>0</v>
      </c>
      <c r="BP348">
        <v>133.19</v>
      </c>
      <c r="BQ348">
        <v>25.1</v>
      </c>
      <c r="BR348">
        <v>3.83</v>
      </c>
      <c r="BS348">
        <v>0</v>
      </c>
      <c r="BT348">
        <v>0</v>
      </c>
      <c r="BU348">
        <v>0</v>
      </c>
      <c r="BV348" t="s">
        <v>6</v>
      </c>
      <c r="BW348" t="s">
        <v>6</v>
      </c>
      <c r="BX348" t="s">
        <v>6</v>
      </c>
      <c r="BY348">
        <v>0</v>
      </c>
      <c r="BZ348">
        <v>162.12</v>
      </c>
      <c r="CC348" s="53">
        <v>0</v>
      </c>
      <c r="CD348" s="53">
        <v>0</v>
      </c>
      <c r="CE348" s="53">
        <v>0.8451764125339255</v>
      </c>
      <c r="CF348" s="53">
        <v>0.15482358746607452</v>
      </c>
      <c r="CH348" s="53">
        <v>1</v>
      </c>
      <c r="CK348">
        <v>0</v>
      </c>
      <c r="CN348" s="53">
        <v>0</v>
      </c>
      <c r="CO348" s="53">
        <v>0</v>
      </c>
    </row>
    <row r="349" spans="1:93" x14ac:dyDescent="0.35">
      <c r="A349" s="3" t="s">
        <v>539</v>
      </c>
      <c r="B349" s="3" t="s">
        <v>541</v>
      </c>
      <c r="C349">
        <v>0</v>
      </c>
      <c r="D349">
        <v>0</v>
      </c>
      <c r="E349">
        <v>0</v>
      </c>
      <c r="F349">
        <v>0</v>
      </c>
      <c r="G349">
        <v>0</v>
      </c>
      <c r="H349">
        <v>0</v>
      </c>
      <c r="I349">
        <v>0</v>
      </c>
      <c r="J349">
        <v>0</v>
      </c>
      <c r="K349">
        <v>0</v>
      </c>
      <c r="L349" s="3">
        <v>0</v>
      </c>
      <c r="M349" s="3">
        <v>0</v>
      </c>
      <c r="N349" s="3">
        <v>0</v>
      </c>
      <c r="O349" s="3">
        <v>0</v>
      </c>
      <c r="P349" s="3">
        <v>0</v>
      </c>
      <c r="Q349" s="3">
        <v>0</v>
      </c>
      <c r="R349">
        <v>0</v>
      </c>
      <c r="S349">
        <v>13.54</v>
      </c>
      <c r="T349">
        <v>10.63</v>
      </c>
      <c r="U349">
        <v>0</v>
      </c>
      <c r="V349">
        <v>0</v>
      </c>
      <c r="W349">
        <v>0</v>
      </c>
      <c r="X349">
        <v>0</v>
      </c>
      <c r="Y349">
        <v>0</v>
      </c>
      <c r="Z349">
        <v>0</v>
      </c>
      <c r="AA349">
        <v>0</v>
      </c>
      <c r="AB349">
        <v>0.75</v>
      </c>
      <c r="AC349">
        <v>0</v>
      </c>
      <c r="AD349">
        <v>0</v>
      </c>
      <c r="AE349">
        <v>0</v>
      </c>
      <c r="AF349">
        <v>0</v>
      </c>
      <c r="AG349">
        <v>0</v>
      </c>
      <c r="AH349">
        <v>0</v>
      </c>
      <c r="AI349">
        <v>0</v>
      </c>
      <c r="AJ349">
        <v>0</v>
      </c>
      <c r="AK349">
        <v>0</v>
      </c>
      <c r="AL349">
        <v>0</v>
      </c>
      <c r="AM349">
        <v>0</v>
      </c>
      <c r="AN349">
        <v>4.4400000000000004</v>
      </c>
      <c r="AO349">
        <v>0</v>
      </c>
      <c r="AP349">
        <v>0</v>
      </c>
      <c r="AQ349">
        <v>0.84</v>
      </c>
      <c r="AR349">
        <v>0</v>
      </c>
      <c r="AT349">
        <v>30.200000000000003</v>
      </c>
      <c r="AU349">
        <v>30.200000000000003</v>
      </c>
      <c r="AV349">
        <v>20.7</v>
      </c>
      <c r="AW349">
        <v>0</v>
      </c>
      <c r="AX349">
        <v>0</v>
      </c>
      <c r="AY349" s="53">
        <v>0.68543046357615889</v>
      </c>
      <c r="BA349" t="s">
        <v>79</v>
      </c>
      <c r="BF349">
        <v>0.84</v>
      </c>
      <c r="BG349">
        <v>0</v>
      </c>
      <c r="BH349">
        <v>24.17</v>
      </c>
      <c r="BI349">
        <v>0</v>
      </c>
      <c r="BK349">
        <v>24.92</v>
      </c>
      <c r="BN349">
        <v>0</v>
      </c>
      <c r="BO349">
        <v>0</v>
      </c>
      <c r="BP349">
        <v>24.92</v>
      </c>
      <c r="BQ349">
        <v>4.4400000000000004</v>
      </c>
      <c r="BR349">
        <v>0.84</v>
      </c>
      <c r="BS349">
        <v>0</v>
      </c>
      <c r="BT349">
        <v>0</v>
      </c>
      <c r="BU349">
        <v>0</v>
      </c>
      <c r="BV349" t="s">
        <v>6</v>
      </c>
      <c r="BW349" t="s">
        <v>6</v>
      </c>
      <c r="BX349" t="s">
        <v>6</v>
      </c>
      <c r="BY349">
        <v>0</v>
      </c>
      <c r="BZ349">
        <v>30.200000000000003</v>
      </c>
      <c r="CC349" s="53">
        <v>0</v>
      </c>
      <c r="CD349" s="53">
        <v>0</v>
      </c>
      <c r="CE349" s="53">
        <v>0.85298013245033111</v>
      </c>
      <c r="CF349" s="53">
        <v>0.14701986754966886</v>
      </c>
      <c r="CH349" s="53">
        <v>1</v>
      </c>
      <c r="CK349">
        <v>0</v>
      </c>
      <c r="CN349" s="53">
        <v>0</v>
      </c>
      <c r="CO349" s="53">
        <v>0</v>
      </c>
    </row>
    <row r="350" spans="1:93" x14ac:dyDescent="0.35">
      <c r="A350" s="3" t="s">
        <v>539</v>
      </c>
      <c r="B350" s="3" t="s">
        <v>542</v>
      </c>
      <c r="C350">
        <v>0</v>
      </c>
      <c r="D350">
        <v>0</v>
      </c>
      <c r="E350">
        <v>0</v>
      </c>
      <c r="F350">
        <v>0</v>
      </c>
      <c r="G350">
        <v>0</v>
      </c>
      <c r="H350">
        <v>0</v>
      </c>
      <c r="I350">
        <v>0</v>
      </c>
      <c r="J350">
        <v>0</v>
      </c>
      <c r="K350">
        <v>0</v>
      </c>
      <c r="L350" s="3">
        <v>0</v>
      </c>
      <c r="M350" s="3">
        <v>0</v>
      </c>
      <c r="N350" s="3">
        <v>0</v>
      </c>
      <c r="O350" s="3">
        <v>0</v>
      </c>
      <c r="P350" s="3">
        <v>0</v>
      </c>
      <c r="Q350" s="3">
        <v>0</v>
      </c>
      <c r="R350">
        <v>0</v>
      </c>
      <c r="S350">
        <v>0</v>
      </c>
      <c r="T350">
        <v>3.12</v>
      </c>
      <c r="U350">
        <v>8.8800000000000008</v>
      </c>
      <c r="V350">
        <v>0</v>
      </c>
      <c r="W350">
        <v>0</v>
      </c>
      <c r="X350">
        <v>0</v>
      </c>
      <c r="Y350">
        <v>0</v>
      </c>
      <c r="Z350">
        <v>0</v>
      </c>
      <c r="AA350">
        <v>0</v>
      </c>
      <c r="AB350">
        <v>0.36</v>
      </c>
      <c r="AC350">
        <v>0</v>
      </c>
      <c r="AD350">
        <v>0</v>
      </c>
      <c r="AE350">
        <v>0</v>
      </c>
      <c r="AF350">
        <v>0</v>
      </c>
      <c r="AG350">
        <v>0</v>
      </c>
      <c r="AH350">
        <v>0</v>
      </c>
      <c r="AI350">
        <v>0</v>
      </c>
      <c r="AJ350">
        <v>0</v>
      </c>
      <c r="AK350">
        <v>0</v>
      </c>
      <c r="AL350">
        <v>0</v>
      </c>
      <c r="AM350">
        <v>0</v>
      </c>
      <c r="AN350">
        <v>1.6</v>
      </c>
      <c r="AO350">
        <v>0</v>
      </c>
      <c r="AP350">
        <v>0</v>
      </c>
      <c r="AQ350">
        <v>0.32</v>
      </c>
      <c r="AR350">
        <v>0</v>
      </c>
      <c r="AT350">
        <v>14.28</v>
      </c>
      <c r="AU350">
        <v>14.28</v>
      </c>
      <c r="AV350">
        <v>10.31</v>
      </c>
      <c r="AW350">
        <v>0</v>
      </c>
      <c r="AX350">
        <v>0</v>
      </c>
      <c r="AY350" s="53">
        <v>0.72198879551820738</v>
      </c>
      <c r="BA350" t="s">
        <v>79</v>
      </c>
      <c r="BF350">
        <v>0.32</v>
      </c>
      <c r="BG350">
        <v>0</v>
      </c>
      <c r="BH350">
        <v>12</v>
      </c>
      <c r="BI350">
        <v>0</v>
      </c>
      <c r="BK350">
        <v>12.36</v>
      </c>
      <c r="BN350">
        <v>0</v>
      </c>
      <c r="BO350">
        <v>0</v>
      </c>
      <c r="BP350">
        <v>12.36</v>
      </c>
      <c r="BQ350">
        <v>1.6</v>
      </c>
      <c r="BR350">
        <v>0.32</v>
      </c>
      <c r="BS350">
        <v>0</v>
      </c>
      <c r="BT350">
        <v>0</v>
      </c>
      <c r="BU350">
        <v>0</v>
      </c>
      <c r="BV350" t="s">
        <v>6</v>
      </c>
      <c r="BW350" t="s">
        <v>6</v>
      </c>
      <c r="BX350" t="s">
        <v>6</v>
      </c>
      <c r="BY350">
        <v>0</v>
      </c>
      <c r="BZ350">
        <v>14.28</v>
      </c>
      <c r="CC350" s="53">
        <v>0</v>
      </c>
      <c r="CD350" s="53">
        <v>0</v>
      </c>
      <c r="CE350" s="53">
        <v>0.8879551820728292</v>
      </c>
      <c r="CF350" s="53">
        <v>0.11204481792717087</v>
      </c>
      <c r="CH350" s="53">
        <v>1</v>
      </c>
      <c r="CK350">
        <v>0</v>
      </c>
      <c r="CN350" s="53">
        <v>0</v>
      </c>
      <c r="CO350" s="53">
        <v>0</v>
      </c>
    </row>
    <row r="351" spans="1:93" x14ac:dyDescent="0.35">
      <c r="A351" s="3" t="s">
        <v>539</v>
      </c>
      <c r="B351" s="3" t="s">
        <v>543</v>
      </c>
      <c r="C351">
        <v>0</v>
      </c>
      <c r="D351">
        <v>0</v>
      </c>
      <c r="E351">
        <v>0</v>
      </c>
      <c r="F351">
        <v>0</v>
      </c>
      <c r="G351">
        <v>0</v>
      </c>
      <c r="H351">
        <v>0</v>
      </c>
      <c r="I351">
        <v>0</v>
      </c>
      <c r="J351">
        <v>0</v>
      </c>
      <c r="K351">
        <v>0</v>
      </c>
      <c r="L351" s="3">
        <v>0</v>
      </c>
      <c r="M351" s="3">
        <v>0</v>
      </c>
      <c r="N351" s="3">
        <v>0</v>
      </c>
      <c r="O351" s="3">
        <v>0</v>
      </c>
      <c r="P351" s="3">
        <v>0</v>
      </c>
      <c r="Q351" s="3">
        <v>0</v>
      </c>
      <c r="R351">
        <v>7.64</v>
      </c>
      <c r="S351">
        <v>16.13</v>
      </c>
      <c r="T351">
        <v>0</v>
      </c>
      <c r="U351">
        <v>18.670000000000002</v>
      </c>
      <c r="V351">
        <v>0</v>
      </c>
      <c r="W351">
        <v>0</v>
      </c>
      <c r="X351">
        <v>0</v>
      </c>
      <c r="Y351">
        <v>0</v>
      </c>
      <c r="Z351">
        <v>0</v>
      </c>
      <c r="AA351">
        <v>0</v>
      </c>
      <c r="AB351">
        <v>4.17</v>
      </c>
      <c r="AC351">
        <v>0</v>
      </c>
      <c r="AD351">
        <v>0</v>
      </c>
      <c r="AE351">
        <v>0</v>
      </c>
      <c r="AF351">
        <v>0</v>
      </c>
      <c r="AG351">
        <v>0</v>
      </c>
      <c r="AH351">
        <v>0</v>
      </c>
      <c r="AI351">
        <v>0</v>
      </c>
      <c r="AJ351">
        <v>0</v>
      </c>
      <c r="AK351">
        <v>0</v>
      </c>
      <c r="AL351">
        <v>0</v>
      </c>
      <c r="AM351">
        <v>0</v>
      </c>
      <c r="AN351">
        <v>6.01</v>
      </c>
      <c r="AO351">
        <v>0</v>
      </c>
      <c r="AP351">
        <v>0</v>
      </c>
      <c r="AQ351">
        <v>1.03</v>
      </c>
      <c r="AR351">
        <v>0</v>
      </c>
      <c r="AT351">
        <v>53.65</v>
      </c>
      <c r="AU351">
        <v>53.65</v>
      </c>
      <c r="AV351">
        <v>41.72</v>
      </c>
      <c r="AW351">
        <v>0</v>
      </c>
      <c r="AX351">
        <v>0</v>
      </c>
      <c r="AY351" s="53">
        <v>0.77763280521901212</v>
      </c>
      <c r="BA351" t="s">
        <v>79</v>
      </c>
      <c r="BF351">
        <v>1.03</v>
      </c>
      <c r="BG351">
        <v>0</v>
      </c>
      <c r="BH351">
        <v>42.44</v>
      </c>
      <c r="BI351">
        <v>0</v>
      </c>
      <c r="BK351">
        <v>46.61</v>
      </c>
      <c r="BN351">
        <v>0</v>
      </c>
      <c r="BO351">
        <v>0</v>
      </c>
      <c r="BP351">
        <v>46.61</v>
      </c>
      <c r="BQ351">
        <v>6.01</v>
      </c>
      <c r="BR351">
        <v>1.03</v>
      </c>
      <c r="BS351">
        <v>0</v>
      </c>
      <c r="BT351">
        <v>0</v>
      </c>
      <c r="BU351">
        <v>0</v>
      </c>
      <c r="BV351" t="s">
        <v>6</v>
      </c>
      <c r="BW351" t="s">
        <v>6</v>
      </c>
      <c r="BX351" t="s">
        <v>6</v>
      </c>
      <c r="BY351">
        <v>0</v>
      </c>
      <c r="BZ351">
        <v>53.65</v>
      </c>
      <c r="CC351" s="53">
        <v>0</v>
      </c>
      <c r="CD351" s="53">
        <v>0</v>
      </c>
      <c r="CE351" s="53">
        <v>0.88797763280521902</v>
      </c>
      <c r="CF351" s="53">
        <v>0.11202236719478098</v>
      </c>
      <c r="CH351" s="53">
        <v>1</v>
      </c>
      <c r="CK351">
        <v>0</v>
      </c>
      <c r="CN351" s="53">
        <v>0</v>
      </c>
      <c r="CO351" s="53">
        <v>0</v>
      </c>
    </row>
    <row r="352" spans="1:93" x14ac:dyDescent="0.35">
      <c r="A352" s="3" t="s">
        <v>544</v>
      </c>
      <c r="B352" s="3" t="s">
        <v>545</v>
      </c>
      <c r="C352">
        <v>0</v>
      </c>
      <c r="D352">
        <v>0.14000000000000001</v>
      </c>
      <c r="E352">
        <v>0</v>
      </c>
      <c r="F352">
        <v>0</v>
      </c>
      <c r="G352">
        <v>5.3970000000000002</v>
      </c>
      <c r="H352">
        <v>0</v>
      </c>
      <c r="I352">
        <v>0</v>
      </c>
      <c r="J352">
        <v>0</v>
      </c>
      <c r="K352">
        <v>0</v>
      </c>
      <c r="L352" s="3">
        <v>0</v>
      </c>
      <c r="M352" s="3">
        <v>0</v>
      </c>
      <c r="N352" s="3">
        <v>0</v>
      </c>
      <c r="O352" s="3">
        <v>0</v>
      </c>
      <c r="P352" s="3">
        <v>0</v>
      </c>
      <c r="Q352" s="3">
        <v>0</v>
      </c>
      <c r="R352">
        <v>0</v>
      </c>
      <c r="S352">
        <v>0</v>
      </c>
      <c r="T352">
        <v>0</v>
      </c>
      <c r="U352">
        <v>0</v>
      </c>
      <c r="V352">
        <v>0</v>
      </c>
      <c r="W352">
        <v>0</v>
      </c>
      <c r="X352">
        <v>0</v>
      </c>
      <c r="Y352">
        <v>0</v>
      </c>
      <c r="Z352">
        <v>0</v>
      </c>
      <c r="AA352">
        <v>0</v>
      </c>
      <c r="AB352">
        <v>0</v>
      </c>
      <c r="AC352">
        <v>3.0720000000000001</v>
      </c>
      <c r="AD352">
        <v>0</v>
      </c>
      <c r="AE352">
        <v>0</v>
      </c>
      <c r="AF352">
        <v>0</v>
      </c>
      <c r="AG352">
        <v>0</v>
      </c>
      <c r="AH352">
        <v>0</v>
      </c>
      <c r="AI352">
        <v>0</v>
      </c>
      <c r="AJ352">
        <v>0</v>
      </c>
      <c r="AK352">
        <v>0</v>
      </c>
      <c r="AL352">
        <v>0</v>
      </c>
      <c r="AM352">
        <v>0</v>
      </c>
      <c r="AN352">
        <v>0</v>
      </c>
      <c r="AO352">
        <v>90.068600000000004</v>
      </c>
      <c r="AP352">
        <v>0</v>
      </c>
      <c r="AQ352">
        <v>1.204</v>
      </c>
      <c r="AR352">
        <v>0</v>
      </c>
      <c r="AT352">
        <v>99.881599999999992</v>
      </c>
      <c r="AU352">
        <v>99.881599999999992</v>
      </c>
      <c r="AV352">
        <v>81.790000000000006</v>
      </c>
      <c r="AW352">
        <v>0</v>
      </c>
      <c r="AX352">
        <v>0</v>
      </c>
      <c r="AY352" s="53">
        <v>0.81886954153718017</v>
      </c>
      <c r="BA352" t="s">
        <v>79</v>
      </c>
      <c r="BF352">
        <v>1.204</v>
      </c>
      <c r="BG352">
        <v>0</v>
      </c>
      <c r="BH352">
        <v>0</v>
      </c>
      <c r="BI352">
        <v>0</v>
      </c>
      <c r="BK352">
        <v>3.0720000000000001</v>
      </c>
      <c r="BN352">
        <v>5.5369999999999999</v>
      </c>
      <c r="BO352">
        <v>0</v>
      </c>
      <c r="BP352">
        <v>0</v>
      </c>
      <c r="BQ352">
        <v>93.140600000000006</v>
      </c>
      <c r="BR352">
        <v>1.204</v>
      </c>
      <c r="BS352">
        <v>0</v>
      </c>
      <c r="BT352">
        <v>0</v>
      </c>
      <c r="BU352">
        <v>0</v>
      </c>
      <c r="BV352" t="s">
        <v>6</v>
      </c>
      <c r="BW352" t="s">
        <v>6</v>
      </c>
      <c r="BX352" t="s">
        <v>6</v>
      </c>
      <c r="BY352">
        <v>0</v>
      </c>
      <c r="BZ352">
        <v>99.881600000000006</v>
      </c>
      <c r="CC352" s="53">
        <v>5.5435635792778645E-2</v>
      </c>
      <c r="CD352" s="53">
        <v>0</v>
      </c>
      <c r="CE352" s="53">
        <v>1.205427225835389E-2</v>
      </c>
      <c r="CF352" s="53">
        <v>0.93251009194886747</v>
      </c>
      <c r="CH352" s="53">
        <v>1</v>
      </c>
      <c r="CK352">
        <v>5.5435600000000002E-2</v>
      </c>
      <c r="CN352" s="53">
        <v>-3.5792778643739531E-8</v>
      </c>
      <c r="CO352" s="53">
        <v>0</v>
      </c>
    </row>
    <row r="353" spans="1:93" x14ac:dyDescent="0.35">
      <c r="A353" s="3" t="s">
        <v>544</v>
      </c>
      <c r="B353" s="3" t="s">
        <v>546</v>
      </c>
      <c r="C353">
        <v>0</v>
      </c>
      <c r="D353">
        <v>3.4000000000000002E-2</v>
      </c>
      <c r="E353">
        <v>0</v>
      </c>
      <c r="F353">
        <v>0</v>
      </c>
      <c r="G353">
        <v>0</v>
      </c>
      <c r="H353">
        <v>0</v>
      </c>
      <c r="I353">
        <v>0</v>
      </c>
      <c r="J353">
        <v>0</v>
      </c>
      <c r="K353">
        <v>0</v>
      </c>
      <c r="L353" s="3">
        <v>0</v>
      </c>
      <c r="M353" s="3">
        <v>0</v>
      </c>
      <c r="N353" s="3">
        <v>0</v>
      </c>
      <c r="O353" s="3">
        <v>0</v>
      </c>
      <c r="P353" s="3">
        <v>0</v>
      </c>
      <c r="Q353" s="3">
        <v>0</v>
      </c>
      <c r="R353">
        <v>0</v>
      </c>
      <c r="S353">
        <v>0</v>
      </c>
      <c r="T353">
        <v>0</v>
      </c>
      <c r="U353">
        <v>0</v>
      </c>
      <c r="V353">
        <v>0</v>
      </c>
      <c r="W353">
        <v>1.363</v>
      </c>
      <c r="X353">
        <v>0</v>
      </c>
      <c r="Y353">
        <v>0</v>
      </c>
      <c r="Z353">
        <v>0</v>
      </c>
      <c r="AA353">
        <v>0</v>
      </c>
      <c r="AB353">
        <v>0</v>
      </c>
      <c r="AC353">
        <v>0</v>
      </c>
      <c r="AD353">
        <v>0</v>
      </c>
      <c r="AE353">
        <v>0</v>
      </c>
      <c r="AF353">
        <v>0</v>
      </c>
      <c r="AG353">
        <v>0</v>
      </c>
      <c r="AH353">
        <v>0</v>
      </c>
      <c r="AI353">
        <v>0</v>
      </c>
      <c r="AJ353">
        <v>0</v>
      </c>
      <c r="AK353">
        <v>0</v>
      </c>
      <c r="AL353">
        <v>0</v>
      </c>
      <c r="AM353">
        <v>0</v>
      </c>
      <c r="AN353">
        <v>0</v>
      </c>
      <c r="AO353">
        <v>0</v>
      </c>
      <c r="AP353">
        <v>0</v>
      </c>
      <c r="AQ353">
        <v>2.5100000000000001E-2</v>
      </c>
      <c r="AR353">
        <v>0</v>
      </c>
      <c r="AT353">
        <v>1.4220999999999999</v>
      </c>
      <c r="AU353">
        <v>1.4220999999999999</v>
      </c>
      <c r="AV353">
        <v>1.397</v>
      </c>
      <c r="AW353">
        <v>0</v>
      </c>
      <c r="AX353">
        <v>0</v>
      </c>
      <c r="AY353" s="53">
        <v>0.98235004570705298</v>
      </c>
      <c r="BA353" t="s">
        <v>79</v>
      </c>
      <c r="BF353">
        <v>2.5100000000000001E-2</v>
      </c>
      <c r="BG353">
        <v>0</v>
      </c>
      <c r="BH353">
        <v>0</v>
      </c>
      <c r="BI353">
        <v>1.363</v>
      </c>
      <c r="BK353">
        <v>1.363</v>
      </c>
      <c r="BN353">
        <v>3.4000000000000002E-2</v>
      </c>
      <c r="BO353">
        <v>0</v>
      </c>
      <c r="BP353">
        <v>1.363</v>
      </c>
      <c r="BQ353">
        <v>0</v>
      </c>
      <c r="BR353">
        <v>2.5100000000000001E-2</v>
      </c>
      <c r="BS353">
        <v>0</v>
      </c>
      <c r="BT353">
        <v>0</v>
      </c>
      <c r="BU353">
        <v>0</v>
      </c>
      <c r="BV353" t="s">
        <v>6</v>
      </c>
      <c r="BW353" t="s">
        <v>6</v>
      </c>
      <c r="BX353" t="s">
        <v>6</v>
      </c>
      <c r="BY353">
        <v>0</v>
      </c>
      <c r="BZ353">
        <v>1.4220999999999999</v>
      </c>
      <c r="CC353" s="53">
        <v>2.3908304619928277E-2</v>
      </c>
      <c r="CD353" s="53">
        <v>0</v>
      </c>
      <c r="CE353" s="53">
        <v>0.97609169538007168</v>
      </c>
      <c r="CF353" s="53">
        <v>0</v>
      </c>
      <c r="CH353" s="53">
        <v>1</v>
      </c>
      <c r="CK353">
        <v>2.39083E-2</v>
      </c>
      <c r="CN353" s="53">
        <v>-4.6199282767445116E-9</v>
      </c>
      <c r="CO353" s="53">
        <v>0</v>
      </c>
    </row>
    <row r="354" spans="1:93" x14ac:dyDescent="0.35">
      <c r="A354" s="3" t="s">
        <v>547</v>
      </c>
      <c r="B354" s="3" t="s">
        <v>556</v>
      </c>
      <c r="C354">
        <v>0</v>
      </c>
      <c r="D354">
        <v>212.71700000000001</v>
      </c>
      <c r="E354">
        <v>0</v>
      </c>
      <c r="F354">
        <v>12.589</v>
      </c>
      <c r="G354">
        <v>0</v>
      </c>
      <c r="H354">
        <v>0</v>
      </c>
      <c r="I354">
        <v>1964.52</v>
      </c>
      <c r="J354">
        <v>0</v>
      </c>
      <c r="K354">
        <v>0</v>
      </c>
      <c r="L354" s="3">
        <v>0</v>
      </c>
      <c r="M354" s="3">
        <v>0</v>
      </c>
      <c r="N354" s="3">
        <v>0</v>
      </c>
      <c r="O354" s="3">
        <v>0</v>
      </c>
      <c r="P354" s="3">
        <v>294.31599999999997</v>
      </c>
      <c r="Q354" s="3">
        <v>0</v>
      </c>
      <c r="R354">
        <v>0</v>
      </c>
      <c r="S354">
        <v>1629.38</v>
      </c>
      <c r="T354">
        <v>0</v>
      </c>
      <c r="U354">
        <v>0</v>
      </c>
      <c r="V354">
        <v>0</v>
      </c>
      <c r="W354">
        <v>225.62</v>
      </c>
      <c r="X354">
        <v>0</v>
      </c>
      <c r="Y354">
        <v>0</v>
      </c>
      <c r="Z354">
        <v>0</v>
      </c>
      <c r="AA354">
        <v>76.863</v>
      </c>
      <c r="AB354">
        <v>379.45</v>
      </c>
      <c r="AC354">
        <v>0</v>
      </c>
      <c r="AD354">
        <v>0</v>
      </c>
      <c r="AE354">
        <v>0</v>
      </c>
      <c r="AF354">
        <v>0</v>
      </c>
      <c r="AG354">
        <v>0</v>
      </c>
      <c r="AH354">
        <v>0</v>
      </c>
      <c r="AI354">
        <v>0</v>
      </c>
      <c r="AJ354">
        <v>0</v>
      </c>
      <c r="AK354">
        <v>175.208</v>
      </c>
      <c r="AL354">
        <v>661.73199999999997</v>
      </c>
      <c r="AM354">
        <v>1555.65</v>
      </c>
      <c r="AN354">
        <v>901.22</v>
      </c>
      <c r="AO354">
        <v>0</v>
      </c>
      <c r="AP354">
        <v>0</v>
      </c>
      <c r="AQ354">
        <v>219.00299999999999</v>
      </c>
      <c r="AR354">
        <v>0</v>
      </c>
      <c r="AT354">
        <v>8308.268</v>
      </c>
      <c r="AU354">
        <v>8308.268</v>
      </c>
      <c r="AV354">
        <v>7847.2889999999998</v>
      </c>
      <c r="AW354">
        <v>742.51658099999997</v>
      </c>
      <c r="AX354">
        <v>1039.2626299999999</v>
      </c>
      <c r="AY354" s="53">
        <v>0.94451563189824883</v>
      </c>
      <c r="BA354" t="s">
        <v>79</v>
      </c>
      <c r="BF354">
        <v>1055.943</v>
      </c>
      <c r="BG354">
        <v>0</v>
      </c>
      <c r="BH354">
        <v>1629.38</v>
      </c>
      <c r="BI354">
        <v>225.62</v>
      </c>
      <c r="BK354">
        <v>2605.6289999999999</v>
      </c>
      <c r="BN354">
        <v>225.30600000000001</v>
      </c>
      <c r="BO354">
        <v>0</v>
      </c>
      <c r="BP354">
        <v>2311.3130000000001</v>
      </c>
      <c r="BQ354">
        <v>4715.7060000000001</v>
      </c>
      <c r="BR354">
        <v>1055.943</v>
      </c>
      <c r="BS354">
        <v>0</v>
      </c>
      <c r="BT354">
        <v>0.777642952</v>
      </c>
      <c r="BU354">
        <v>0</v>
      </c>
      <c r="BV354" t="s">
        <v>6</v>
      </c>
      <c r="BW354" t="s">
        <v>6</v>
      </c>
      <c r="BX354" t="s">
        <v>6</v>
      </c>
      <c r="BY354">
        <v>5.8863199999999996</v>
      </c>
      <c r="BZ354">
        <v>8308.268</v>
      </c>
      <c r="CC354" s="53">
        <v>2.7826776892608669E-2</v>
      </c>
      <c r="CD354" s="53">
        <v>9.8834875290943425E-2</v>
      </c>
      <c r="CE354" s="53">
        <v>0.30645489148114435</v>
      </c>
      <c r="CF354" s="53">
        <v>0.56688345633530368</v>
      </c>
      <c r="CH354" s="53">
        <v>1</v>
      </c>
      <c r="CK354">
        <v>3.1418599999999998E-2</v>
      </c>
      <c r="CN354" s="53">
        <v>3.5918231073913294E-3</v>
      </c>
      <c r="CO354" s="53">
        <v>2.9999999999999992E-3</v>
      </c>
    </row>
    <row r="355" spans="1:93" x14ac:dyDescent="0.35">
      <c r="A355" s="3" t="s">
        <v>560</v>
      </c>
      <c r="B355" s="3" t="s">
        <v>561</v>
      </c>
      <c r="C355">
        <v>0</v>
      </c>
      <c r="D355">
        <v>3.7</v>
      </c>
      <c r="E355">
        <v>0</v>
      </c>
      <c r="F355">
        <v>0</v>
      </c>
      <c r="G355">
        <v>0</v>
      </c>
      <c r="H355">
        <v>0</v>
      </c>
      <c r="I355">
        <v>0</v>
      </c>
      <c r="J355">
        <v>0</v>
      </c>
      <c r="K355">
        <v>0</v>
      </c>
      <c r="L355" s="3">
        <v>0</v>
      </c>
      <c r="M355" s="3">
        <v>0</v>
      </c>
      <c r="N355" s="3">
        <v>0</v>
      </c>
      <c r="O355" s="3">
        <v>0</v>
      </c>
      <c r="P355" s="3">
        <v>0</v>
      </c>
      <c r="Q355" s="3">
        <v>0</v>
      </c>
      <c r="R355">
        <v>0</v>
      </c>
      <c r="S355">
        <v>0</v>
      </c>
      <c r="T355">
        <v>0</v>
      </c>
      <c r="U355">
        <v>0</v>
      </c>
      <c r="V355">
        <v>61.999400000000001</v>
      </c>
      <c r="W355">
        <v>9.4901999999999997</v>
      </c>
      <c r="X355">
        <v>0</v>
      </c>
      <c r="Y355">
        <v>0</v>
      </c>
      <c r="Z355">
        <v>0</v>
      </c>
      <c r="AA355">
        <v>0</v>
      </c>
      <c r="AB355">
        <v>0</v>
      </c>
      <c r="AC355">
        <v>0</v>
      </c>
      <c r="AD355">
        <v>0</v>
      </c>
      <c r="AE355">
        <v>0</v>
      </c>
      <c r="AF355">
        <v>0</v>
      </c>
      <c r="AG355">
        <v>0</v>
      </c>
      <c r="AH355">
        <v>0</v>
      </c>
      <c r="AI355">
        <v>0</v>
      </c>
      <c r="AJ355">
        <v>0</v>
      </c>
      <c r="AK355">
        <v>0</v>
      </c>
      <c r="AL355">
        <v>0</v>
      </c>
      <c r="AM355">
        <v>0</v>
      </c>
      <c r="AN355">
        <v>0</v>
      </c>
      <c r="AO355">
        <v>0</v>
      </c>
      <c r="AP355">
        <v>0</v>
      </c>
      <c r="AQ355">
        <v>1.569</v>
      </c>
      <c r="AR355">
        <v>0</v>
      </c>
      <c r="AT355">
        <v>76.758600000000001</v>
      </c>
      <c r="AU355">
        <v>76.758600000000001</v>
      </c>
      <c r="AV355">
        <v>52.3</v>
      </c>
      <c r="AW355">
        <v>0</v>
      </c>
      <c r="AX355">
        <v>0</v>
      </c>
      <c r="AY355" s="53">
        <v>0.68135687727498928</v>
      </c>
      <c r="BA355" t="s">
        <v>79</v>
      </c>
      <c r="BF355">
        <v>1.569</v>
      </c>
      <c r="BG355">
        <v>0</v>
      </c>
      <c r="BH355">
        <v>61.999400000000001</v>
      </c>
      <c r="BI355">
        <v>9.4901999999999997</v>
      </c>
      <c r="BK355">
        <v>71.489599999999996</v>
      </c>
      <c r="BN355">
        <v>3.7</v>
      </c>
      <c r="BO355">
        <v>0</v>
      </c>
      <c r="BP355">
        <v>71.489599999999996</v>
      </c>
      <c r="BQ355">
        <v>0</v>
      </c>
      <c r="BR355">
        <v>1.569</v>
      </c>
      <c r="BS355">
        <v>0.78820000000000001</v>
      </c>
      <c r="BT355">
        <v>0.14680000000000001</v>
      </c>
      <c r="BU355">
        <v>0</v>
      </c>
      <c r="BV355" t="s">
        <v>6</v>
      </c>
      <c r="BW355" t="s">
        <v>6</v>
      </c>
      <c r="BX355" t="s">
        <v>6</v>
      </c>
      <c r="BY355">
        <v>0</v>
      </c>
      <c r="BZ355">
        <v>76.758600000000001</v>
      </c>
      <c r="CC355" s="53">
        <v>6.431443251961344E-2</v>
      </c>
      <c r="CD355" s="53">
        <v>3.0006956875190532E-3</v>
      </c>
      <c r="CE355" s="53">
        <v>0.93268487179286741</v>
      </c>
      <c r="CF355" s="53">
        <v>0</v>
      </c>
      <c r="CH355" s="53">
        <v>0.99999999999999989</v>
      </c>
      <c r="CK355">
        <v>6.4314499999999997E-2</v>
      </c>
      <c r="CN355" s="53">
        <v>6.7480386556351135E-8</v>
      </c>
      <c r="CO355" s="53">
        <v>0</v>
      </c>
    </row>
    <row r="356" spans="1:93" x14ac:dyDescent="0.35">
      <c r="A356" s="3" t="s">
        <v>562</v>
      </c>
      <c r="B356" s="3" t="s">
        <v>563</v>
      </c>
      <c r="C356">
        <v>0</v>
      </c>
      <c r="D356">
        <v>0.67300000000000004</v>
      </c>
      <c r="E356">
        <v>0</v>
      </c>
      <c r="F356">
        <v>0</v>
      </c>
      <c r="G356">
        <v>0</v>
      </c>
      <c r="H356">
        <v>0</v>
      </c>
      <c r="I356">
        <v>0</v>
      </c>
      <c r="J356">
        <v>0</v>
      </c>
      <c r="K356">
        <v>0</v>
      </c>
      <c r="L356" s="3">
        <v>0</v>
      </c>
      <c r="M356" s="3">
        <v>0</v>
      </c>
      <c r="N356" s="3">
        <v>0</v>
      </c>
      <c r="O356" s="3">
        <v>0</v>
      </c>
      <c r="P356" s="3">
        <v>0</v>
      </c>
      <c r="Q356" s="3">
        <v>0</v>
      </c>
      <c r="R356">
        <v>0</v>
      </c>
      <c r="S356">
        <v>0</v>
      </c>
      <c r="T356">
        <v>17.100000000000001</v>
      </c>
      <c r="U356">
        <v>0</v>
      </c>
      <c r="V356">
        <v>0</v>
      </c>
      <c r="W356">
        <v>3.9449999999999998</v>
      </c>
      <c r="X356">
        <v>0</v>
      </c>
      <c r="Y356">
        <v>0</v>
      </c>
      <c r="Z356">
        <v>0</v>
      </c>
      <c r="AA356">
        <v>0</v>
      </c>
      <c r="AB356">
        <v>0</v>
      </c>
      <c r="AC356">
        <v>0</v>
      </c>
      <c r="AD356">
        <v>0</v>
      </c>
      <c r="AE356">
        <v>0</v>
      </c>
      <c r="AF356">
        <v>0</v>
      </c>
      <c r="AG356">
        <v>0</v>
      </c>
      <c r="AH356">
        <v>0</v>
      </c>
      <c r="AI356">
        <v>0</v>
      </c>
      <c r="AJ356">
        <v>0</v>
      </c>
      <c r="AK356">
        <v>0</v>
      </c>
      <c r="AL356">
        <v>0</v>
      </c>
      <c r="AM356">
        <v>0</v>
      </c>
      <c r="AN356">
        <v>3.45</v>
      </c>
      <c r="AO356">
        <v>0</v>
      </c>
      <c r="AP356">
        <v>0</v>
      </c>
      <c r="AQ356">
        <v>0.65100000000000002</v>
      </c>
      <c r="AR356">
        <v>0</v>
      </c>
      <c r="AT356">
        <v>25.819000000000003</v>
      </c>
      <c r="AU356">
        <v>25.819000000000003</v>
      </c>
      <c r="AV356">
        <v>18.649000000000001</v>
      </c>
      <c r="AW356">
        <v>0</v>
      </c>
      <c r="AX356">
        <v>0</v>
      </c>
      <c r="AY356" s="53">
        <v>0.72229753282466402</v>
      </c>
      <c r="BA356" t="s">
        <v>79</v>
      </c>
      <c r="BF356">
        <v>0.65100000000000002</v>
      </c>
      <c r="BG356">
        <v>0</v>
      </c>
      <c r="BH356">
        <v>17.100000000000001</v>
      </c>
      <c r="BI356">
        <v>3.9449999999999998</v>
      </c>
      <c r="BK356">
        <v>21.045000000000002</v>
      </c>
      <c r="BN356">
        <v>0.67300000000000004</v>
      </c>
      <c r="BO356">
        <v>0</v>
      </c>
      <c r="BP356">
        <v>21.045000000000002</v>
      </c>
      <c r="BQ356">
        <v>3.45</v>
      </c>
      <c r="BR356">
        <v>0.65100000000000002</v>
      </c>
      <c r="BS356">
        <v>0.79</v>
      </c>
      <c r="BT356">
        <v>0.14680000000000001</v>
      </c>
      <c r="BU356">
        <v>0</v>
      </c>
      <c r="BV356" t="s">
        <v>6</v>
      </c>
      <c r="BW356" t="s">
        <v>6</v>
      </c>
      <c r="BX356" t="s">
        <v>6</v>
      </c>
      <c r="BY356">
        <v>0</v>
      </c>
      <c r="BZ356">
        <v>25.819000000000003</v>
      </c>
      <c r="CC356" s="53">
        <v>4.5985127231883492E-2</v>
      </c>
      <c r="CD356" s="53">
        <v>3.7014136875944069E-3</v>
      </c>
      <c r="CE356" s="53">
        <v>0.81669093303381235</v>
      </c>
      <c r="CF356" s="53">
        <v>0.13362252604670979</v>
      </c>
      <c r="CH356" s="53">
        <v>1</v>
      </c>
      <c r="CK356">
        <v>4.5985100000000001E-2</v>
      </c>
      <c r="CN356" s="53">
        <v>-2.723188349124106E-8</v>
      </c>
      <c r="CO356" s="53">
        <v>0</v>
      </c>
    </row>
    <row r="357" spans="1:93" x14ac:dyDescent="0.35">
      <c r="A357" s="3" t="s">
        <v>562</v>
      </c>
      <c r="B357" s="3" t="s">
        <v>565</v>
      </c>
      <c r="C357">
        <v>0</v>
      </c>
      <c r="D357">
        <v>1.2769999999999999</v>
      </c>
      <c r="E357">
        <v>0</v>
      </c>
      <c r="F357">
        <v>0</v>
      </c>
      <c r="G357">
        <v>0</v>
      </c>
      <c r="H357">
        <v>0</v>
      </c>
      <c r="I357">
        <v>0</v>
      </c>
      <c r="J357">
        <v>0</v>
      </c>
      <c r="K357">
        <v>0</v>
      </c>
      <c r="L357" s="3">
        <v>0</v>
      </c>
      <c r="M357" s="3">
        <v>0</v>
      </c>
      <c r="N357" s="3">
        <v>0</v>
      </c>
      <c r="O357" s="3">
        <v>0</v>
      </c>
      <c r="P357" s="3">
        <v>0</v>
      </c>
      <c r="Q357" s="3">
        <v>0</v>
      </c>
      <c r="R357">
        <v>0</v>
      </c>
      <c r="S357">
        <v>0</v>
      </c>
      <c r="T357">
        <v>0</v>
      </c>
      <c r="U357">
        <v>16.683</v>
      </c>
      <c r="V357">
        <v>0</v>
      </c>
      <c r="W357">
        <v>0</v>
      </c>
      <c r="X357">
        <v>0</v>
      </c>
      <c r="Y357">
        <v>0</v>
      </c>
      <c r="Z357">
        <v>0</v>
      </c>
      <c r="AA357">
        <v>0.251</v>
      </c>
      <c r="AB357">
        <v>0</v>
      </c>
      <c r="AC357">
        <v>0</v>
      </c>
      <c r="AD357">
        <v>0</v>
      </c>
      <c r="AE357">
        <v>0</v>
      </c>
      <c r="AF357">
        <v>0</v>
      </c>
      <c r="AG357">
        <v>0</v>
      </c>
      <c r="AH357">
        <v>0</v>
      </c>
      <c r="AI357">
        <v>0</v>
      </c>
      <c r="AJ357">
        <v>0</v>
      </c>
      <c r="AK357">
        <v>0</v>
      </c>
      <c r="AL357">
        <v>0</v>
      </c>
      <c r="AM357">
        <v>0</v>
      </c>
      <c r="AN357">
        <v>2.3010000000000002</v>
      </c>
      <c r="AO357">
        <v>0</v>
      </c>
      <c r="AP357">
        <v>0</v>
      </c>
      <c r="AQ357">
        <v>0.52300000000000002</v>
      </c>
      <c r="AR357">
        <v>0</v>
      </c>
      <c r="AT357">
        <v>21.035</v>
      </c>
      <c r="AU357">
        <v>21.035</v>
      </c>
      <c r="AV357">
        <v>15.395</v>
      </c>
      <c r="AW357">
        <v>0</v>
      </c>
      <c r="AX357">
        <v>0</v>
      </c>
      <c r="AY357" s="53">
        <v>0.73187544568576179</v>
      </c>
      <c r="BA357" t="s">
        <v>79</v>
      </c>
      <c r="BF357">
        <v>0.52300000000000002</v>
      </c>
      <c r="BG357">
        <v>0</v>
      </c>
      <c r="BH357">
        <v>16.683</v>
      </c>
      <c r="BI357">
        <v>0</v>
      </c>
      <c r="BK357">
        <v>16.934000000000001</v>
      </c>
      <c r="BN357">
        <v>1.2769999999999999</v>
      </c>
      <c r="BO357">
        <v>0</v>
      </c>
      <c r="BP357">
        <v>16.934000000000001</v>
      </c>
      <c r="BQ357">
        <v>2.3010000000000002</v>
      </c>
      <c r="BR357">
        <v>0.52300000000000002</v>
      </c>
      <c r="BS357">
        <v>0.79</v>
      </c>
      <c r="BT357">
        <v>0.14680000000000001</v>
      </c>
      <c r="BU357">
        <v>0</v>
      </c>
      <c r="BV357" t="s">
        <v>6</v>
      </c>
      <c r="BW357" t="s">
        <v>6</v>
      </c>
      <c r="BX357" t="s">
        <v>6</v>
      </c>
      <c r="BY357">
        <v>0</v>
      </c>
      <c r="BZ357">
        <v>21.035</v>
      </c>
      <c r="CC357" s="53">
        <v>8.0350368433563107E-2</v>
      </c>
      <c r="CD357" s="53">
        <v>3.6499358212502974E-3</v>
      </c>
      <c r="CE357" s="53">
        <v>0.80661058236272876</v>
      </c>
      <c r="CF357" s="53">
        <v>0.10938911338245781</v>
      </c>
      <c r="CH357" s="53">
        <v>1</v>
      </c>
      <c r="CK357">
        <v>8.0350400000000002E-2</v>
      </c>
      <c r="CN357" s="53">
        <v>3.1566436894947536E-8</v>
      </c>
      <c r="CO357" s="53">
        <v>0</v>
      </c>
    </row>
    <row r="358" spans="1:93" x14ac:dyDescent="0.35">
      <c r="A358" s="3" t="s">
        <v>562</v>
      </c>
      <c r="B358" s="3" t="s">
        <v>564</v>
      </c>
      <c r="C358">
        <v>0</v>
      </c>
      <c r="D358">
        <v>5.5199600000000002</v>
      </c>
      <c r="E358">
        <v>0</v>
      </c>
      <c r="F358">
        <v>4.62</v>
      </c>
      <c r="G358">
        <v>0</v>
      </c>
      <c r="H358">
        <v>0</v>
      </c>
      <c r="I358">
        <v>272.93200000000002</v>
      </c>
      <c r="J358">
        <v>0</v>
      </c>
      <c r="K358">
        <v>0</v>
      </c>
      <c r="L358" s="3">
        <v>0</v>
      </c>
      <c r="M358" s="3">
        <v>0</v>
      </c>
      <c r="N358" s="3">
        <v>0</v>
      </c>
      <c r="O358" s="3">
        <v>0</v>
      </c>
      <c r="P358" s="3">
        <v>0</v>
      </c>
      <c r="Q358" s="3">
        <v>0</v>
      </c>
      <c r="R358">
        <v>0</v>
      </c>
      <c r="S358">
        <v>0</v>
      </c>
      <c r="T358">
        <v>0</v>
      </c>
      <c r="U358">
        <v>3.2799200000000002</v>
      </c>
      <c r="V358">
        <v>108.374</v>
      </c>
      <c r="W358">
        <v>0.90329999999999999</v>
      </c>
      <c r="X358">
        <v>0</v>
      </c>
      <c r="Y358">
        <v>0</v>
      </c>
      <c r="Z358">
        <v>0</v>
      </c>
      <c r="AA358">
        <v>3.1240000000000001</v>
      </c>
      <c r="AB358">
        <v>0</v>
      </c>
      <c r="AC358">
        <v>0</v>
      </c>
      <c r="AD358">
        <v>0</v>
      </c>
      <c r="AE358">
        <v>0</v>
      </c>
      <c r="AF358">
        <v>0</v>
      </c>
      <c r="AG358">
        <v>0</v>
      </c>
      <c r="AH358">
        <v>0</v>
      </c>
      <c r="AI358">
        <v>0</v>
      </c>
      <c r="AJ358">
        <v>0</v>
      </c>
      <c r="AK358">
        <v>0</v>
      </c>
      <c r="AL358">
        <v>0</v>
      </c>
      <c r="AM358">
        <v>0</v>
      </c>
      <c r="AN358">
        <v>51.92</v>
      </c>
      <c r="AO358">
        <v>131.06800000000001</v>
      </c>
      <c r="AP358">
        <v>0</v>
      </c>
      <c r="AQ358">
        <v>14.674899999999999</v>
      </c>
      <c r="AR358">
        <v>0</v>
      </c>
      <c r="AT358">
        <v>596.41607999999997</v>
      </c>
      <c r="AU358">
        <v>596.41607999999997</v>
      </c>
      <c r="AV358">
        <v>489.16221999999999</v>
      </c>
      <c r="AW358">
        <v>0</v>
      </c>
      <c r="AX358">
        <v>0</v>
      </c>
      <c r="AY358" s="53">
        <v>0.82016940254193016</v>
      </c>
      <c r="BA358" t="s">
        <v>79</v>
      </c>
      <c r="BF358">
        <v>14.674899999999999</v>
      </c>
      <c r="BG358">
        <v>0</v>
      </c>
      <c r="BH358">
        <v>111.65392</v>
      </c>
      <c r="BI358">
        <v>0.90329999999999999</v>
      </c>
      <c r="BK358">
        <v>115.68122</v>
      </c>
      <c r="BN358">
        <v>10.13996</v>
      </c>
      <c r="BO358">
        <v>0</v>
      </c>
      <c r="BP358">
        <v>115.68122</v>
      </c>
      <c r="BQ358">
        <v>455.92000000000007</v>
      </c>
      <c r="BR358">
        <v>14.674899999999999</v>
      </c>
      <c r="BS358">
        <v>3.0999999999999999E-3</v>
      </c>
      <c r="BT358">
        <v>0</v>
      </c>
      <c r="BU358">
        <v>0</v>
      </c>
      <c r="BV358" t="s">
        <v>6</v>
      </c>
      <c r="BW358" t="s">
        <v>6</v>
      </c>
      <c r="BX358" t="s">
        <v>6</v>
      </c>
      <c r="BY358">
        <v>0</v>
      </c>
      <c r="BZ358">
        <v>596.41608000000008</v>
      </c>
      <c r="CC358" s="53">
        <v>1.7077762541211159E-2</v>
      </c>
      <c r="CD358" s="53">
        <v>0</v>
      </c>
      <c r="CE358" s="53">
        <v>0.21848946093136856</v>
      </c>
      <c r="CF358" s="53">
        <v>0.76443277652742025</v>
      </c>
      <c r="CH358" s="53">
        <v>1</v>
      </c>
      <c r="CK358">
        <v>1.7077800000000001E-2</v>
      </c>
      <c r="CN358" s="53">
        <v>3.7458788841593371E-8</v>
      </c>
      <c r="CO358" s="53">
        <v>0</v>
      </c>
    </row>
    <row r="359" spans="1:93" x14ac:dyDescent="0.35">
      <c r="A359" s="3" t="s">
        <v>562</v>
      </c>
      <c r="B359" s="3" t="s">
        <v>568</v>
      </c>
      <c r="C359">
        <v>0</v>
      </c>
      <c r="D359">
        <v>0</v>
      </c>
      <c r="E359">
        <v>0</v>
      </c>
      <c r="F359">
        <v>0</v>
      </c>
      <c r="G359">
        <v>0</v>
      </c>
      <c r="H359">
        <v>0</v>
      </c>
      <c r="I359">
        <v>0</v>
      </c>
      <c r="J359">
        <v>0</v>
      </c>
      <c r="K359">
        <v>0</v>
      </c>
      <c r="L359" s="3">
        <v>0</v>
      </c>
      <c r="M359" s="3">
        <v>0</v>
      </c>
      <c r="N359" s="3">
        <v>0</v>
      </c>
      <c r="O359" s="3">
        <v>0</v>
      </c>
      <c r="P359" s="3">
        <v>0</v>
      </c>
      <c r="Q359" s="3">
        <v>0</v>
      </c>
      <c r="R359">
        <v>0</v>
      </c>
      <c r="S359">
        <v>0</v>
      </c>
      <c r="T359">
        <v>0</v>
      </c>
      <c r="U359">
        <v>0</v>
      </c>
      <c r="V359">
        <v>0</v>
      </c>
      <c r="W359">
        <v>0</v>
      </c>
      <c r="X359">
        <v>0</v>
      </c>
      <c r="Y359">
        <v>0</v>
      </c>
      <c r="Z359">
        <v>0</v>
      </c>
      <c r="AA359">
        <v>0</v>
      </c>
      <c r="AB359">
        <v>0</v>
      </c>
      <c r="AC359">
        <v>0</v>
      </c>
      <c r="AD359">
        <v>0</v>
      </c>
      <c r="AE359">
        <v>0</v>
      </c>
      <c r="AF359">
        <v>0</v>
      </c>
      <c r="AG359">
        <v>0</v>
      </c>
      <c r="AH359">
        <v>0</v>
      </c>
      <c r="AI359">
        <v>0</v>
      </c>
      <c r="AJ359">
        <v>0</v>
      </c>
      <c r="AK359">
        <v>0</v>
      </c>
      <c r="AL359">
        <v>0</v>
      </c>
      <c r="AM359">
        <v>0</v>
      </c>
      <c r="AN359">
        <v>0</v>
      </c>
      <c r="AO359">
        <v>27</v>
      </c>
      <c r="AP359">
        <v>0</v>
      </c>
      <c r="AQ359">
        <v>0.69735000000000003</v>
      </c>
      <c r="AR359">
        <v>0</v>
      </c>
      <c r="AT359">
        <v>27.69735</v>
      </c>
      <c r="AU359">
        <v>27.69735</v>
      </c>
      <c r="AV359">
        <v>23.245000000000001</v>
      </c>
      <c r="AW359">
        <v>0</v>
      </c>
      <c r="AX359">
        <v>0</v>
      </c>
      <c r="AY359" s="53">
        <v>0.83924996434676968</v>
      </c>
      <c r="BA359" t="s">
        <v>79</v>
      </c>
      <c r="BF359">
        <v>0.69735000000000003</v>
      </c>
      <c r="BG359">
        <v>0</v>
      </c>
      <c r="BH359">
        <v>0</v>
      </c>
      <c r="BI359">
        <v>0</v>
      </c>
      <c r="BK359">
        <v>0</v>
      </c>
      <c r="BN359">
        <v>0</v>
      </c>
      <c r="BO359">
        <v>0</v>
      </c>
      <c r="BP359">
        <v>0</v>
      </c>
      <c r="BQ359">
        <v>27</v>
      </c>
      <c r="BR359">
        <v>0.69735000000000003</v>
      </c>
      <c r="BS359">
        <v>3.0999999999999999E-3</v>
      </c>
      <c r="BT359">
        <v>0</v>
      </c>
      <c r="BU359">
        <v>0</v>
      </c>
      <c r="BV359" t="s">
        <v>6</v>
      </c>
      <c r="BW359" t="s">
        <v>6</v>
      </c>
      <c r="BX359" t="s">
        <v>6</v>
      </c>
      <c r="BY359">
        <v>0</v>
      </c>
      <c r="BZ359">
        <v>27.69735</v>
      </c>
      <c r="CC359" s="53">
        <v>7.8050246684249565E-5</v>
      </c>
      <c r="CD359" s="53">
        <v>0</v>
      </c>
      <c r="CE359" s="53">
        <v>2.5099448683718842E-2</v>
      </c>
      <c r="CF359" s="53">
        <v>0.97482250106959689</v>
      </c>
      <c r="CH359" s="53">
        <v>1</v>
      </c>
      <c r="CK359">
        <v>7.8049900000000006E-5</v>
      </c>
      <c r="CN359" s="53">
        <v>-3.4668424955894978E-10</v>
      </c>
      <c r="CO359" s="53">
        <v>0</v>
      </c>
    </row>
    <row r="360" spans="1:93" x14ac:dyDescent="0.35">
      <c r="A360" s="3" t="s">
        <v>562</v>
      </c>
      <c r="B360" s="3" t="s">
        <v>567</v>
      </c>
      <c r="C360">
        <v>0</v>
      </c>
      <c r="D360">
        <v>0.2</v>
      </c>
      <c r="E360">
        <v>0</v>
      </c>
      <c r="F360">
        <v>2.8820000000000001</v>
      </c>
      <c r="G360">
        <v>0</v>
      </c>
      <c r="H360">
        <v>0</v>
      </c>
      <c r="I360">
        <v>101.691</v>
      </c>
      <c r="J360">
        <v>0</v>
      </c>
      <c r="K360">
        <v>0</v>
      </c>
      <c r="L360" s="3">
        <v>0</v>
      </c>
      <c r="M360" s="3">
        <v>0</v>
      </c>
      <c r="N360" s="3">
        <v>0</v>
      </c>
      <c r="O360" s="3">
        <v>0</v>
      </c>
      <c r="P360" s="3">
        <v>0</v>
      </c>
      <c r="Q360" s="3">
        <v>0</v>
      </c>
      <c r="R360">
        <v>0</v>
      </c>
      <c r="S360">
        <v>0</v>
      </c>
      <c r="T360">
        <v>0</v>
      </c>
      <c r="U360">
        <v>1.143</v>
      </c>
      <c r="V360">
        <v>0</v>
      </c>
      <c r="W360">
        <v>0</v>
      </c>
      <c r="X360">
        <v>0</v>
      </c>
      <c r="Y360">
        <v>0</v>
      </c>
      <c r="Z360">
        <v>0</v>
      </c>
      <c r="AA360">
        <v>0</v>
      </c>
      <c r="AB360">
        <v>0</v>
      </c>
      <c r="AC360">
        <v>0</v>
      </c>
      <c r="AD360">
        <v>0</v>
      </c>
      <c r="AE360">
        <v>0</v>
      </c>
      <c r="AF360">
        <v>0</v>
      </c>
      <c r="AG360">
        <v>0</v>
      </c>
      <c r="AH360">
        <v>0</v>
      </c>
      <c r="AI360">
        <v>0</v>
      </c>
      <c r="AJ360">
        <v>0</v>
      </c>
      <c r="AK360">
        <v>52.454000000000001</v>
      </c>
      <c r="AL360">
        <v>0</v>
      </c>
      <c r="AM360">
        <v>0</v>
      </c>
      <c r="AN360">
        <v>0</v>
      </c>
      <c r="AO360">
        <v>0</v>
      </c>
      <c r="AP360">
        <v>0</v>
      </c>
      <c r="AQ360">
        <v>4.181</v>
      </c>
      <c r="AR360">
        <v>0</v>
      </c>
      <c r="AT360">
        <v>162.55100000000002</v>
      </c>
      <c r="AU360">
        <v>162.55100000000002</v>
      </c>
      <c r="AV360">
        <v>139.36680000000001</v>
      </c>
      <c r="AW360">
        <v>0</v>
      </c>
      <c r="AX360">
        <v>0</v>
      </c>
      <c r="AY360" s="53">
        <v>0.85737276300976306</v>
      </c>
      <c r="BA360" t="s">
        <v>79</v>
      </c>
      <c r="BF360">
        <v>56.634999999999998</v>
      </c>
      <c r="BG360">
        <v>0</v>
      </c>
      <c r="BH360">
        <v>1.143</v>
      </c>
      <c r="BI360">
        <v>0</v>
      </c>
      <c r="BK360">
        <v>1.143</v>
      </c>
      <c r="BN360">
        <v>3.0820000000000003</v>
      </c>
      <c r="BO360">
        <v>0</v>
      </c>
      <c r="BP360">
        <v>1.143</v>
      </c>
      <c r="BQ360">
        <v>101.691</v>
      </c>
      <c r="BR360">
        <v>56.634999999999998</v>
      </c>
      <c r="BS360">
        <v>3.0999999999999999E-3</v>
      </c>
      <c r="BT360">
        <v>0</v>
      </c>
      <c r="BU360">
        <v>0</v>
      </c>
      <c r="BV360" t="s">
        <v>6</v>
      </c>
      <c r="BW360" t="s">
        <v>6</v>
      </c>
      <c r="BX360" t="s">
        <v>6</v>
      </c>
      <c r="BY360">
        <v>0</v>
      </c>
      <c r="BZ360">
        <v>162.55099999999999</v>
      </c>
      <c r="CC360" s="53">
        <v>2.0040285817989435E-2</v>
      </c>
      <c r="CD360" s="53">
        <v>0</v>
      </c>
      <c r="CE360" s="53">
        <v>0.35436528535659584</v>
      </c>
      <c r="CF360" s="53">
        <v>0.62559442882541483</v>
      </c>
      <c r="CH360" s="53">
        <v>1</v>
      </c>
      <c r="CK360">
        <v>2.00403E-2</v>
      </c>
      <c r="CN360" s="53">
        <v>1.418201056591073E-8</v>
      </c>
      <c r="CO360" s="53">
        <v>0</v>
      </c>
    </row>
    <row r="361" spans="1:93" x14ac:dyDescent="0.35">
      <c r="A361" s="3" t="s">
        <v>562</v>
      </c>
      <c r="B361" s="3" t="s">
        <v>566</v>
      </c>
      <c r="C361">
        <v>0</v>
      </c>
      <c r="D361">
        <v>0.77100000000000002</v>
      </c>
      <c r="E361">
        <v>0</v>
      </c>
      <c r="F361">
        <v>0</v>
      </c>
      <c r="G361">
        <v>0</v>
      </c>
      <c r="H361">
        <v>0</v>
      </c>
      <c r="I361">
        <v>0</v>
      </c>
      <c r="J361">
        <v>0</v>
      </c>
      <c r="K361">
        <v>0</v>
      </c>
      <c r="L361" s="3">
        <v>0</v>
      </c>
      <c r="M361" s="3">
        <v>0</v>
      </c>
      <c r="N361" s="3">
        <v>0</v>
      </c>
      <c r="O361" s="3">
        <v>0</v>
      </c>
      <c r="P361" s="3">
        <v>0</v>
      </c>
      <c r="Q361" s="3">
        <v>0</v>
      </c>
      <c r="R361">
        <v>0</v>
      </c>
      <c r="S361">
        <v>0</v>
      </c>
      <c r="T361">
        <v>0</v>
      </c>
      <c r="U361">
        <v>0</v>
      </c>
      <c r="V361">
        <v>0</v>
      </c>
      <c r="W361">
        <v>8.7680000000000007</v>
      </c>
      <c r="X361">
        <v>0</v>
      </c>
      <c r="Y361">
        <v>0</v>
      </c>
      <c r="Z361">
        <v>0</v>
      </c>
      <c r="AA361">
        <v>0</v>
      </c>
      <c r="AB361">
        <v>0</v>
      </c>
      <c r="AC361">
        <v>0</v>
      </c>
      <c r="AD361">
        <v>0</v>
      </c>
      <c r="AE361">
        <v>0</v>
      </c>
      <c r="AF361">
        <v>0</v>
      </c>
      <c r="AG361">
        <v>0</v>
      </c>
      <c r="AH361">
        <v>0</v>
      </c>
      <c r="AI361">
        <v>0</v>
      </c>
      <c r="AJ361">
        <v>0</v>
      </c>
      <c r="AK361">
        <v>0</v>
      </c>
      <c r="AL361">
        <v>0</v>
      </c>
      <c r="AM361">
        <v>0</v>
      </c>
      <c r="AN361">
        <v>0</v>
      </c>
      <c r="AO361">
        <v>0</v>
      </c>
      <c r="AP361">
        <v>0</v>
      </c>
      <c r="AQ361">
        <v>0.18156</v>
      </c>
      <c r="AR361">
        <v>0</v>
      </c>
      <c r="AT361">
        <v>9.7205600000000008</v>
      </c>
      <c r="AU361">
        <v>9.7205600000000008</v>
      </c>
      <c r="AV361">
        <v>6.0519999999999996</v>
      </c>
      <c r="AW361">
        <v>0</v>
      </c>
      <c r="AX361">
        <v>0</v>
      </c>
      <c r="AY361" s="53">
        <v>0.62259787501954611</v>
      </c>
      <c r="BA361" t="s">
        <v>79</v>
      </c>
      <c r="BF361">
        <v>0.18156</v>
      </c>
      <c r="BG361">
        <v>0</v>
      </c>
      <c r="BH361">
        <v>0</v>
      </c>
      <c r="BI361">
        <v>8.7680000000000007</v>
      </c>
      <c r="BK361">
        <v>8.7680000000000007</v>
      </c>
      <c r="BN361">
        <v>0.77100000000000002</v>
      </c>
      <c r="BO361">
        <v>0</v>
      </c>
      <c r="BP361">
        <v>8.7680000000000007</v>
      </c>
      <c r="BQ361">
        <v>0</v>
      </c>
      <c r="BR361">
        <v>0.18156</v>
      </c>
      <c r="BS361">
        <v>0.79</v>
      </c>
      <c r="BT361">
        <v>0.14680000000000001</v>
      </c>
      <c r="BU361">
        <v>0</v>
      </c>
      <c r="BV361" t="s">
        <v>6</v>
      </c>
      <c r="BW361" t="s">
        <v>6</v>
      </c>
      <c r="BX361" t="s">
        <v>6</v>
      </c>
      <c r="BY361">
        <v>0</v>
      </c>
      <c r="BZ361">
        <v>9.7205600000000008</v>
      </c>
      <c r="CC361" s="53">
        <v>9.4071987622112302E-2</v>
      </c>
      <c r="CD361" s="53">
        <v>2.7419210415860814E-3</v>
      </c>
      <c r="CE361" s="53">
        <v>0.90318609133630168</v>
      </c>
      <c r="CF361" s="53">
        <v>0</v>
      </c>
      <c r="CH361" s="53">
        <v>1</v>
      </c>
      <c r="CK361">
        <v>9.40719E-2</v>
      </c>
      <c r="CN361" s="53">
        <v>-8.7622112301954935E-8</v>
      </c>
      <c r="CO361" s="53">
        <v>0</v>
      </c>
    </row>
    <row r="362" spans="1:93" x14ac:dyDescent="0.35">
      <c r="A362" s="3" t="s">
        <v>571</v>
      </c>
      <c r="B362" s="3" t="s">
        <v>572</v>
      </c>
      <c r="C362">
        <v>0</v>
      </c>
      <c r="D362">
        <v>1.1659999999999999</v>
      </c>
      <c r="E362">
        <v>0</v>
      </c>
      <c r="F362">
        <v>0</v>
      </c>
      <c r="G362">
        <v>0</v>
      </c>
      <c r="H362">
        <v>0</v>
      </c>
      <c r="I362">
        <v>0</v>
      </c>
      <c r="J362">
        <v>0</v>
      </c>
      <c r="K362">
        <v>0</v>
      </c>
      <c r="L362" s="3">
        <v>0</v>
      </c>
      <c r="M362" s="3">
        <v>0</v>
      </c>
      <c r="N362" s="3">
        <v>0</v>
      </c>
      <c r="O362" s="3">
        <v>0</v>
      </c>
      <c r="P362" s="3">
        <v>0</v>
      </c>
      <c r="Q362" s="3">
        <v>0</v>
      </c>
      <c r="R362">
        <v>0</v>
      </c>
      <c r="S362">
        <v>0</v>
      </c>
      <c r="T362">
        <v>0</v>
      </c>
      <c r="U362">
        <v>0</v>
      </c>
      <c r="V362">
        <v>10.903499999999999</v>
      </c>
      <c r="W362">
        <v>0</v>
      </c>
      <c r="X362">
        <v>0</v>
      </c>
      <c r="Y362">
        <v>0</v>
      </c>
      <c r="Z362">
        <v>0</v>
      </c>
      <c r="AA362">
        <v>0</v>
      </c>
      <c r="AB362">
        <v>0</v>
      </c>
      <c r="AC362">
        <v>0</v>
      </c>
      <c r="AD362">
        <v>0.14099999999999999</v>
      </c>
      <c r="AE362">
        <v>0</v>
      </c>
      <c r="AF362">
        <v>0</v>
      </c>
      <c r="AG362">
        <v>0</v>
      </c>
      <c r="AH362">
        <v>0</v>
      </c>
      <c r="AI362">
        <v>0</v>
      </c>
      <c r="AJ362">
        <v>0</v>
      </c>
      <c r="AK362">
        <v>0</v>
      </c>
      <c r="AL362">
        <v>0</v>
      </c>
      <c r="AM362">
        <v>0</v>
      </c>
      <c r="AN362">
        <v>0</v>
      </c>
      <c r="AO362">
        <v>0</v>
      </c>
      <c r="AP362">
        <v>0</v>
      </c>
      <c r="AQ362">
        <v>4.1200000000000001E-2</v>
      </c>
      <c r="AR362">
        <v>0</v>
      </c>
      <c r="AT362">
        <v>12.2517</v>
      </c>
      <c r="AU362">
        <v>12.2517</v>
      </c>
      <c r="AV362">
        <v>8.5009999999999994</v>
      </c>
      <c r="AW362">
        <v>0</v>
      </c>
      <c r="AX362">
        <v>0</v>
      </c>
      <c r="AY362" s="53">
        <v>0.69386289249655153</v>
      </c>
      <c r="BA362" t="s">
        <v>79</v>
      </c>
      <c r="BF362">
        <v>4.1200000000000001E-2</v>
      </c>
      <c r="BG362">
        <v>0</v>
      </c>
      <c r="BH362">
        <v>10.903499999999999</v>
      </c>
      <c r="BI362">
        <v>0</v>
      </c>
      <c r="BK362">
        <v>11.044499999999999</v>
      </c>
      <c r="BN362">
        <v>1.1659999999999999</v>
      </c>
      <c r="BO362">
        <v>0</v>
      </c>
      <c r="BP362">
        <v>11.044499999999999</v>
      </c>
      <c r="BQ362">
        <v>0</v>
      </c>
      <c r="BR362">
        <v>4.1200000000000001E-2</v>
      </c>
      <c r="BS362">
        <v>0</v>
      </c>
      <c r="BT362">
        <v>0</v>
      </c>
      <c r="BU362">
        <v>0</v>
      </c>
      <c r="BV362" t="s">
        <v>6</v>
      </c>
      <c r="BW362" t="s">
        <v>6</v>
      </c>
      <c r="BX362" t="s">
        <v>6</v>
      </c>
      <c r="BY362">
        <v>0</v>
      </c>
      <c r="BZ362">
        <v>12.2517</v>
      </c>
      <c r="CC362" s="53">
        <v>9.5170466139392895E-2</v>
      </c>
      <c r="CD362" s="53">
        <v>0</v>
      </c>
      <c r="CE362" s="53">
        <v>0.90482953386060705</v>
      </c>
      <c r="CF362" s="53">
        <v>0</v>
      </c>
      <c r="CH362" s="53">
        <v>1</v>
      </c>
      <c r="CK362">
        <v>9.5170500000000005E-2</v>
      </c>
      <c r="CN362" s="53">
        <v>3.3860607109859053E-8</v>
      </c>
      <c r="CO362" s="53">
        <v>0</v>
      </c>
    </row>
    <row r="363" spans="1:93" x14ac:dyDescent="0.35">
      <c r="A363" s="3" t="s">
        <v>571</v>
      </c>
      <c r="B363" s="3" t="s">
        <v>574</v>
      </c>
      <c r="C363">
        <v>0</v>
      </c>
      <c r="D363">
        <v>4.3999999999999997E-2</v>
      </c>
      <c r="E363">
        <v>0</v>
      </c>
      <c r="F363">
        <v>0</v>
      </c>
      <c r="G363">
        <v>0</v>
      </c>
      <c r="H363">
        <v>0</v>
      </c>
      <c r="I363">
        <v>0</v>
      </c>
      <c r="J363">
        <v>0</v>
      </c>
      <c r="K363">
        <v>0</v>
      </c>
      <c r="L363" s="3">
        <v>0</v>
      </c>
      <c r="M363" s="3">
        <v>0</v>
      </c>
      <c r="N363" s="3">
        <v>0</v>
      </c>
      <c r="O363" s="3">
        <v>0</v>
      </c>
      <c r="P363" s="3">
        <v>0</v>
      </c>
      <c r="Q363" s="3">
        <v>0</v>
      </c>
      <c r="R363">
        <v>0</v>
      </c>
      <c r="S363">
        <v>0</v>
      </c>
      <c r="T363">
        <v>0</v>
      </c>
      <c r="U363">
        <v>0</v>
      </c>
      <c r="V363">
        <v>0</v>
      </c>
      <c r="W363">
        <v>3.3559999999999999</v>
      </c>
      <c r="X363">
        <v>0</v>
      </c>
      <c r="Y363">
        <v>0</v>
      </c>
      <c r="Z363">
        <v>0</v>
      </c>
      <c r="AA363">
        <v>0</v>
      </c>
      <c r="AB363">
        <v>0</v>
      </c>
      <c r="AC363">
        <v>0</v>
      </c>
      <c r="AD363">
        <v>0</v>
      </c>
      <c r="AE363">
        <v>0</v>
      </c>
      <c r="AF363">
        <v>0</v>
      </c>
      <c r="AG363">
        <v>0</v>
      </c>
      <c r="AH363">
        <v>0</v>
      </c>
      <c r="AI363">
        <v>0</v>
      </c>
      <c r="AJ363">
        <v>0</v>
      </c>
      <c r="AK363">
        <v>0.17100000000000001</v>
      </c>
      <c r="AL363">
        <v>0</v>
      </c>
      <c r="AM363">
        <v>0</v>
      </c>
      <c r="AN363">
        <v>0</v>
      </c>
      <c r="AO363">
        <v>0</v>
      </c>
      <c r="AP363">
        <v>0</v>
      </c>
      <c r="AQ363">
        <v>5.7000000000000002E-2</v>
      </c>
      <c r="AR363">
        <v>0</v>
      </c>
      <c r="AT363">
        <v>3.6279999999999997</v>
      </c>
      <c r="AU363">
        <v>3.6279999999999997</v>
      </c>
      <c r="AV363">
        <v>2.7080000000000002</v>
      </c>
      <c r="AW363">
        <v>0</v>
      </c>
      <c r="AX363">
        <v>0</v>
      </c>
      <c r="AY363" s="53">
        <v>0.74641675854465284</v>
      </c>
      <c r="BA363" t="s">
        <v>79</v>
      </c>
      <c r="BF363">
        <v>0.22800000000000001</v>
      </c>
      <c r="BG363">
        <v>0</v>
      </c>
      <c r="BH363">
        <v>0</v>
      </c>
      <c r="BI363">
        <v>3.3559999999999999</v>
      </c>
      <c r="BK363">
        <v>3.3559999999999999</v>
      </c>
      <c r="BN363">
        <v>4.3999999999999997E-2</v>
      </c>
      <c r="BO363">
        <v>0</v>
      </c>
      <c r="BP363">
        <v>3.3559999999999999</v>
      </c>
      <c r="BQ363">
        <v>0</v>
      </c>
      <c r="BR363">
        <v>0.22800000000000001</v>
      </c>
      <c r="BS363">
        <v>0</v>
      </c>
      <c r="BT363">
        <v>0</v>
      </c>
      <c r="BU363">
        <v>0</v>
      </c>
      <c r="BV363" t="s">
        <v>6</v>
      </c>
      <c r="BW363" t="s">
        <v>6</v>
      </c>
      <c r="BX363" t="s">
        <v>6</v>
      </c>
      <c r="BY363">
        <v>0</v>
      </c>
      <c r="BZ363">
        <v>3.6280000000000001</v>
      </c>
      <c r="CC363" s="53">
        <v>1.2127894156560088E-2</v>
      </c>
      <c r="CD363" s="53">
        <v>0</v>
      </c>
      <c r="CE363" s="53">
        <v>0.98787210584343987</v>
      </c>
      <c r="CF363" s="53">
        <v>0</v>
      </c>
      <c r="CH363" s="53">
        <v>1</v>
      </c>
      <c r="CK363">
        <v>1.21279E-2</v>
      </c>
      <c r="CN363" s="53">
        <v>5.8434399125006919E-9</v>
      </c>
      <c r="CO363" s="53">
        <v>0</v>
      </c>
    </row>
    <row r="364" spans="1:93" x14ac:dyDescent="0.35">
      <c r="A364" s="3" t="s">
        <v>571</v>
      </c>
      <c r="B364" s="3" t="s">
        <v>573</v>
      </c>
      <c r="C364">
        <v>0</v>
      </c>
      <c r="D364">
        <v>0.78806399999999999</v>
      </c>
      <c r="E364">
        <v>0</v>
      </c>
      <c r="F364">
        <v>0</v>
      </c>
      <c r="G364">
        <v>0</v>
      </c>
      <c r="H364">
        <v>0</v>
      </c>
      <c r="I364">
        <v>0</v>
      </c>
      <c r="J364">
        <v>0</v>
      </c>
      <c r="K364">
        <v>0</v>
      </c>
      <c r="L364" s="3">
        <v>0</v>
      </c>
      <c r="M364" s="3">
        <v>0</v>
      </c>
      <c r="N364" s="3">
        <v>0</v>
      </c>
      <c r="O364" s="3">
        <v>4.8140700000000001</v>
      </c>
      <c r="P364" s="3">
        <v>0</v>
      </c>
      <c r="Q364" s="3">
        <v>0</v>
      </c>
      <c r="R364">
        <v>9.77346</v>
      </c>
      <c r="S364">
        <v>48.717500000000001</v>
      </c>
      <c r="T364">
        <v>0</v>
      </c>
      <c r="U364">
        <v>15.1816</v>
      </c>
      <c r="V364">
        <v>25.711099999999998</v>
      </c>
      <c r="W364">
        <v>22.869</v>
      </c>
      <c r="X364">
        <v>0</v>
      </c>
      <c r="Y364">
        <v>0</v>
      </c>
      <c r="Z364">
        <v>0</v>
      </c>
      <c r="AA364">
        <v>0</v>
      </c>
      <c r="AB364">
        <v>0</v>
      </c>
      <c r="AC364">
        <v>0</v>
      </c>
      <c r="AD364">
        <v>0</v>
      </c>
      <c r="AE364">
        <v>0</v>
      </c>
      <c r="AF364">
        <v>0</v>
      </c>
      <c r="AG364">
        <v>0</v>
      </c>
      <c r="AH364">
        <v>0</v>
      </c>
      <c r="AI364">
        <v>0</v>
      </c>
      <c r="AJ364">
        <v>0</v>
      </c>
      <c r="AK364">
        <v>2E-3</v>
      </c>
      <c r="AL364">
        <v>0</v>
      </c>
      <c r="AM364">
        <v>0</v>
      </c>
      <c r="AN364">
        <v>22.27</v>
      </c>
      <c r="AO364">
        <v>0</v>
      </c>
      <c r="AP364">
        <v>0</v>
      </c>
      <c r="AQ364">
        <v>5.8062899999999997</v>
      </c>
      <c r="AR364">
        <v>0</v>
      </c>
      <c r="AT364">
        <v>155.93308400000001</v>
      </c>
      <c r="AU364">
        <v>155.93308400000001</v>
      </c>
      <c r="AV364">
        <v>116.961</v>
      </c>
      <c r="AW364">
        <v>0</v>
      </c>
      <c r="AX364">
        <v>0</v>
      </c>
      <c r="AY364" s="53">
        <v>0.75007174231223439</v>
      </c>
      <c r="BA364" t="s">
        <v>79</v>
      </c>
      <c r="BF364">
        <v>5.8082899999999995</v>
      </c>
      <c r="BG364">
        <v>0</v>
      </c>
      <c r="BH364">
        <v>99.383660000000006</v>
      </c>
      <c r="BI364">
        <v>22.869</v>
      </c>
      <c r="BK364">
        <v>127.06673000000001</v>
      </c>
      <c r="BN364">
        <v>0.78806399999999999</v>
      </c>
      <c r="BO364">
        <v>0</v>
      </c>
      <c r="BP364">
        <v>122.25266000000001</v>
      </c>
      <c r="BQ364">
        <v>27.084070000000001</v>
      </c>
      <c r="BR364">
        <v>5.8082899999999995</v>
      </c>
      <c r="BS364">
        <v>0</v>
      </c>
      <c r="BT364">
        <v>0</v>
      </c>
      <c r="BU364">
        <v>0</v>
      </c>
      <c r="BV364" t="s">
        <v>6</v>
      </c>
      <c r="BW364" t="s">
        <v>6</v>
      </c>
      <c r="BX364" t="s">
        <v>6</v>
      </c>
      <c r="BY364">
        <v>9.6281400000000003E-2</v>
      </c>
      <c r="BZ364">
        <v>155.93308400000001</v>
      </c>
      <c r="CC364" s="53">
        <v>5.6713134718736138E-3</v>
      </c>
      <c r="CD364" s="53">
        <v>0</v>
      </c>
      <c r="CE364" s="53">
        <v>0.82125580226451489</v>
      </c>
      <c r="CF364" s="53">
        <v>0.17307288426361145</v>
      </c>
      <c r="CH364" s="53">
        <v>1</v>
      </c>
      <c r="CK364">
        <v>5.6713099999999997E-3</v>
      </c>
      <c r="CN364" s="53">
        <v>-3.471873614123433E-9</v>
      </c>
      <c r="CO364" s="53">
        <v>0</v>
      </c>
    </row>
    <row r="365" spans="1:93" x14ac:dyDescent="0.35">
      <c r="A365" s="3" t="s">
        <v>575</v>
      </c>
      <c r="B365" s="3" t="s">
        <v>576</v>
      </c>
      <c r="C365">
        <v>0</v>
      </c>
      <c r="D365">
        <v>3.3796599999999999</v>
      </c>
      <c r="E365">
        <v>0</v>
      </c>
      <c r="F365">
        <v>0.54</v>
      </c>
      <c r="G365">
        <v>0</v>
      </c>
      <c r="H365">
        <v>0</v>
      </c>
      <c r="I365">
        <v>231.37</v>
      </c>
      <c r="J365">
        <v>0</v>
      </c>
      <c r="K365">
        <v>0</v>
      </c>
      <c r="L365" s="3">
        <v>0</v>
      </c>
      <c r="M365" s="3">
        <v>0</v>
      </c>
      <c r="N365" s="3">
        <v>0</v>
      </c>
      <c r="O365" s="3">
        <v>353.63900000000001</v>
      </c>
      <c r="P365" s="3">
        <v>0</v>
      </c>
      <c r="Q365" s="3">
        <v>0</v>
      </c>
      <c r="R365">
        <v>0</v>
      </c>
      <c r="S365">
        <v>91.916899999999998</v>
      </c>
      <c r="T365">
        <v>65.106700000000004</v>
      </c>
      <c r="U365">
        <v>25.153300000000002</v>
      </c>
      <c r="V365">
        <v>0</v>
      </c>
      <c r="W365">
        <v>23.3</v>
      </c>
      <c r="X365">
        <v>0</v>
      </c>
      <c r="Y365">
        <v>0</v>
      </c>
      <c r="Z365">
        <v>0</v>
      </c>
      <c r="AA365">
        <v>9.9</v>
      </c>
      <c r="AB365">
        <v>33.28</v>
      </c>
      <c r="AC365">
        <v>0</v>
      </c>
      <c r="AD365">
        <v>0</v>
      </c>
      <c r="AE365">
        <v>0</v>
      </c>
      <c r="AF365">
        <v>0</v>
      </c>
      <c r="AG365">
        <v>0</v>
      </c>
      <c r="AH365">
        <v>0</v>
      </c>
      <c r="AI365">
        <v>0</v>
      </c>
      <c r="AJ365">
        <v>0</v>
      </c>
      <c r="AK365">
        <v>0</v>
      </c>
      <c r="AL365">
        <v>20.43</v>
      </c>
      <c r="AM365">
        <v>14.8</v>
      </c>
      <c r="AN365">
        <v>163.80000000000001</v>
      </c>
      <c r="AO365">
        <v>0</v>
      </c>
      <c r="AP365">
        <v>0</v>
      </c>
      <c r="AQ365">
        <v>40.182400000000001</v>
      </c>
      <c r="AR365">
        <v>0</v>
      </c>
      <c r="AT365">
        <v>1076.7979599999996</v>
      </c>
      <c r="AU365">
        <v>1076.7979599999996</v>
      </c>
      <c r="AV365">
        <v>935.62699999999995</v>
      </c>
      <c r="AW365">
        <v>0</v>
      </c>
      <c r="AX365">
        <v>11.01</v>
      </c>
      <c r="AY365" s="53">
        <v>0.8688974485055676</v>
      </c>
      <c r="BA365" t="s">
        <v>79</v>
      </c>
      <c r="BF365">
        <v>60.612400000000001</v>
      </c>
      <c r="BG365">
        <v>0</v>
      </c>
      <c r="BH365">
        <v>182.17689999999999</v>
      </c>
      <c r="BI365">
        <v>23.3</v>
      </c>
      <c r="BK365">
        <v>602.29589999999996</v>
      </c>
      <c r="BN365">
        <v>3.9196599999999999</v>
      </c>
      <c r="BO365">
        <v>0</v>
      </c>
      <c r="BP365">
        <v>248.65690000000001</v>
      </c>
      <c r="BQ365">
        <v>763.60899999999992</v>
      </c>
      <c r="BR365">
        <v>60.612400000000001</v>
      </c>
      <c r="BS365">
        <v>0</v>
      </c>
      <c r="BT365">
        <v>1</v>
      </c>
      <c r="BU365">
        <v>0</v>
      </c>
      <c r="BV365" t="s">
        <v>6</v>
      </c>
      <c r="BW365" t="s">
        <v>6</v>
      </c>
      <c r="BX365" t="s">
        <v>6</v>
      </c>
      <c r="BY365">
        <v>7.0727800000000007</v>
      </c>
      <c r="BZ365">
        <v>1076.7979599999999</v>
      </c>
      <c r="CC365" s="53">
        <v>1.0208451732207963E-2</v>
      </c>
      <c r="CD365" s="53">
        <v>5.6289482569227757E-2</v>
      </c>
      <c r="CE365" s="53">
        <v>0.23092252143568329</v>
      </c>
      <c r="CF365" s="53">
        <v>0.70257954426288105</v>
      </c>
      <c r="CH365" s="53">
        <v>1</v>
      </c>
      <c r="CK365">
        <v>1.0313900000000001E-2</v>
      </c>
      <c r="CN365" s="53">
        <v>1.0544826779203785E-4</v>
      </c>
      <c r="CO365" s="53">
        <v>0</v>
      </c>
    </row>
    <row r="366" spans="1:93" x14ac:dyDescent="0.35">
      <c r="A366" s="3" t="s">
        <v>579</v>
      </c>
      <c r="B366" s="3" t="s">
        <v>580</v>
      </c>
      <c r="C366">
        <v>0</v>
      </c>
      <c r="D366">
        <v>0.505</v>
      </c>
      <c r="E366">
        <v>0</v>
      </c>
      <c r="F366">
        <v>0</v>
      </c>
      <c r="G366">
        <v>0</v>
      </c>
      <c r="H366">
        <v>0</v>
      </c>
      <c r="I366">
        <v>0</v>
      </c>
      <c r="J366">
        <v>0</v>
      </c>
      <c r="K366">
        <v>0</v>
      </c>
      <c r="L366" s="3">
        <v>0</v>
      </c>
      <c r="M366" s="3">
        <v>0</v>
      </c>
      <c r="N366" s="3">
        <v>0</v>
      </c>
      <c r="O366" s="3">
        <v>0</v>
      </c>
      <c r="P366" s="3">
        <v>0</v>
      </c>
      <c r="Q366" s="3">
        <v>0</v>
      </c>
      <c r="R366">
        <v>0</v>
      </c>
      <c r="S366">
        <v>0</v>
      </c>
      <c r="T366">
        <v>0</v>
      </c>
      <c r="U366">
        <v>0</v>
      </c>
      <c r="V366">
        <v>30.045500000000001</v>
      </c>
      <c r="W366">
        <v>0</v>
      </c>
      <c r="X366">
        <v>0</v>
      </c>
      <c r="Y366">
        <v>0</v>
      </c>
      <c r="Z366">
        <v>0</v>
      </c>
      <c r="AA366">
        <v>0</v>
      </c>
      <c r="AB366">
        <v>0</v>
      </c>
      <c r="AC366">
        <v>0</v>
      </c>
      <c r="AD366">
        <v>0</v>
      </c>
      <c r="AE366">
        <v>0</v>
      </c>
      <c r="AF366">
        <v>0</v>
      </c>
      <c r="AG366">
        <v>0</v>
      </c>
      <c r="AH366">
        <v>0</v>
      </c>
      <c r="AI366">
        <v>0</v>
      </c>
      <c r="AJ366">
        <v>0</v>
      </c>
      <c r="AK366">
        <v>0</v>
      </c>
      <c r="AL366">
        <v>0</v>
      </c>
      <c r="AM366">
        <v>0</v>
      </c>
      <c r="AN366">
        <v>0</v>
      </c>
      <c r="AO366">
        <v>36.47</v>
      </c>
      <c r="AP366">
        <v>0</v>
      </c>
      <c r="AQ366">
        <v>0.47899999999999998</v>
      </c>
      <c r="AR366">
        <v>0</v>
      </c>
      <c r="AT366">
        <v>67.499499999999998</v>
      </c>
      <c r="AU366">
        <v>67.499499999999998</v>
      </c>
      <c r="AV366">
        <v>47.764000000000003</v>
      </c>
      <c r="AW366">
        <v>0</v>
      </c>
      <c r="AX366">
        <v>0</v>
      </c>
      <c r="AY366" s="53">
        <v>0.70762005644486259</v>
      </c>
      <c r="BA366" t="s">
        <v>79</v>
      </c>
      <c r="BF366">
        <v>0.47899999999999998</v>
      </c>
      <c r="BG366">
        <v>0</v>
      </c>
      <c r="BH366">
        <v>30.045500000000001</v>
      </c>
      <c r="BI366">
        <v>0</v>
      </c>
      <c r="BK366">
        <v>30.045500000000001</v>
      </c>
      <c r="BN366">
        <v>0.505</v>
      </c>
      <c r="BO366">
        <v>0</v>
      </c>
      <c r="BP366">
        <v>30.045500000000001</v>
      </c>
      <c r="BQ366">
        <v>36.47</v>
      </c>
      <c r="BR366">
        <v>0.47899999999999998</v>
      </c>
      <c r="BS366">
        <v>0</v>
      </c>
      <c r="BT366">
        <v>0</v>
      </c>
      <c r="BU366">
        <v>0</v>
      </c>
      <c r="BV366" t="s">
        <v>6</v>
      </c>
      <c r="BW366" t="s">
        <v>6</v>
      </c>
      <c r="BX366" t="s">
        <v>6</v>
      </c>
      <c r="BY366">
        <v>0</v>
      </c>
      <c r="BZ366">
        <v>67.499499999999998</v>
      </c>
      <c r="CC366" s="53">
        <v>7.4815369002733355E-3</v>
      </c>
      <c r="CD366" s="53">
        <v>0</v>
      </c>
      <c r="CE366" s="53">
        <v>0.45221816457899688</v>
      </c>
      <c r="CF366" s="53">
        <v>0.5403002985207298</v>
      </c>
      <c r="CH366" s="53">
        <v>1</v>
      </c>
      <c r="CK366">
        <v>7.4815400000000001E-3</v>
      </c>
      <c r="CN366" s="53">
        <v>3.0997266645821364E-9</v>
      </c>
      <c r="CO366" s="53">
        <v>0</v>
      </c>
    </row>
    <row r="367" spans="1:93" x14ac:dyDescent="0.35">
      <c r="A367" s="3" t="s">
        <v>581</v>
      </c>
      <c r="B367" s="3" t="s">
        <v>582</v>
      </c>
      <c r="C367">
        <v>0</v>
      </c>
      <c r="D367">
        <v>0</v>
      </c>
      <c r="E367">
        <v>0</v>
      </c>
      <c r="F367">
        <v>0</v>
      </c>
      <c r="G367">
        <v>0</v>
      </c>
      <c r="H367">
        <v>0</v>
      </c>
      <c r="I367">
        <v>0</v>
      </c>
      <c r="J367">
        <v>0</v>
      </c>
      <c r="K367">
        <v>0</v>
      </c>
      <c r="L367" s="3">
        <v>0</v>
      </c>
      <c r="M367" s="3">
        <v>0</v>
      </c>
      <c r="N367" s="3">
        <v>0</v>
      </c>
      <c r="O367" s="3">
        <v>0</v>
      </c>
      <c r="P367" s="3">
        <v>0</v>
      </c>
      <c r="Q367" s="3">
        <v>0</v>
      </c>
      <c r="R367">
        <v>0</v>
      </c>
      <c r="S367">
        <v>17.242000000000001</v>
      </c>
      <c r="T367">
        <v>0</v>
      </c>
      <c r="U367">
        <v>0</v>
      </c>
      <c r="V367">
        <v>0</v>
      </c>
      <c r="W367">
        <v>0</v>
      </c>
      <c r="X367">
        <v>0</v>
      </c>
      <c r="Y367">
        <v>0</v>
      </c>
      <c r="Z367">
        <v>0</v>
      </c>
      <c r="AA367">
        <v>0</v>
      </c>
      <c r="AB367">
        <v>0</v>
      </c>
      <c r="AC367">
        <v>0</v>
      </c>
      <c r="AD367">
        <v>0</v>
      </c>
      <c r="AE367">
        <v>0</v>
      </c>
      <c r="AF367">
        <v>0</v>
      </c>
      <c r="AG367">
        <v>0</v>
      </c>
      <c r="AH367">
        <v>0.97199999999999998</v>
      </c>
      <c r="AI367">
        <v>0</v>
      </c>
      <c r="AJ367">
        <v>0</v>
      </c>
      <c r="AK367">
        <v>0</v>
      </c>
      <c r="AL367">
        <v>0</v>
      </c>
      <c r="AM367">
        <v>0</v>
      </c>
      <c r="AN367">
        <v>0</v>
      </c>
      <c r="AO367">
        <v>0</v>
      </c>
      <c r="AP367">
        <v>0</v>
      </c>
      <c r="AQ367">
        <v>0.39100000000000001</v>
      </c>
      <c r="AR367">
        <v>0</v>
      </c>
      <c r="AT367">
        <v>18.605000000000004</v>
      </c>
      <c r="AU367">
        <v>18.605000000000004</v>
      </c>
      <c r="AV367">
        <v>10.803000000000001</v>
      </c>
      <c r="AW367">
        <v>0</v>
      </c>
      <c r="AX367">
        <v>0</v>
      </c>
      <c r="AY367" s="53">
        <v>0.58065036280569726</v>
      </c>
      <c r="BA367" t="s">
        <v>79</v>
      </c>
      <c r="BF367">
        <v>0.39100000000000001</v>
      </c>
      <c r="BG367">
        <v>0</v>
      </c>
      <c r="BH367">
        <v>17.242000000000001</v>
      </c>
      <c r="BI367">
        <v>0</v>
      </c>
      <c r="BK367">
        <v>18.214000000000002</v>
      </c>
      <c r="BN367">
        <v>0</v>
      </c>
      <c r="BO367">
        <v>0</v>
      </c>
      <c r="BP367">
        <v>18.214000000000002</v>
      </c>
      <c r="BQ367">
        <v>0</v>
      </c>
      <c r="BR367">
        <v>0.39100000000000001</v>
      </c>
      <c r="BS367">
        <v>0</v>
      </c>
      <c r="BT367">
        <v>0</v>
      </c>
      <c r="BU367">
        <v>0</v>
      </c>
      <c r="BV367" t="s">
        <v>6</v>
      </c>
      <c r="BW367" t="s">
        <v>6</v>
      </c>
      <c r="BX367" t="s">
        <v>6</v>
      </c>
      <c r="BY367">
        <v>0</v>
      </c>
      <c r="BZ367">
        <v>18.605000000000004</v>
      </c>
      <c r="CC367" s="53">
        <v>0</v>
      </c>
      <c r="CD367" s="53">
        <v>0</v>
      </c>
      <c r="CE367" s="53">
        <v>1</v>
      </c>
      <c r="CF367" s="53">
        <v>0</v>
      </c>
      <c r="CH367" s="53">
        <v>1</v>
      </c>
      <c r="CK367">
        <v>0</v>
      </c>
      <c r="CN367" s="53">
        <v>0</v>
      </c>
      <c r="CO367" s="53">
        <v>0</v>
      </c>
    </row>
    <row r="368" spans="1:93" x14ac:dyDescent="0.35">
      <c r="A368" s="3" t="s">
        <v>581</v>
      </c>
      <c r="B368" s="3" t="s">
        <v>463</v>
      </c>
      <c r="C368">
        <v>0</v>
      </c>
      <c r="D368">
        <v>0</v>
      </c>
      <c r="E368">
        <v>0</v>
      </c>
      <c r="F368">
        <v>3.1E-2</v>
      </c>
      <c r="G368">
        <v>0</v>
      </c>
      <c r="H368">
        <v>0</v>
      </c>
      <c r="I368">
        <v>0</v>
      </c>
      <c r="J368">
        <v>0</v>
      </c>
      <c r="K368">
        <v>0</v>
      </c>
      <c r="L368" s="3">
        <v>17.850000000000001</v>
      </c>
      <c r="M368" s="3">
        <v>2.45167</v>
      </c>
      <c r="N368" s="3">
        <v>0</v>
      </c>
      <c r="O368" s="3">
        <v>107.238</v>
      </c>
      <c r="P368" s="3">
        <v>0</v>
      </c>
      <c r="Q368" s="3">
        <v>0</v>
      </c>
      <c r="R368">
        <v>0</v>
      </c>
      <c r="S368">
        <v>38.145200000000003</v>
      </c>
      <c r="T368">
        <v>0</v>
      </c>
      <c r="U368">
        <v>1.2441899999999999</v>
      </c>
      <c r="V368">
        <v>0</v>
      </c>
      <c r="W368">
        <v>1.82</v>
      </c>
      <c r="X368">
        <v>0</v>
      </c>
      <c r="Y368">
        <v>0</v>
      </c>
      <c r="Z368">
        <v>0</v>
      </c>
      <c r="AA368">
        <v>0</v>
      </c>
      <c r="AB368">
        <v>0</v>
      </c>
      <c r="AC368">
        <v>0</v>
      </c>
      <c r="AD368">
        <v>0</v>
      </c>
      <c r="AE368">
        <v>0</v>
      </c>
      <c r="AF368">
        <v>0</v>
      </c>
      <c r="AG368">
        <v>0.36613800000000002</v>
      </c>
      <c r="AH368">
        <v>0</v>
      </c>
      <c r="AI368">
        <v>0</v>
      </c>
      <c r="AJ368">
        <v>0</v>
      </c>
      <c r="AK368">
        <v>0</v>
      </c>
      <c r="AL368">
        <v>0</v>
      </c>
      <c r="AM368">
        <v>0</v>
      </c>
      <c r="AN368">
        <v>11.44</v>
      </c>
      <c r="AO368">
        <v>0</v>
      </c>
      <c r="AP368">
        <v>0</v>
      </c>
      <c r="AQ368">
        <v>4.6972500000000004</v>
      </c>
      <c r="AR368">
        <v>0</v>
      </c>
      <c r="AT368">
        <v>185.28344799999999</v>
      </c>
      <c r="AU368">
        <v>185.28344799999999</v>
      </c>
      <c r="AV368">
        <v>163.25</v>
      </c>
      <c r="AW368">
        <v>0</v>
      </c>
      <c r="AX368">
        <v>0</v>
      </c>
      <c r="AY368" s="53">
        <v>0.8810824807189469</v>
      </c>
      <c r="BA368" t="s">
        <v>79</v>
      </c>
      <c r="BF368">
        <v>4.6972500000000004</v>
      </c>
      <c r="BG368">
        <v>0</v>
      </c>
      <c r="BH368">
        <v>39.389390000000006</v>
      </c>
      <c r="BI368">
        <v>1.82</v>
      </c>
      <c r="BK368">
        <v>169.11519799999999</v>
      </c>
      <c r="BN368">
        <v>3.1E-2</v>
      </c>
      <c r="BO368">
        <v>0</v>
      </c>
      <c r="BP368">
        <v>41.575528000000006</v>
      </c>
      <c r="BQ368">
        <v>138.97967</v>
      </c>
      <c r="BR368">
        <v>4.6972500000000004</v>
      </c>
      <c r="BS368">
        <v>0</v>
      </c>
      <c r="BT368">
        <v>0</v>
      </c>
      <c r="BU368">
        <v>0</v>
      </c>
      <c r="BV368" t="s">
        <v>6</v>
      </c>
      <c r="BW368" t="s">
        <v>6</v>
      </c>
      <c r="BX368" t="s">
        <v>6</v>
      </c>
      <c r="BY368">
        <v>2.6105773000000001</v>
      </c>
      <c r="BZ368">
        <v>185.28344799999999</v>
      </c>
      <c r="CC368" s="53">
        <v>1.4256952407319192E-2</v>
      </c>
      <c r="CD368" s="53">
        <v>0</v>
      </c>
      <c r="CE368" s="53">
        <v>0.24974048410411709</v>
      </c>
      <c r="CF368" s="53">
        <v>0.73600256348856385</v>
      </c>
      <c r="CH368" s="53">
        <v>1</v>
      </c>
      <c r="CK368">
        <v>1.4257000000000001E-2</v>
      </c>
      <c r="CN368" s="53">
        <v>4.7592680808491994E-8</v>
      </c>
      <c r="CO368" s="53">
        <v>0</v>
      </c>
    </row>
    <row r="369" spans="1:93" x14ac:dyDescent="0.35">
      <c r="A369" s="3" t="s">
        <v>581</v>
      </c>
      <c r="B369" s="3" t="s">
        <v>584</v>
      </c>
      <c r="C369">
        <v>0</v>
      </c>
      <c r="D369">
        <v>1.004</v>
      </c>
      <c r="E369">
        <v>0</v>
      </c>
      <c r="F369">
        <v>0</v>
      </c>
      <c r="G369">
        <v>0</v>
      </c>
      <c r="H369">
        <v>0</v>
      </c>
      <c r="I369">
        <v>0</v>
      </c>
      <c r="J369">
        <v>0</v>
      </c>
      <c r="K369">
        <v>0</v>
      </c>
      <c r="L369" s="3">
        <v>0</v>
      </c>
      <c r="M369" s="3">
        <v>0</v>
      </c>
      <c r="N369" s="3">
        <v>0</v>
      </c>
      <c r="O369" s="3">
        <v>0</v>
      </c>
      <c r="P369" s="3">
        <v>0</v>
      </c>
      <c r="Q369" s="3">
        <v>0</v>
      </c>
      <c r="R369">
        <v>0</v>
      </c>
      <c r="S369">
        <v>0</v>
      </c>
      <c r="T369">
        <v>0</v>
      </c>
      <c r="U369">
        <v>0</v>
      </c>
      <c r="V369">
        <v>23.942399999999999</v>
      </c>
      <c r="W369">
        <v>0</v>
      </c>
      <c r="X369">
        <v>0</v>
      </c>
      <c r="Y369">
        <v>0</v>
      </c>
      <c r="Z369">
        <v>0</v>
      </c>
      <c r="AA369">
        <v>0</v>
      </c>
      <c r="AB369">
        <v>0</v>
      </c>
      <c r="AC369">
        <v>0</v>
      </c>
      <c r="AD369">
        <v>0</v>
      </c>
      <c r="AE369">
        <v>0</v>
      </c>
      <c r="AF369">
        <v>0</v>
      </c>
      <c r="AG369">
        <v>0</v>
      </c>
      <c r="AH369">
        <v>0</v>
      </c>
      <c r="AI369">
        <v>0</v>
      </c>
      <c r="AJ369">
        <v>0</v>
      </c>
      <c r="AK369">
        <v>0</v>
      </c>
      <c r="AL369">
        <v>0</v>
      </c>
      <c r="AM369">
        <v>0</v>
      </c>
      <c r="AN369">
        <v>0</v>
      </c>
      <c r="AO369">
        <v>0</v>
      </c>
      <c r="AP369">
        <v>0</v>
      </c>
      <c r="AQ369">
        <v>6.0000000000000001E-3</v>
      </c>
      <c r="AR369">
        <v>0</v>
      </c>
      <c r="AT369">
        <v>24.952400000000001</v>
      </c>
      <c r="AU369">
        <v>24.952400000000001</v>
      </c>
      <c r="AV369">
        <v>18.157</v>
      </c>
      <c r="AW369">
        <v>0</v>
      </c>
      <c r="AX369">
        <v>0</v>
      </c>
      <c r="AY369" s="53">
        <v>0.72766547506452284</v>
      </c>
      <c r="BA369" t="s">
        <v>79</v>
      </c>
      <c r="BF369">
        <v>6.0000000000000001E-3</v>
      </c>
      <c r="BG369">
        <v>0</v>
      </c>
      <c r="BH369">
        <v>23.942399999999999</v>
      </c>
      <c r="BI369">
        <v>0</v>
      </c>
      <c r="BK369">
        <v>23.942399999999999</v>
      </c>
      <c r="BN369">
        <v>1.004</v>
      </c>
      <c r="BO369">
        <v>0</v>
      </c>
      <c r="BP369">
        <v>23.942399999999999</v>
      </c>
      <c r="BQ369">
        <v>0</v>
      </c>
      <c r="BR369">
        <v>6.0000000000000001E-3</v>
      </c>
      <c r="BS369">
        <v>0</v>
      </c>
      <c r="BT369">
        <v>0</v>
      </c>
      <c r="BU369">
        <v>0</v>
      </c>
      <c r="BV369" t="s">
        <v>6</v>
      </c>
      <c r="BW369" t="s">
        <v>6</v>
      </c>
      <c r="BX369" t="s">
        <v>6</v>
      </c>
      <c r="BY369">
        <v>0</v>
      </c>
      <c r="BZ369">
        <v>24.952400000000001</v>
      </c>
      <c r="CC369" s="53">
        <v>4.0236610506404195E-2</v>
      </c>
      <c r="CD369" s="53">
        <v>0</v>
      </c>
      <c r="CE369" s="53">
        <v>0.95976338949359574</v>
      </c>
      <c r="CF369" s="53">
        <v>0</v>
      </c>
      <c r="CH369" s="53">
        <v>0.99999999999999989</v>
      </c>
      <c r="CK369">
        <v>4.0236599999999997E-2</v>
      </c>
      <c r="CN369" s="53">
        <v>-1.0506404198029617E-8</v>
      </c>
      <c r="CO369" s="53">
        <v>0</v>
      </c>
    </row>
    <row r="370" spans="1:93" x14ac:dyDescent="0.35">
      <c r="A370" s="3" t="s">
        <v>581</v>
      </c>
      <c r="B370" s="3" t="s">
        <v>586</v>
      </c>
      <c r="C370">
        <v>0</v>
      </c>
      <c r="D370">
        <v>8.8240400000000001</v>
      </c>
      <c r="E370">
        <v>0</v>
      </c>
      <c r="F370">
        <v>3.1419999999999999</v>
      </c>
      <c r="G370">
        <v>0</v>
      </c>
      <c r="H370">
        <v>17.0458</v>
      </c>
      <c r="I370">
        <v>848.85599999999999</v>
      </c>
      <c r="J370">
        <v>0</v>
      </c>
      <c r="K370">
        <v>0</v>
      </c>
      <c r="L370" s="3">
        <v>12.896599999999999</v>
      </c>
      <c r="M370" s="3">
        <v>12.896599999999999</v>
      </c>
      <c r="N370" s="3">
        <v>12.896599999999999</v>
      </c>
      <c r="O370" s="3">
        <v>117.774</v>
      </c>
      <c r="P370" s="3">
        <v>0</v>
      </c>
      <c r="Q370" s="3">
        <v>0</v>
      </c>
      <c r="R370">
        <v>0.25515900000000002</v>
      </c>
      <c r="S370">
        <v>8.4323800000000002</v>
      </c>
      <c r="T370">
        <v>0</v>
      </c>
      <c r="U370">
        <v>1.7563200000000001</v>
      </c>
      <c r="V370">
        <v>15.1698</v>
      </c>
      <c r="W370">
        <v>0</v>
      </c>
      <c r="X370">
        <v>0</v>
      </c>
      <c r="Y370">
        <v>0</v>
      </c>
      <c r="Z370">
        <v>0</v>
      </c>
      <c r="AA370">
        <v>0</v>
      </c>
      <c r="AB370">
        <v>0</v>
      </c>
      <c r="AC370">
        <v>0</v>
      </c>
      <c r="AD370">
        <v>0</v>
      </c>
      <c r="AE370">
        <v>0</v>
      </c>
      <c r="AF370">
        <v>0</v>
      </c>
      <c r="AG370">
        <v>0</v>
      </c>
      <c r="AH370">
        <v>15.768599999999999</v>
      </c>
      <c r="AI370">
        <v>0</v>
      </c>
      <c r="AJ370">
        <v>0</v>
      </c>
      <c r="AK370">
        <v>7.5999999999999998E-2</v>
      </c>
      <c r="AL370">
        <v>0</v>
      </c>
      <c r="AM370">
        <v>0</v>
      </c>
      <c r="AN370">
        <v>157.5</v>
      </c>
      <c r="AO370">
        <v>0</v>
      </c>
      <c r="AP370">
        <v>0</v>
      </c>
      <c r="AQ370">
        <v>24.096900000000002</v>
      </c>
      <c r="AR370">
        <v>0</v>
      </c>
      <c r="AT370">
        <v>1257.3867990000001</v>
      </c>
      <c r="AU370">
        <v>1257.3867990000001</v>
      </c>
      <c r="AV370">
        <v>1332.29</v>
      </c>
      <c r="AW370">
        <v>87.915999999999997</v>
      </c>
      <c r="AX370">
        <v>0</v>
      </c>
      <c r="AY370" s="53">
        <v>1.0595705323609015</v>
      </c>
      <c r="BA370" t="s">
        <v>79</v>
      </c>
      <c r="BF370">
        <v>24.172900000000002</v>
      </c>
      <c r="BG370">
        <v>0</v>
      </c>
      <c r="BH370">
        <v>25.613659000000002</v>
      </c>
      <c r="BI370">
        <v>0</v>
      </c>
      <c r="BK370">
        <v>197.84605899999997</v>
      </c>
      <c r="BN370">
        <v>29.011839999999999</v>
      </c>
      <c r="BO370">
        <v>0</v>
      </c>
      <c r="BP370">
        <v>41.382259000000005</v>
      </c>
      <c r="BQ370">
        <v>1162.8198000000002</v>
      </c>
      <c r="BR370">
        <v>24.172900000000002</v>
      </c>
      <c r="BS370">
        <v>0</v>
      </c>
      <c r="BT370">
        <v>0</v>
      </c>
      <c r="BU370">
        <v>0</v>
      </c>
      <c r="BV370" t="s">
        <v>6</v>
      </c>
      <c r="BW370" t="s">
        <v>6</v>
      </c>
      <c r="BX370" t="s">
        <v>6</v>
      </c>
      <c r="BY370">
        <v>5.9665280000000003</v>
      </c>
      <c r="BZ370">
        <v>1257.3867990000003</v>
      </c>
      <c r="CC370" s="53">
        <v>2.7818303824899623E-2</v>
      </c>
      <c r="CD370" s="53">
        <v>0</v>
      </c>
      <c r="CE370" s="53">
        <v>5.2136032485895364E-2</v>
      </c>
      <c r="CF370" s="53">
        <v>0.92004566368920493</v>
      </c>
      <c r="CH370" s="53">
        <v>0.99999999999999989</v>
      </c>
      <c r="CK370">
        <v>2.7818300000000001E-2</v>
      </c>
      <c r="CN370" s="53">
        <v>-3.8248996227230325E-9</v>
      </c>
      <c r="CO370" s="53">
        <v>0</v>
      </c>
    </row>
    <row r="371" spans="1:93" x14ac:dyDescent="0.35">
      <c r="A371" s="3" t="s">
        <v>581</v>
      </c>
      <c r="B371" s="3" t="s">
        <v>590</v>
      </c>
      <c r="C371">
        <v>0</v>
      </c>
      <c r="D371">
        <v>0</v>
      </c>
      <c r="E371">
        <v>0</v>
      </c>
      <c r="F371">
        <v>0</v>
      </c>
      <c r="G371">
        <v>0</v>
      </c>
      <c r="H371">
        <v>0</v>
      </c>
      <c r="I371">
        <v>0</v>
      </c>
      <c r="J371">
        <v>0</v>
      </c>
      <c r="K371">
        <v>0</v>
      </c>
      <c r="L371" s="3">
        <v>0</v>
      </c>
      <c r="M371" s="3">
        <v>0</v>
      </c>
      <c r="N371" s="3">
        <v>0</v>
      </c>
      <c r="O371" s="3">
        <v>61.302500000000002</v>
      </c>
      <c r="P371" s="3">
        <v>0</v>
      </c>
      <c r="Q371" s="3">
        <v>0</v>
      </c>
      <c r="R371">
        <v>0.81275399999999998</v>
      </c>
      <c r="S371">
        <v>4.1951700000000001</v>
      </c>
      <c r="T371">
        <v>0</v>
      </c>
      <c r="U371">
        <v>17.2636</v>
      </c>
      <c r="V371">
        <v>0</v>
      </c>
      <c r="W371">
        <v>0</v>
      </c>
      <c r="X371">
        <v>0</v>
      </c>
      <c r="Y371">
        <v>0</v>
      </c>
      <c r="Z371">
        <v>0</v>
      </c>
      <c r="AA371">
        <v>0</v>
      </c>
      <c r="AB371">
        <v>0</v>
      </c>
      <c r="AC371">
        <v>0</v>
      </c>
      <c r="AD371">
        <v>0</v>
      </c>
      <c r="AE371">
        <v>0</v>
      </c>
      <c r="AF371">
        <v>0</v>
      </c>
      <c r="AG371">
        <v>0</v>
      </c>
      <c r="AH371">
        <v>0</v>
      </c>
      <c r="AI371">
        <v>0</v>
      </c>
      <c r="AJ371">
        <v>0</v>
      </c>
      <c r="AK371">
        <v>0</v>
      </c>
      <c r="AL371">
        <v>0</v>
      </c>
      <c r="AM371">
        <v>0</v>
      </c>
      <c r="AN371">
        <v>12.84</v>
      </c>
      <c r="AO371">
        <v>0</v>
      </c>
      <c r="AP371">
        <v>0</v>
      </c>
      <c r="AQ371">
        <v>2.6321099999999999</v>
      </c>
      <c r="AR371">
        <v>0</v>
      </c>
      <c r="AT371">
        <v>99.046133999999995</v>
      </c>
      <c r="AU371">
        <v>99.046133999999995</v>
      </c>
      <c r="AV371">
        <v>74.45</v>
      </c>
      <c r="AW371">
        <v>0</v>
      </c>
      <c r="AX371">
        <v>0</v>
      </c>
      <c r="AY371" s="53">
        <v>0.75166992383569464</v>
      </c>
      <c r="BA371" t="s">
        <v>79</v>
      </c>
      <c r="BF371">
        <v>2.6321099999999999</v>
      </c>
      <c r="BG371">
        <v>0</v>
      </c>
      <c r="BH371">
        <v>22.271523999999999</v>
      </c>
      <c r="BI371">
        <v>0</v>
      </c>
      <c r="BK371">
        <v>83.574023999999994</v>
      </c>
      <c r="BN371">
        <v>0</v>
      </c>
      <c r="BO371">
        <v>0</v>
      </c>
      <c r="BP371">
        <v>22.271523999999999</v>
      </c>
      <c r="BQ371">
        <v>74.142499999999998</v>
      </c>
      <c r="BR371">
        <v>2.6321099999999999</v>
      </c>
      <c r="BS371">
        <v>0</v>
      </c>
      <c r="BT371">
        <v>0</v>
      </c>
      <c r="BU371">
        <v>0</v>
      </c>
      <c r="BV371" t="s">
        <v>6</v>
      </c>
      <c r="BW371" t="s">
        <v>6</v>
      </c>
      <c r="BX371" t="s">
        <v>6</v>
      </c>
      <c r="BY371">
        <v>1.2260500000000001</v>
      </c>
      <c r="BZ371">
        <v>99.046133999999995</v>
      </c>
      <c r="CC371" s="53">
        <v>1.2378575018384869E-2</v>
      </c>
      <c r="CD371" s="53">
        <v>0</v>
      </c>
      <c r="CE371" s="53">
        <v>0.25143469002030916</v>
      </c>
      <c r="CF371" s="53">
        <v>0.73618673496130604</v>
      </c>
      <c r="CH371" s="53">
        <v>1</v>
      </c>
      <c r="CK371">
        <v>1.23786E-2</v>
      </c>
      <c r="CN371" s="53">
        <v>2.4981615130703627E-8</v>
      </c>
      <c r="CO371" s="53">
        <v>0</v>
      </c>
    </row>
    <row r="372" spans="1:93" x14ac:dyDescent="0.35">
      <c r="A372" s="3" t="s">
        <v>581</v>
      </c>
      <c r="B372" s="3" t="s">
        <v>587</v>
      </c>
      <c r="C372">
        <v>0</v>
      </c>
      <c r="D372">
        <v>0.22800000000000001</v>
      </c>
      <c r="E372">
        <v>0</v>
      </c>
      <c r="F372">
        <v>0</v>
      </c>
      <c r="G372">
        <v>0</v>
      </c>
      <c r="H372">
        <v>0</v>
      </c>
      <c r="I372">
        <v>0</v>
      </c>
      <c r="J372">
        <v>0</v>
      </c>
      <c r="K372">
        <v>0</v>
      </c>
      <c r="L372" s="3">
        <v>0</v>
      </c>
      <c r="M372" s="3">
        <v>0</v>
      </c>
      <c r="N372" s="3">
        <v>0</v>
      </c>
      <c r="O372" s="3">
        <v>0</v>
      </c>
      <c r="P372" s="3">
        <v>0</v>
      </c>
      <c r="Q372" s="3">
        <v>0</v>
      </c>
      <c r="R372">
        <v>0</v>
      </c>
      <c r="S372">
        <v>0</v>
      </c>
      <c r="T372">
        <v>0</v>
      </c>
      <c r="U372">
        <v>0</v>
      </c>
      <c r="V372">
        <v>10.098800000000001</v>
      </c>
      <c r="W372">
        <v>0</v>
      </c>
      <c r="X372">
        <v>0</v>
      </c>
      <c r="Y372">
        <v>0</v>
      </c>
      <c r="Z372">
        <v>0</v>
      </c>
      <c r="AA372">
        <v>0</v>
      </c>
      <c r="AB372">
        <v>0</v>
      </c>
      <c r="AC372">
        <v>0</v>
      </c>
      <c r="AD372">
        <v>0</v>
      </c>
      <c r="AE372">
        <v>0</v>
      </c>
      <c r="AF372">
        <v>0</v>
      </c>
      <c r="AG372">
        <v>0</v>
      </c>
      <c r="AH372">
        <v>0</v>
      </c>
      <c r="AI372">
        <v>0</v>
      </c>
      <c r="AJ372">
        <v>0</v>
      </c>
      <c r="AK372">
        <v>0</v>
      </c>
      <c r="AL372">
        <v>0</v>
      </c>
      <c r="AM372">
        <v>0</v>
      </c>
      <c r="AN372">
        <v>0</v>
      </c>
      <c r="AO372">
        <v>12.967000000000001</v>
      </c>
      <c r="AP372">
        <v>0</v>
      </c>
      <c r="AQ372">
        <v>0.58399999999999996</v>
      </c>
      <c r="AR372">
        <v>0</v>
      </c>
      <c r="AT372">
        <v>23.877800000000001</v>
      </c>
      <c r="AU372">
        <v>23.877800000000001</v>
      </c>
      <c r="AV372">
        <v>17.309000000000001</v>
      </c>
      <c r="AW372">
        <v>0</v>
      </c>
      <c r="AX372">
        <v>0</v>
      </c>
      <c r="AY372" s="53">
        <v>0.72489927882803273</v>
      </c>
      <c r="BA372" t="s">
        <v>79</v>
      </c>
      <c r="BF372">
        <v>0.58399999999999996</v>
      </c>
      <c r="BG372">
        <v>0</v>
      </c>
      <c r="BH372">
        <v>10.098800000000001</v>
      </c>
      <c r="BI372">
        <v>0</v>
      </c>
      <c r="BK372">
        <v>10.098800000000001</v>
      </c>
      <c r="BN372">
        <v>0.22800000000000001</v>
      </c>
      <c r="BO372">
        <v>0</v>
      </c>
      <c r="BP372">
        <v>10.098800000000001</v>
      </c>
      <c r="BQ372">
        <v>12.967000000000001</v>
      </c>
      <c r="BR372">
        <v>0.58399999999999996</v>
      </c>
      <c r="BS372">
        <v>0</v>
      </c>
      <c r="BT372">
        <v>0</v>
      </c>
      <c r="BU372">
        <v>0</v>
      </c>
      <c r="BV372" t="s">
        <v>6</v>
      </c>
      <c r="BW372" t="s">
        <v>6</v>
      </c>
      <c r="BX372" t="s">
        <v>6</v>
      </c>
      <c r="BY372">
        <v>0</v>
      </c>
      <c r="BZ372">
        <v>23.877800000000001</v>
      </c>
      <c r="CC372" s="53">
        <v>9.5486183819279841E-3</v>
      </c>
      <c r="CD372" s="53">
        <v>0</v>
      </c>
      <c r="CE372" s="53">
        <v>0.4473946510985099</v>
      </c>
      <c r="CF372" s="53">
        <v>0.54305673051956216</v>
      </c>
      <c r="CH372" s="53">
        <v>1</v>
      </c>
      <c r="CK372">
        <v>9.5486200000000007E-3</v>
      </c>
      <c r="CN372" s="53">
        <v>1.6180720166514284E-9</v>
      </c>
      <c r="CO372" s="53">
        <v>0</v>
      </c>
    </row>
    <row r="373" spans="1:93" x14ac:dyDescent="0.35">
      <c r="A373" s="3" t="s">
        <v>581</v>
      </c>
      <c r="B373" s="3" t="s">
        <v>589</v>
      </c>
      <c r="C373">
        <v>0</v>
      </c>
      <c r="D373">
        <v>0.51</v>
      </c>
      <c r="E373">
        <v>0</v>
      </c>
      <c r="F373">
        <v>0</v>
      </c>
      <c r="G373">
        <v>0</v>
      </c>
      <c r="H373">
        <v>0</v>
      </c>
      <c r="I373">
        <v>0</v>
      </c>
      <c r="J373">
        <v>0</v>
      </c>
      <c r="K373">
        <v>0</v>
      </c>
      <c r="L373" s="3">
        <v>0</v>
      </c>
      <c r="M373" s="3">
        <v>0</v>
      </c>
      <c r="N373" s="3">
        <v>0</v>
      </c>
      <c r="O373" s="3">
        <v>0</v>
      </c>
      <c r="P373" s="3">
        <v>0</v>
      </c>
      <c r="Q373" s="3">
        <v>0</v>
      </c>
      <c r="R373">
        <v>0</v>
      </c>
      <c r="S373">
        <v>24.08</v>
      </c>
      <c r="T373">
        <v>0</v>
      </c>
      <c r="U373">
        <v>0</v>
      </c>
      <c r="V373">
        <v>4.0611800000000002</v>
      </c>
      <c r="W373">
        <v>0</v>
      </c>
      <c r="X373">
        <v>0</v>
      </c>
      <c r="Y373">
        <v>0</v>
      </c>
      <c r="Z373">
        <v>0</v>
      </c>
      <c r="AA373">
        <v>0</v>
      </c>
      <c r="AB373">
        <v>0</v>
      </c>
      <c r="AC373">
        <v>0</v>
      </c>
      <c r="AD373">
        <v>0</v>
      </c>
      <c r="AE373">
        <v>0</v>
      </c>
      <c r="AF373">
        <v>0</v>
      </c>
      <c r="AG373">
        <v>0</v>
      </c>
      <c r="AH373">
        <v>0</v>
      </c>
      <c r="AI373">
        <v>0</v>
      </c>
      <c r="AJ373">
        <v>0</v>
      </c>
      <c r="AK373">
        <v>0</v>
      </c>
      <c r="AL373">
        <v>0</v>
      </c>
      <c r="AM373">
        <v>0</v>
      </c>
      <c r="AN373">
        <v>4.6449999999999996</v>
      </c>
      <c r="AO373">
        <v>0</v>
      </c>
      <c r="AP373">
        <v>0</v>
      </c>
      <c r="AQ373">
        <v>0.60399999999999998</v>
      </c>
      <c r="AR373">
        <v>0</v>
      </c>
      <c r="AT373">
        <v>33.900179999999999</v>
      </c>
      <c r="AU373">
        <v>33.900179999999999</v>
      </c>
      <c r="AV373">
        <v>29.094000000000001</v>
      </c>
      <c r="AW373">
        <v>0</v>
      </c>
      <c r="AX373">
        <v>0</v>
      </c>
      <c r="AY373" s="53">
        <v>0.85822553154585024</v>
      </c>
      <c r="BA373" t="s">
        <v>79</v>
      </c>
      <c r="BF373">
        <v>0.60399999999999998</v>
      </c>
      <c r="BG373">
        <v>0</v>
      </c>
      <c r="BH373">
        <v>28.141179999999999</v>
      </c>
      <c r="BI373">
        <v>0</v>
      </c>
      <c r="BK373">
        <v>28.141179999999999</v>
      </c>
      <c r="BN373">
        <v>0.51</v>
      </c>
      <c r="BO373">
        <v>0</v>
      </c>
      <c r="BP373">
        <v>28.141179999999999</v>
      </c>
      <c r="BQ373">
        <v>4.6449999999999996</v>
      </c>
      <c r="BR373">
        <v>0.60399999999999998</v>
      </c>
      <c r="BS373">
        <v>0</v>
      </c>
      <c r="BT373">
        <v>0</v>
      </c>
      <c r="BU373">
        <v>0</v>
      </c>
      <c r="BV373" t="s">
        <v>6</v>
      </c>
      <c r="BW373" t="s">
        <v>6</v>
      </c>
      <c r="BX373" t="s">
        <v>6</v>
      </c>
      <c r="BY373">
        <v>0</v>
      </c>
      <c r="BZ373">
        <v>33.900179999999999</v>
      </c>
      <c r="CC373" s="53">
        <v>1.5044167907073061E-2</v>
      </c>
      <c r="CD373" s="53">
        <v>0</v>
      </c>
      <c r="CE373" s="53">
        <v>0.84793591066478113</v>
      </c>
      <c r="CF373" s="53">
        <v>0.13701992142814581</v>
      </c>
      <c r="CH373" s="53">
        <v>1</v>
      </c>
      <c r="CK373">
        <v>1.5044200000000001E-2</v>
      </c>
      <c r="CN373" s="53">
        <v>3.2092926939217281E-8</v>
      </c>
      <c r="CO373" s="53">
        <v>0</v>
      </c>
    </row>
    <row r="374" spans="1:93" x14ac:dyDescent="0.35">
      <c r="A374" s="3" t="s">
        <v>591</v>
      </c>
      <c r="B374" s="3" t="s">
        <v>592</v>
      </c>
      <c r="C374">
        <v>0</v>
      </c>
      <c r="D374">
        <v>0</v>
      </c>
      <c r="E374">
        <v>0</v>
      </c>
      <c r="F374">
        <v>0</v>
      </c>
      <c r="G374">
        <v>0</v>
      </c>
      <c r="H374">
        <v>0</v>
      </c>
      <c r="I374">
        <v>0</v>
      </c>
      <c r="J374">
        <v>0.88800000000000001</v>
      </c>
      <c r="K374">
        <v>0</v>
      </c>
      <c r="L374" s="3">
        <v>0</v>
      </c>
      <c r="M374" s="3">
        <v>0</v>
      </c>
      <c r="N374" s="3">
        <v>0</v>
      </c>
      <c r="O374" s="3">
        <v>0</v>
      </c>
      <c r="P374" s="3">
        <v>0</v>
      </c>
      <c r="Q374" s="3">
        <v>0</v>
      </c>
      <c r="R374">
        <v>0</v>
      </c>
      <c r="S374">
        <v>0</v>
      </c>
      <c r="T374">
        <v>0</v>
      </c>
      <c r="U374">
        <v>0</v>
      </c>
      <c r="V374">
        <v>0</v>
      </c>
      <c r="W374">
        <v>3.7570000000000001</v>
      </c>
      <c r="X374">
        <v>0</v>
      </c>
      <c r="Y374">
        <v>0</v>
      </c>
      <c r="Z374">
        <v>0</v>
      </c>
      <c r="AA374">
        <v>0</v>
      </c>
      <c r="AB374">
        <v>5.65</v>
      </c>
      <c r="AC374">
        <v>0</v>
      </c>
      <c r="AD374">
        <v>0</v>
      </c>
      <c r="AE374">
        <v>0</v>
      </c>
      <c r="AF374">
        <v>0</v>
      </c>
      <c r="AG374">
        <v>0</v>
      </c>
      <c r="AH374">
        <v>0</v>
      </c>
      <c r="AI374">
        <v>0</v>
      </c>
      <c r="AJ374">
        <v>0</v>
      </c>
      <c r="AK374">
        <v>0</v>
      </c>
      <c r="AL374">
        <v>0</v>
      </c>
      <c r="AM374">
        <v>0</v>
      </c>
      <c r="AN374">
        <v>0</v>
      </c>
      <c r="AO374">
        <v>36.817999999999998</v>
      </c>
      <c r="AP374">
        <v>0</v>
      </c>
      <c r="AQ374">
        <v>1.698</v>
      </c>
      <c r="AR374">
        <v>0</v>
      </c>
      <c r="AT374">
        <v>48.811</v>
      </c>
      <c r="AU374">
        <v>48.811</v>
      </c>
      <c r="AV374">
        <v>44.985999999999997</v>
      </c>
      <c r="AW374">
        <v>0</v>
      </c>
      <c r="AX374">
        <v>0</v>
      </c>
      <c r="AY374" s="53">
        <v>0.92163651635901733</v>
      </c>
      <c r="BA374" t="s">
        <v>79</v>
      </c>
      <c r="BF374">
        <v>1.698</v>
      </c>
      <c r="BG374">
        <v>0</v>
      </c>
      <c r="BH374">
        <v>0</v>
      </c>
      <c r="BI374">
        <v>3.7570000000000001</v>
      </c>
      <c r="BK374">
        <v>9.407</v>
      </c>
      <c r="BN374">
        <v>0</v>
      </c>
      <c r="BO374">
        <v>0</v>
      </c>
      <c r="BP374">
        <v>9.407</v>
      </c>
      <c r="BQ374">
        <v>37.705999999999996</v>
      </c>
      <c r="BR374">
        <v>1.698</v>
      </c>
      <c r="BS374">
        <v>0</v>
      </c>
      <c r="BT374">
        <v>0</v>
      </c>
      <c r="BU374">
        <v>0</v>
      </c>
      <c r="BV374" t="s">
        <v>5</v>
      </c>
      <c r="BW374" t="s">
        <v>6</v>
      </c>
      <c r="BX374" t="s">
        <v>6</v>
      </c>
      <c r="BY374">
        <v>0</v>
      </c>
      <c r="BZ374">
        <v>48.811</v>
      </c>
      <c r="CC374" s="53">
        <v>0</v>
      </c>
      <c r="CD374" s="53">
        <v>0</v>
      </c>
      <c r="CE374" s="53">
        <v>0.22751019237466966</v>
      </c>
      <c r="CF374" s="53">
        <v>0.77248980762533026</v>
      </c>
      <c r="CH374" s="53">
        <v>0.99999999999999989</v>
      </c>
      <c r="CK374">
        <v>0</v>
      </c>
      <c r="CN374" s="53">
        <v>0</v>
      </c>
      <c r="CO374" s="53">
        <v>0</v>
      </c>
    </row>
    <row r="375" spans="1:93" x14ac:dyDescent="0.35">
      <c r="A375" s="3" t="s">
        <v>591</v>
      </c>
      <c r="B375" s="3" t="s">
        <v>593</v>
      </c>
      <c r="C375">
        <v>0</v>
      </c>
      <c r="D375">
        <v>2.6748500000000002</v>
      </c>
      <c r="E375">
        <v>0</v>
      </c>
      <c r="F375">
        <v>0.36</v>
      </c>
      <c r="G375">
        <v>0</v>
      </c>
      <c r="H375">
        <v>0</v>
      </c>
      <c r="I375">
        <v>147.81</v>
      </c>
      <c r="J375">
        <v>0</v>
      </c>
      <c r="K375">
        <v>0</v>
      </c>
      <c r="L375" s="3">
        <v>0</v>
      </c>
      <c r="M375" s="3">
        <v>0</v>
      </c>
      <c r="N375" s="3">
        <v>0</v>
      </c>
      <c r="O375" s="3">
        <v>281.62200000000001</v>
      </c>
      <c r="P375" s="3">
        <v>0</v>
      </c>
      <c r="Q375" s="3">
        <v>0</v>
      </c>
      <c r="R375">
        <v>0</v>
      </c>
      <c r="S375">
        <v>31.663799999999998</v>
      </c>
      <c r="T375">
        <v>51.67</v>
      </c>
      <c r="U375">
        <v>19.9602</v>
      </c>
      <c r="V375">
        <v>0</v>
      </c>
      <c r="W375">
        <v>16.945</v>
      </c>
      <c r="X375">
        <v>0</v>
      </c>
      <c r="Y375">
        <v>0</v>
      </c>
      <c r="Z375">
        <v>0</v>
      </c>
      <c r="AA375">
        <v>4.3</v>
      </c>
      <c r="AB375">
        <v>4.3756000000000004</v>
      </c>
      <c r="AC375">
        <v>0</v>
      </c>
      <c r="AD375">
        <v>0</v>
      </c>
      <c r="AE375">
        <v>0</v>
      </c>
      <c r="AF375">
        <v>0</v>
      </c>
      <c r="AG375">
        <v>0</v>
      </c>
      <c r="AH375">
        <v>0</v>
      </c>
      <c r="AI375">
        <v>0</v>
      </c>
      <c r="AJ375">
        <v>0</v>
      </c>
      <c r="AK375">
        <v>9.8000000000000007</v>
      </c>
      <c r="AL375">
        <v>4.5599999999999996</v>
      </c>
      <c r="AM375">
        <v>0</v>
      </c>
      <c r="AN375">
        <v>130.03</v>
      </c>
      <c r="AO375">
        <v>0</v>
      </c>
      <c r="AP375">
        <v>0</v>
      </c>
      <c r="AQ375">
        <v>31.519300000000001</v>
      </c>
      <c r="AR375">
        <v>0</v>
      </c>
      <c r="AT375">
        <v>737.29074999999989</v>
      </c>
      <c r="AU375">
        <v>737.29074999999989</v>
      </c>
      <c r="AV375">
        <v>657.23</v>
      </c>
      <c r="AW375">
        <v>0</v>
      </c>
      <c r="AX375">
        <v>109.53100000000001</v>
      </c>
      <c r="AY375" s="53">
        <v>0.89141224137153507</v>
      </c>
      <c r="BA375" t="s">
        <v>79</v>
      </c>
      <c r="BF375">
        <v>45.879300000000001</v>
      </c>
      <c r="BG375">
        <v>0</v>
      </c>
      <c r="BH375">
        <v>103.294</v>
      </c>
      <c r="BI375">
        <v>16.945</v>
      </c>
      <c r="BK375">
        <v>410.53660000000002</v>
      </c>
      <c r="BN375">
        <v>3.03485</v>
      </c>
      <c r="BO375">
        <v>0</v>
      </c>
      <c r="BP375">
        <v>128.91460000000001</v>
      </c>
      <c r="BQ375">
        <v>559.46199999999999</v>
      </c>
      <c r="BR375">
        <v>45.879300000000001</v>
      </c>
      <c r="BS375">
        <v>0</v>
      </c>
      <c r="BT375">
        <v>1</v>
      </c>
      <c r="BU375">
        <v>0</v>
      </c>
      <c r="BV375" t="s">
        <v>5</v>
      </c>
      <c r="BW375" t="s">
        <v>6</v>
      </c>
      <c r="BX375" t="s">
        <v>6</v>
      </c>
      <c r="BY375">
        <v>5.6324400000000008</v>
      </c>
      <c r="BZ375">
        <v>737.29075000000012</v>
      </c>
      <c r="CC375" s="53">
        <v>1.1755593027581045E-2</v>
      </c>
      <c r="CD375" s="53">
        <v>6.2226875896652704E-2</v>
      </c>
      <c r="CE375" s="53">
        <v>0.17484906734554853</v>
      </c>
      <c r="CF375" s="53">
        <v>0.75116846373021762</v>
      </c>
      <c r="CH375" s="53">
        <v>0.99999999999999989</v>
      </c>
      <c r="CK375">
        <v>1.38067E-2</v>
      </c>
      <c r="CN375" s="53">
        <v>2.0511069724189548E-3</v>
      </c>
      <c r="CO375" s="53">
        <v>2E-3</v>
      </c>
    </row>
    <row r="376" spans="1:93" x14ac:dyDescent="0.35">
      <c r="A376" s="3" t="s">
        <v>591</v>
      </c>
      <c r="B376" s="3" t="s">
        <v>595</v>
      </c>
      <c r="C376">
        <v>0</v>
      </c>
      <c r="D376">
        <v>0</v>
      </c>
      <c r="E376">
        <v>0</v>
      </c>
      <c r="F376">
        <v>0</v>
      </c>
      <c r="G376">
        <v>0</v>
      </c>
      <c r="H376">
        <v>0</v>
      </c>
      <c r="I376">
        <v>36.340000000000003</v>
      </c>
      <c r="J376">
        <v>0</v>
      </c>
      <c r="K376">
        <v>0</v>
      </c>
      <c r="L376" s="3">
        <v>0</v>
      </c>
      <c r="M376" s="3">
        <v>0</v>
      </c>
      <c r="N376" s="3">
        <v>0</v>
      </c>
      <c r="O376" s="3">
        <v>0</v>
      </c>
      <c r="P376" s="3">
        <v>0</v>
      </c>
      <c r="Q376" s="3">
        <v>0</v>
      </c>
      <c r="R376">
        <v>0</v>
      </c>
      <c r="S376">
        <v>0</v>
      </c>
      <c r="T376">
        <v>0</v>
      </c>
      <c r="U376">
        <v>0</v>
      </c>
      <c r="V376">
        <v>0</v>
      </c>
      <c r="W376">
        <v>0</v>
      </c>
      <c r="X376">
        <v>0</v>
      </c>
      <c r="Y376">
        <v>0</v>
      </c>
      <c r="Z376">
        <v>0</v>
      </c>
      <c r="AA376">
        <v>0</v>
      </c>
      <c r="AB376">
        <v>0</v>
      </c>
      <c r="AC376">
        <v>0</v>
      </c>
      <c r="AD376">
        <v>0</v>
      </c>
      <c r="AE376">
        <v>0</v>
      </c>
      <c r="AF376">
        <v>0</v>
      </c>
      <c r="AG376">
        <v>0</v>
      </c>
      <c r="AH376">
        <v>0</v>
      </c>
      <c r="AI376">
        <v>0</v>
      </c>
      <c r="AJ376">
        <v>0</v>
      </c>
      <c r="AK376">
        <v>0</v>
      </c>
      <c r="AL376">
        <v>0</v>
      </c>
      <c r="AM376">
        <v>0</v>
      </c>
      <c r="AN376">
        <v>0</v>
      </c>
      <c r="AO376">
        <v>0</v>
      </c>
      <c r="AP376">
        <v>0</v>
      </c>
      <c r="AQ376">
        <v>2.3085000000000001E-2</v>
      </c>
      <c r="AR376">
        <v>0</v>
      </c>
      <c r="AT376">
        <v>36.363085000000005</v>
      </c>
      <c r="AU376">
        <v>36.363085000000005</v>
      </c>
      <c r="AV376">
        <v>0.76949999999999996</v>
      </c>
      <c r="AW376">
        <v>0</v>
      </c>
      <c r="AX376">
        <v>0</v>
      </c>
      <c r="AY376" s="53">
        <v>2.1161570862318197E-2</v>
      </c>
      <c r="BA376" t="s">
        <v>79</v>
      </c>
      <c r="BF376">
        <v>2.3085000000000001E-2</v>
      </c>
      <c r="BG376">
        <v>0</v>
      </c>
      <c r="BH376">
        <v>0</v>
      </c>
      <c r="BI376">
        <v>0</v>
      </c>
      <c r="BK376">
        <v>0</v>
      </c>
      <c r="BN376">
        <v>0</v>
      </c>
      <c r="BO376">
        <v>0</v>
      </c>
      <c r="BP376">
        <v>0</v>
      </c>
      <c r="BQ376">
        <v>36.340000000000003</v>
      </c>
      <c r="BR376">
        <v>2.3085000000000001E-2</v>
      </c>
      <c r="BS376">
        <v>0</v>
      </c>
      <c r="BT376">
        <v>1</v>
      </c>
      <c r="BU376">
        <v>0</v>
      </c>
      <c r="BV376" t="s">
        <v>6</v>
      </c>
      <c r="BW376" t="s">
        <v>6</v>
      </c>
      <c r="BX376" t="s">
        <v>6</v>
      </c>
      <c r="BY376">
        <v>0</v>
      </c>
      <c r="BZ376">
        <v>36.363085000000005</v>
      </c>
      <c r="CC376" s="53">
        <v>0</v>
      </c>
      <c r="CD376" s="53">
        <v>6.3484712586954592E-4</v>
      </c>
      <c r="CE376" s="53">
        <v>0</v>
      </c>
      <c r="CF376" s="53">
        <v>0.99936515287413041</v>
      </c>
      <c r="CH376" s="53">
        <v>1</v>
      </c>
      <c r="CK376">
        <v>0</v>
      </c>
      <c r="CN376" s="53">
        <v>0</v>
      </c>
      <c r="CO376" s="53">
        <v>0</v>
      </c>
    </row>
    <row r="377" spans="1:93" x14ac:dyDescent="0.35">
      <c r="A377" s="3" t="s">
        <v>596</v>
      </c>
      <c r="B377" s="3" t="s">
        <v>597</v>
      </c>
      <c r="C377">
        <v>0</v>
      </c>
      <c r="D377">
        <v>0.87823399999999996</v>
      </c>
      <c r="E377">
        <v>0</v>
      </c>
      <c r="F377">
        <v>0</v>
      </c>
      <c r="G377">
        <v>0</v>
      </c>
      <c r="H377">
        <v>0</v>
      </c>
      <c r="I377">
        <v>0</v>
      </c>
      <c r="J377">
        <v>0</v>
      </c>
      <c r="K377">
        <v>0</v>
      </c>
      <c r="L377" s="3">
        <v>40.748800000000003</v>
      </c>
      <c r="M377" s="3">
        <v>0.95117799999999997</v>
      </c>
      <c r="N377" s="3">
        <v>0</v>
      </c>
      <c r="O377" s="3">
        <v>11.085599999999999</v>
      </c>
      <c r="P377" s="3">
        <v>0</v>
      </c>
      <c r="Q377" s="3">
        <v>0</v>
      </c>
      <c r="R377">
        <v>0</v>
      </c>
      <c r="S377">
        <v>1.50414</v>
      </c>
      <c r="T377">
        <v>0</v>
      </c>
      <c r="U377">
        <v>0</v>
      </c>
      <c r="V377">
        <v>12</v>
      </c>
      <c r="W377">
        <v>0.41</v>
      </c>
      <c r="X377">
        <v>0</v>
      </c>
      <c r="Y377">
        <v>0</v>
      </c>
      <c r="Z377">
        <v>0</v>
      </c>
      <c r="AA377">
        <v>0</v>
      </c>
      <c r="AB377">
        <v>0</v>
      </c>
      <c r="AC377">
        <v>0</v>
      </c>
      <c r="AD377">
        <v>0</v>
      </c>
      <c r="AE377">
        <v>0</v>
      </c>
      <c r="AF377">
        <v>0</v>
      </c>
      <c r="AG377">
        <v>0</v>
      </c>
      <c r="AH377">
        <v>0</v>
      </c>
      <c r="AI377">
        <v>0</v>
      </c>
      <c r="AJ377">
        <v>0</v>
      </c>
      <c r="AK377">
        <v>0</v>
      </c>
      <c r="AL377">
        <v>0</v>
      </c>
      <c r="AM377">
        <v>0</v>
      </c>
      <c r="AN377">
        <v>0</v>
      </c>
      <c r="AO377">
        <v>0</v>
      </c>
      <c r="AP377">
        <v>0</v>
      </c>
      <c r="AQ377">
        <v>1.74257</v>
      </c>
      <c r="AR377">
        <v>0</v>
      </c>
      <c r="AT377">
        <v>69.320521999999997</v>
      </c>
      <c r="AU377">
        <v>69.320521999999997</v>
      </c>
      <c r="AV377">
        <v>57.768000000000001</v>
      </c>
      <c r="AW377">
        <v>0</v>
      </c>
      <c r="AX377">
        <v>0</v>
      </c>
      <c r="AY377" s="53">
        <v>0.83334629245867486</v>
      </c>
      <c r="BA377" t="s">
        <v>79</v>
      </c>
      <c r="BF377">
        <v>1.74257</v>
      </c>
      <c r="BG377">
        <v>0</v>
      </c>
      <c r="BH377">
        <v>13.50414</v>
      </c>
      <c r="BI377">
        <v>0.41</v>
      </c>
      <c r="BK377">
        <v>66.69971799999999</v>
      </c>
      <c r="BN377">
        <v>0.87823399999999996</v>
      </c>
      <c r="BO377">
        <v>0</v>
      </c>
      <c r="BP377">
        <v>13.91414</v>
      </c>
      <c r="BQ377">
        <v>52.785578000000001</v>
      </c>
      <c r="BR377">
        <v>1.74257</v>
      </c>
      <c r="BS377">
        <v>0</v>
      </c>
      <c r="BT377">
        <v>0</v>
      </c>
      <c r="BU377">
        <v>0</v>
      </c>
      <c r="BV377" t="s">
        <v>6</v>
      </c>
      <c r="BW377" t="s">
        <v>6</v>
      </c>
      <c r="BX377" t="s">
        <v>6</v>
      </c>
      <c r="BY377">
        <v>0.40243582</v>
      </c>
      <c r="BZ377">
        <v>69.320521999999997</v>
      </c>
      <c r="CC377" s="53">
        <v>1.8474613044604599E-2</v>
      </c>
      <c r="CD377" s="53">
        <v>0</v>
      </c>
      <c r="CE377" s="53">
        <v>0.22585966678092817</v>
      </c>
      <c r="CF377" s="53">
        <v>0.75566572017446731</v>
      </c>
      <c r="CH377" s="53">
        <v>1</v>
      </c>
      <c r="CK377">
        <v>1.8474600000000001E-2</v>
      </c>
      <c r="CN377" s="53">
        <v>-1.3044604597889364E-8</v>
      </c>
      <c r="CO377" s="53">
        <v>0</v>
      </c>
    </row>
    <row r="378" spans="1:93" x14ac:dyDescent="0.35">
      <c r="A378" s="3" t="s">
        <v>598</v>
      </c>
      <c r="B378" s="3" t="s">
        <v>601</v>
      </c>
      <c r="C378">
        <v>0</v>
      </c>
      <c r="D378">
        <v>0</v>
      </c>
      <c r="E378">
        <v>0</v>
      </c>
      <c r="F378">
        <v>0</v>
      </c>
      <c r="G378">
        <v>0</v>
      </c>
      <c r="H378">
        <v>0</v>
      </c>
      <c r="I378">
        <v>0</v>
      </c>
      <c r="J378">
        <v>0</v>
      </c>
      <c r="K378">
        <v>0</v>
      </c>
      <c r="L378" s="3">
        <v>0</v>
      </c>
      <c r="M378" s="3">
        <v>0</v>
      </c>
      <c r="N378" s="3">
        <v>0</v>
      </c>
      <c r="O378" s="3">
        <v>0</v>
      </c>
      <c r="P378" s="3">
        <v>0</v>
      </c>
      <c r="Q378" s="3">
        <v>0</v>
      </c>
      <c r="R378">
        <v>0</v>
      </c>
      <c r="S378">
        <v>0</v>
      </c>
      <c r="T378">
        <v>0</v>
      </c>
      <c r="U378">
        <v>0</v>
      </c>
      <c r="V378">
        <v>0</v>
      </c>
      <c r="W378">
        <v>4.4749999999999996</v>
      </c>
      <c r="X378">
        <v>0</v>
      </c>
      <c r="Y378">
        <v>0</v>
      </c>
      <c r="Z378">
        <v>0</v>
      </c>
      <c r="AA378">
        <v>0</v>
      </c>
      <c r="AB378">
        <v>0</v>
      </c>
      <c r="AC378">
        <v>0</v>
      </c>
      <c r="AD378">
        <v>0</v>
      </c>
      <c r="AE378">
        <v>0</v>
      </c>
      <c r="AF378">
        <v>0</v>
      </c>
      <c r="AG378">
        <v>0.104</v>
      </c>
      <c r="AH378">
        <v>0</v>
      </c>
      <c r="AI378">
        <v>0</v>
      </c>
      <c r="AJ378">
        <v>0</v>
      </c>
      <c r="AK378">
        <v>0</v>
      </c>
      <c r="AL378">
        <v>0</v>
      </c>
      <c r="AM378">
        <v>0</v>
      </c>
      <c r="AN378">
        <v>0</v>
      </c>
      <c r="AO378">
        <v>0</v>
      </c>
      <c r="AP378">
        <v>0</v>
      </c>
      <c r="AQ378">
        <v>8.3629999999999996E-2</v>
      </c>
      <c r="AR378">
        <v>0</v>
      </c>
      <c r="AT378">
        <v>4.6626300000000001</v>
      </c>
      <c r="AU378">
        <v>4.6626300000000001</v>
      </c>
      <c r="AV378">
        <v>4.13</v>
      </c>
      <c r="AW378">
        <v>0</v>
      </c>
      <c r="AX378">
        <v>0</v>
      </c>
      <c r="AY378" s="53">
        <v>0.88576618775240579</v>
      </c>
      <c r="BA378" t="s">
        <v>79</v>
      </c>
      <c r="BF378">
        <v>8.3629999999999996E-2</v>
      </c>
      <c r="BG378">
        <v>0</v>
      </c>
      <c r="BH378">
        <v>0</v>
      </c>
      <c r="BI378">
        <v>4.4749999999999996</v>
      </c>
      <c r="BK378">
        <v>4.5789999999999997</v>
      </c>
      <c r="BN378">
        <v>0</v>
      </c>
      <c r="BO378">
        <v>0</v>
      </c>
      <c r="BP378">
        <v>4.5789999999999997</v>
      </c>
      <c r="BQ378">
        <v>0</v>
      </c>
      <c r="BR378">
        <v>8.3629999999999996E-2</v>
      </c>
      <c r="BS378">
        <v>0</v>
      </c>
      <c r="BT378">
        <v>0</v>
      </c>
      <c r="BU378">
        <v>0</v>
      </c>
      <c r="BV378" t="s">
        <v>6</v>
      </c>
      <c r="BW378" t="s">
        <v>6</v>
      </c>
      <c r="BX378" t="s">
        <v>6</v>
      </c>
      <c r="BY378">
        <v>0</v>
      </c>
      <c r="BZ378">
        <v>4.6626300000000001</v>
      </c>
      <c r="CC378" s="53">
        <v>0</v>
      </c>
      <c r="CD378" s="53">
        <v>0</v>
      </c>
      <c r="CE378" s="53">
        <v>1</v>
      </c>
      <c r="CF378" s="53">
        <v>0</v>
      </c>
      <c r="CH378" s="53">
        <v>1</v>
      </c>
      <c r="CK378">
        <v>0</v>
      </c>
      <c r="CN378" s="53">
        <v>0</v>
      </c>
      <c r="CO378" s="53">
        <v>0</v>
      </c>
    </row>
    <row r="379" spans="1:93" x14ac:dyDescent="0.35">
      <c r="A379" s="3" t="s">
        <v>598</v>
      </c>
      <c r="B379" s="3" t="s">
        <v>599</v>
      </c>
      <c r="C379">
        <v>0</v>
      </c>
      <c r="D379">
        <v>0</v>
      </c>
      <c r="E379">
        <v>0</v>
      </c>
      <c r="F379">
        <v>0</v>
      </c>
      <c r="G379">
        <v>0</v>
      </c>
      <c r="H379">
        <v>0</v>
      </c>
      <c r="I379">
        <v>0</v>
      </c>
      <c r="J379">
        <v>0</v>
      </c>
      <c r="K379">
        <v>0</v>
      </c>
      <c r="L379" s="3">
        <v>0</v>
      </c>
      <c r="M379" s="3">
        <v>0</v>
      </c>
      <c r="N379" s="3">
        <v>0</v>
      </c>
      <c r="O379" s="3">
        <v>0</v>
      </c>
      <c r="P379" s="3">
        <v>0</v>
      </c>
      <c r="Q379" s="3">
        <v>0</v>
      </c>
      <c r="R379">
        <v>0</v>
      </c>
      <c r="S379">
        <v>53.250999999999998</v>
      </c>
      <c r="T379">
        <v>0</v>
      </c>
      <c r="U379">
        <v>0</v>
      </c>
      <c r="V379">
        <v>0</v>
      </c>
      <c r="W379">
        <v>9.7940000000000005</v>
      </c>
      <c r="X379">
        <v>0</v>
      </c>
      <c r="Y379">
        <v>0</v>
      </c>
      <c r="Z379">
        <v>0</v>
      </c>
      <c r="AA379">
        <v>0</v>
      </c>
      <c r="AB379">
        <v>0</v>
      </c>
      <c r="AC379">
        <v>0</v>
      </c>
      <c r="AD379">
        <v>0</v>
      </c>
      <c r="AE379">
        <v>0</v>
      </c>
      <c r="AF379">
        <v>0</v>
      </c>
      <c r="AG379">
        <v>0.23100000000000001</v>
      </c>
      <c r="AH379">
        <v>0</v>
      </c>
      <c r="AI379">
        <v>0</v>
      </c>
      <c r="AJ379">
        <v>0</v>
      </c>
      <c r="AK379">
        <v>0</v>
      </c>
      <c r="AL379">
        <v>0</v>
      </c>
      <c r="AM379">
        <v>0</v>
      </c>
      <c r="AN379">
        <v>6.2439999999999998</v>
      </c>
      <c r="AO379">
        <v>0</v>
      </c>
      <c r="AP379">
        <v>0</v>
      </c>
      <c r="AQ379">
        <v>1.2998000000000001</v>
      </c>
      <c r="AR379">
        <v>0</v>
      </c>
      <c r="AT379">
        <v>70.819800000000015</v>
      </c>
      <c r="AU379">
        <v>70.819800000000015</v>
      </c>
      <c r="AV379">
        <v>48.2</v>
      </c>
      <c r="AW379">
        <v>0</v>
      </c>
      <c r="AX379">
        <v>0</v>
      </c>
      <c r="AY379" s="53">
        <v>0.68060062298961577</v>
      </c>
      <c r="BA379" t="s">
        <v>79</v>
      </c>
      <c r="BF379">
        <v>1.2998000000000001</v>
      </c>
      <c r="BG379">
        <v>0</v>
      </c>
      <c r="BH379">
        <v>53.250999999999998</v>
      </c>
      <c r="BI379">
        <v>9.7940000000000005</v>
      </c>
      <c r="BK379">
        <v>63.276000000000003</v>
      </c>
      <c r="BN379">
        <v>0</v>
      </c>
      <c r="BO379">
        <v>0</v>
      </c>
      <c r="BP379">
        <v>63.276000000000003</v>
      </c>
      <c r="BQ379">
        <v>6.2439999999999998</v>
      </c>
      <c r="BR379">
        <v>1.2998000000000001</v>
      </c>
      <c r="BS379">
        <v>0</v>
      </c>
      <c r="BT379">
        <v>0</v>
      </c>
      <c r="BU379">
        <v>0</v>
      </c>
      <c r="BV379" t="s">
        <v>6</v>
      </c>
      <c r="BW379" t="s">
        <v>6</v>
      </c>
      <c r="BX379" t="s">
        <v>6</v>
      </c>
      <c r="BY379">
        <v>0</v>
      </c>
      <c r="BZ379">
        <v>70.819800000000015</v>
      </c>
      <c r="CC379" s="53">
        <v>0</v>
      </c>
      <c r="CD379" s="53">
        <v>0</v>
      </c>
      <c r="CE379" s="53">
        <v>0.91183256659860645</v>
      </c>
      <c r="CF379" s="53">
        <v>8.816743340139338E-2</v>
      </c>
      <c r="CH379" s="53">
        <v>0.99999999999999978</v>
      </c>
      <c r="CK379">
        <v>0</v>
      </c>
      <c r="CN379" s="53">
        <v>0</v>
      </c>
      <c r="CO379" s="53">
        <v>0</v>
      </c>
    </row>
    <row r="380" spans="1:93" x14ac:dyDescent="0.35">
      <c r="A380" s="3" t="s">
        <v>598</v>
      </c>
      <c r="B380" s="3" t="s">
        <v>600</v>
      </c>
      <c r="C380">
        <v>0</v>
      </c>
      <c r="D380">
        <v>0</v>
      </c>
      <c r="E380">
        <v>0</v>
      </c>
      <c r="F380">
        <v>0</v>
      </c>
      <c r="G380">
        <v>0</v>
      </c>
      <c r="H380">
        <v>0</v>
      </c>
      <c r="I380">
        <v>0</v>
      </c>
      <c r="J380">
        <v>0</v>
      </c>
      <c r="K380">
        <v>0</v>
      </c>
      <c r="L380" s="3">
        <v>0</v>
      </c>
      <c r="M380" s="3">
        <v>0</v>
      </c>
      <c r="N380" s="3">
        <v>0</v>
      </c>
      <c r="O380" s="3">
        <v>0</v>
      </c>
      <c r="P380" s="3">
        <v>0</v>
      </c>
      <c r="Q380" s="3">
        <v>0</v>
      </c>
      <c r="R380">
        <v>0</v>
      </c>
      <c r="S380">
        <v>0</v>
      </c>
      <c r="T380">
        <v>0</v>
      </c>
      <c r="U380">
        <v>0</v>
      </c>
      <c r="V380">
        <v>0</v>
      </c>
      <c r="W380">
        <v>4.8460000000000001</v>
      </c>
      <c r="X380">
        <v>3.5609999999999999</v>
      </c>
      <c r="Y380">
        <v>0</v>
      </c>
      <c r="Z380">
        <v>0</v>
      </c>
      <c r="AA380">
        <v>0</v>
      </c>
      <c r="AB380">
        <v>0</v>
      </c>
      <c r="AC380">
        <v>0</v>
      </c>
      <c r="AD380">
        <v>0</v>
      </c>
      <c r="AE380">
        <v>0</v>
      </c>
      <c r="AF380">
        <v>0</v>
      </c>
      <c r="AG380">
        <v>5.2979999999999999E-2</v>
      </c>
      <c r="AH380">
        <v>0</v>
      </c>
      <c r="AI380">
        <v>0</v>
      </c>
      <c r="AJ380">
        <v>0</v>
      </c>
      <c r="AK380">
        <v>0.30199999999999999</v>
      </c>
      <c r="AL380">
        <v>0</v>
      </c>
      <c r="AM380">
        <v>0</v>
      </c>
      <c r="AN380">
        <v>0</v>
      </c>
      <c r="AO380">
        <v>0</v>
      </c>
      <c r="AP380">
        <v>0</v>
      </c>
      <c r="AQ380">
        <v>6.3976000000000005E-2</v>
      </c>
      <c r="AR380">
        <v>0</v>
      </c>
      <c r="AT380">
        <v>8.8259559999999997</v>
      </c>
      <c r="AU380">
        <v>8.8259559999999997</v>
      </c>
      <c r="AV380">
        <v>7.75</v>
      </c>
      <c r="AW380">
        <v>0</v>
      </c>
      <c r="AX380">
        <v>0</v>
      </c>
      <c r="AY380" s="53">
        <v>0.878091846367691</v>
      </c>
      <c r="BA380" t="s">
        <v>79</v>
      </c>
      <c r="BF380">
        <v>0.36597599999999997</v>
      </c>
      <c r="BG380">
        <v>0</v>
      </c>
      <c r="BH380">
        <v>0</v>
      </c>
      <c r="BI380">
        <v>8.407</v>
      </c>
      <c r="BK380">
        <v>8.4599799999999998</v>
      </c>
      <c r="BN380">
        <v>0</v>
      </c>
      <c r="BO380">
        <v>0</v>
      </c>
      <c r="BP380">
        <v>8.4599799999999998</v>
      </c>
      <c r="BQ380">
        <v>0</v>
      </c>
      <c r="BR380">
        <v>0.36597599999999997</v>
      </c>
      <c r="BS380">
        <v>0</v>
      </c>
      <c r="BT380">
        <v>0</v>
      </c>
      <c r="BU380">
        <v>0</v>
      </c>
      <c r="BV380" t="s">
        <v>6</v>
      </c>
      <c r="BW380" t="s">
        <v>6</v>
      </c>
      <c r="BX380" t="s">
        <v>6</v>
      </c>
      <c r="BY380">
        <v>0</v>
      </c>
      <c r="BZ380">
        <v>8.8259559999999997</v>
      </c>
      <c r="CC380" s="53">
        <v>0</v>
      </c>
      <c r="CD380" s="53">
        <v>0</v>
      </c>
      <c r="CE380" s="53">
        <v>1</v>
      </c>
      <c r="CF380" s="53">
        <v>0</v>
      </c>
      <c r="CH380" s="53">
        <v>1</v>
      </c>
      <c r="CK380">
        <v>0</v>
      </c>
      <c r="CN380" s="53">
        <v>0</v>
      </c>
      <c r="CO380" s="53">
        <v>0</v>
      </c>
    </row>
    <row r="381" spans="1:93" x14ac:dyDescent="0.35">
      <c r="A381" s="3" t="s">
        <v>602</v>
      </c>
      <c r="B381" s="3" t="s">
        <v>603</v>
      </c>
      <c r="C381">
        <v>0</v>
      </c>
      <c r="D381">
        <v>0.08</v>
      </c>
      <c r="E381">
        <v>0</v>
      </c>
      <c r="F381">
        <v>0</v>
      </c>
      <c r="G381">
        <v>0</v>
      </c>
      <c r="H381">
        <v>0</v>
      </c>
      <c r="I381">
        <v>0</v>
      </c>
      <c r="J381">
        <v>0</v>
      </c>
      <c r="K381">
        <v>0</v>
      </c>
      <c r="L381" s="3">
        <v>0</v>
      </c>
      <c r="M381" s="3">
        <v>0</v>
      </c>
      <c r="N381" s="3">
        <v>0</v>
      </c>
      <c r="O381" s="3">
        <v>0</v>
      </c>
      <c r="P381" s="3">
        <v>0</v>
      </c>
      <c r="Q381" s="3">
        <v>1.5</v>
      </c>
      <c r="R381">
        <v>1.9</v>
      </c>
      <c r="S381">
        <v>21</v>
      </c>
      <c r="T381">
        <v>0.7</v>
      </c>
      <c r="U381">
        <v>0</v>
      </c>
      <c r="V381">
        <v>0</v>
      </c>
      <c r="W381">
        <v>0</v>
      </c>
      <c r="X381">
        <v>0</v>
      </c>
      <c r="Y381">
        <v>0</v>
      </c>
      <c r="Z381">
        <v>0</v>
      </c>
      <c r="AA381">
        <v>0</v>
      </c>
      <c r="AB381">
        <v>0</v>
      </c>
      <c r="AC381">
        <v>0</v>
      </c>
      <c r="AD381">
        <v>0</v>
      </c>
      <c r="AE381">
        <v>0</v>
      </c>
      <c r="AF381">
        <v>0</v>
      </c>
      <c r="AG381">
        <v>0</v>
      </c>
      <c r="AH381">
        <v>0</v>
      </c>
      <c r="AI381">
        <v>0</v>
      </c>
      <c r="AJ381">
        <v>0</v>
      </c>
      <c r="AK381">
        <v>0</v>
      </c>
      <c r="AL381">
        <v>0</v>
      </c>
      <c r="AM381">
        <v>0</v>
      </c>
      <c r="AN381">
        <v>0</v>
      </c>
      <c r="AO381">
        <v>0</v>
      </c>
      <c r="AP381">
        <v>0</v>
      </c>
      <c r="AQ381">
        <v>0.43364999999999998</v>
      </c>
      <c r="AR381">
        <v>0</v>
      </c>
      <c r="AT381">
        <v>25.61365</v>
      </c>
      <c r="AU381">
        <v>25.61365</v>
      </c>
      <c r="AV381">
        <v>14.455</v>
      </c>
      <c r="AW381">
        <v>0</v>
      </c>
      <c r="AX381">
        <v>0</v>
      </c>
      <c r="AY381" s="53">
        <v>0.56434752563574497</v>
      </c>
      <c r="BA381" t="s">
        <v>79</v>
      </c>
      <c r="BF381">
        <v>0.43364999999999998</v>
      </c>
      <c r="BG381">
        <v>0</v>
      </c>
      <c r="BH381">
        <v>23.599999999999998</v>
      </c>
      <c r="BI381">
        <v>0</v>
      </c>
      <c r="BK381">
        <v>25.099999999999998</v>
      </c>
      <c r="BN381">
        <v>0.08</v>
      </c>
      <c r="BO381">
        <v>0</v>
      </c>
      <c r="BP381">
        <v>23.599999999999998</v>
      </c>
      <c r="BQ381">
        <v>1.5</v>
      </c>
      <c r="BR381">
        <v>0.43364999999999998</v>
      </c>
      <c r="BS381">
        <v>0.79</v>
      </c>
      <c r="BT381">
        <v>0</v>
      </c>
      <c r="BU381">
        <v>0</v>
      </c>
      <c r="BV381" t="s">
        <v>6</v>
      </c>
      <c r="BW381" t="s">
        <v>6</v>
      </c>
      <c r="BX381" t="s">
        <v>6</v>
      </c>
      <c r="BY381">
        <v>0</v>
      </c>
      <c r="BZ381">
        <v>25.613649999999996</v>
      </c>
      <c r="CC381" s="53">
        <v>1.6498370985782974E-2</v>
      </c>
      <c r="CD381" s="53">
        <v>0</v>
      </c>
      <c r="CE381" s="53">
        <v>0.9249391047351706</v>
      </c>
      <c r="CF381" s="53">
        <v>5.8562524279046534E-2</v>
      </c>
      <c r="CH381" s="53">
        <v>1.0000000000000002</v>
      </c>
      <c r="CK381">
        <v>1.64983E-2</v>
      </c>
      <c r="CN381" s="53">
        <v>-7.0985782973931322E-8</v>
      </c>
      <c r="CO381" s="53">
        <v>0</v>
      </c>
    </row>
    <row r="382" spans="1:93" x14ac:dyDescent="0.35">
      <c r="A382" s="3" t="s">
        <v>604</v>
      </c>
      <c r="B382" s="3" t="s">
        <v>605</v>
      </c>
      <c r="C382">
        <v>0</v>
      </c>
      <c r="D382">
        <v>1.083</v>
      </c>
      <c r="E382">
        <v>0</v>
      </c>
      <c r="F382">
        <v>0</v>
      </c>
      <c r="G382">
        <v>0</v>
      </c>
      <c r="H382">
        <v>0</v>
      </c>
      <c r="I382">
        <v>0</v>
      </c>
      <c r="J382">
        <v>0</v>
      </c>
      <c r="K382">
        <v>0</v>
      </c>
      <c r="L382" s="3">
        <v>0</v>
      </c>
      <c r="M382" s="3">
        <v>0</v>
      </c>
      <c r="N382" s="3">
        <v>0</v>
      </c>
      <c r="O382" s="3">
        <v>0</v>
      </c>
      <c r="P382" s="3">
        <v>0</v>
      </c>
      <c r="Q382" s="3">
        <v>0</v>
      </c>
      <c r="R382">
        <v>5.6319800000000004</v>
      </c>
      <c r="S382">
        <v>116.04900000000001</v>
      </c>
      <c r="T382">
        <v>1.8773299999999999</v>
      </c>
      <c r="U382">
        <v>0</v>
      </c>
      <c r="V382">
        <v>0</v>
      </c>
      <c r="W382">
        <v>0</v>
      </c>
      <c r="X382">
        <v>0</v>
      </c>
      <c r="Y382">
        <v>0</v>
      </c>
      <c r="Z382">
        <v>0</v>
      </c>
      <c r="AA382">
        <v>0</v>
      </c>
      <c r="AB382">
        <v>0</v>
      </c>
      <c r="AC382">
        <v>0</v>
      </c>
      <c r="AD382">
        <v>0</v>
      </c>
      <c r="AE382">
        <v>0</v>
      </c>
      <c r="AF382">
        <v>0</v>
      </c>
      <c r="AG382">
        <v>0</v>
      </c>
      <c r="AH382">
        <v>0</v>
      </c>
      <c r="AI382">
        <v>0</v>
      </c>
      <c r="AJ382">
        <v>0</v>
      </c>
      <c r="AK382">
        <v>0</v>
      </c>
      <c r="AL382">
        <v>0</v>
      </c>
      <c r="AM382">
        <v>0</v>
      </c>
      <c r="AN382">
        <v>27.91</v>
      </c>
      <c r="AO382">
        <v>0</v>
      </c>
      <c r="AP382">
        <v>0</v>
      </c>
      <c r="AQ382">
        <v>4.09131</v>
      </c>
      <c r="AR382">
        <v>0</v>
      </c>
      <c r="AT382">
        <v>156.64261999999999</v>
      </c>
      <c r="AU382">
        <v>156.64261999999999</v>
      </c>
      <c r="AV382">
        <v>117.304</v>
      </c>
      <c r="AW382">
        <v>0</v>
      </c>
      <c r="AX382">
        <v>0</v>
      </c>
      <c r="AY382" s="53">
        <v>0.74886387880897298</v>
      </c>
      <c r="BA382" t="s">
        <v>79</v>
      </c>
      <c r="BF382">
        <v>4.09131</v>
      </c>
      <c r="BG382">
        <v>0</v>
      </c>
      <c r="BH382">
        <v>123.55831000000001</v>
      </c>
      <c r="BI382">
        <v>0</v>
      </c>
      <c r="BK382">
        <v>123.55831000000001</v>
      </c>
      <c r="BN382">
        <v>1.083</v>
      </c>
      <c r="BO382">
        <v>0</v>
      </c>
      <c r="BP382">
        <v>123.55831000000001</v>
      </c>
      <c r="BQ382">
        <v>27.91</v>
      </c>
      <c r="BR382">
        <v>4.09131</v>
      </c>
      <c r="BS382">
        <v>0</v>
      </c>
      <c r="BT382">
        <v>0</v>
      </c>
      <c r="BU382">
        <v>0</v>
      </c>
      <c r="BV382" t="s">
        <v>6</v>
      </c>
      <c r="BW382" t="s">
        <v>6</v>
      </c>
      <c r="BX382" t="s">
        <v>6</v>
      </c>
      <c r="BY382">
        <v>0</v>
      </c>
      <c r="BZ382">
        <v>156.64261999999999</v>
      </c>
      <c r="CC382" s="53">
        <v>6.9138271563639574E-3</v>
      </c>
      <c r="CD382" s="53">
        <v>0</v>
      </c>
      <c r="CE382" s="53">
        <v>0.81490988850927037</v>
      </c>
      <c r="CF382" s="53">
        <v>0.17817628433436572</v>
      </c>
      <c r="CH382" s="53">
        <v>1</v>
      </c>
      <c r="CK382">
        <v>6.9138100000000003E-3</v>
      </c>
      <c r="CN382" s="53">
        <v>-1.7156363957097909E-8</v>
      </c>
      <c r="CO382" s="53">
        <v>0</v>
      </c>
    </row>
    <row r="383" spans="1:93" x14ac:dyDescent="0.35">
      <c r="A383" s="3" t="s">
        <v>606</v>
      </c>
      <c r="B383" s="3" t="s">
        <v>49</v>
      </c>
      <c r="C383">
        <v>0</v>
      </c>
      <c r="D383">
        <v>0</v>
      </c>
      <c r="E383">
        <v>0</v>
      </c>
      <c r="F383">
        <v>0</v>
      </c>
      <c r="G383">
        <v>0</v>
      </c>
      <c r="H383">
        <v>0</v>
      </c>
      <c r="I383">
        <v>0</v>
      </c>
      <c r="J383">
        <v>0.28235300000000002</v>
      </c>
      <c r="K383">
        <v>0</v>
      </c>
      <c r="L383" s="3">
        <v>0</v>
      </c>
      <c r="M383" s="3">
        <v>0</v>
      </c>
      <c r="N383" s="3">
        <v>0</v>
      </c>
      <c r="O383" s="3">
        <v>0</v>
      </c>
      <c r="P383" s="3">
        <v>0</v>
      </c>
      <c r="Q383" s="3">
        <v>0</v>
      </c>
      <c r="R383">
        <v>0</v>
      </c>
      <c r="S383">
        <v>0</v>
      </c>
      <c r="T383">
        <v>0</v>
      </c>
      <c r="U383">
        <v>0</v>
      </c>
      <c r="V383">
        <v>0</v>
      </c>
      <c r="W383">
        <v>0</v>
      </c>
      <c r="X383">
        <v>0</v>
      </c>
      <c r="Y383">
        <v>0</v>
      </c>
      <c r="Z383">
        <v>0</v>
      </c>
      <c r="AA383">
        <v>0</v>
      </c>
      <c r="AB383">
        <v>0</v>
      </c>
      <c r="AC383">
        <v>0</v>
      </c>
      <c r="AD383">
        <v>0</v>
      </c>
      <c r="AE383">
        <v>0</v>
      </c>
      <c r="AF383">
        <v>0</v>
      </c>
      <c r="AG383">
        <v>0</v>
      </c>
      <c r="AH383">
        <v>0</v>
      </c>
      <c r="AI383">
        <v>0</v>
      </c>
      <c r="AJ383">
        <v>0</v>
      </c>
      <c r="AK383">
        <v>0</v>
      </c>
      <c r="AL383">
        <v>0</v>
      </c>
      <c r="AM383">
        <v>0</v>
      </c>
      <c r="AN383">
        <v>0</v>
      </c>
      <c r="AO383">
        <v>0</v>
      </c>
      <c r="AP383">
        <v>0</v>
      </c>
      <c r="AQ383">
        <v>3.3000000000000002E-2</v>
      </c>
      <c r="AR383">
        <v>105</v>
      </c>
      <c r="AT383">
        <v>0.31535299999999999</v>
      </c>
      <c r="AU383">
        <v>105.315353</v>
      </c>
      <c r="AV383">
        <v>92.2</v>
      </c>
      <c r="AW383">
        <v>0</v>
      </c>
      <c r="AX383">
        <v>0</v>
      </c>
      <c r="AY383" s="53">
        <v>0.87546589717075729</v>
      </c>
      <c r="BA383" t="s">
        <v>79</v>
      </c>
      <c r="BF383">
        <v>3.3000000000000002E-2</v>
      </c>
      <c r="BG383">
        <v>0</v>
      </c>
      <c r="BH383">
        <v>0</v>
      </c>
      <c r="BI383">
        <v>0</v>
      </c>
      <c r="BK383">
        <v>0</v>
      </c>
      <c r="BN383">
        <v>0</v>
      </c>
      <c r="BO383">
        <v>0</v>
      </c>
      <c r="BP383">
        <v>0</v>
      </c>
      <c r="BQ383">
        <v>0.28235300000000002</v>
      </c>
      <c r="BR383">
        <v>3.3000000000000002E-2</v>
      </c>
      <c r="BS383">
        <v>0</v>
      </c>
      <c r="BT383">
        <v>0</v>
      </c>
      <c r="BU383">
        <v>105</v>
      </c>
      <c r="BV383">
        <v>2</v>
      </c>
      <c r="BW383" t="s">
        <v>6</v>
      </c>
      <c r="BX383" t="s">
        <v>6</v>
      </c>
      <c r="BY383">
        <v>0</v>
      </c>
      <c r="BZ383">
        <v>105.315353</v>
      </c>
      <c r="CC383" s="53">
        <v>1.9940112625364319E-2</v>
      </c>
      <c r="CD383" s="53">
        <v>0.97706551864285152</v>
      </c>
      <c r="CE383" s="53">
        <v>3.1334462697001075E-4</v>
      </c>
      <c r="CF383" s="53">
        <v>2.6810241048140439E-3</v>
      </c>
      <c r="CH383" s="53">
        <v>0.99999999999999989</v>
      </c>
      <c r="CK383">
        <v>1.9940099999999999E-2</v>
      </c>
      <c r="CN383" s="53">
        <v>-1.2625364319979182E-8</v>
      </c>
      <c r="CO383" s="53">
        <v>0</v>
      </c>
    </row>
    <row r="384" spans="1:93" x14ac:dyDescent="0.35">
      <c r="A384" s="3" t="s">
        <v>607</v>
      </c>
      <c r="B384" s="3" t="s">
        <v>608</v>
      </c>
      <c r="C384">
        <v>0</v>
      </c>
      <c r="D384">
        <v>0.3</v>
      </c>
      <c r="E384">
        <v>0</v>
      </c>
      <c r="F384">
        <v>0</v>
      </c>
      <c r="G384">
        <v>0</v>
      </c>
      <c r="H384">
        <v>0</v>
      </c>
      <c r="I384">
        <v>0</v>
      </c>
      <c r="J384">
        <v>0</v>
      </c>
      <c r="K384">
        <v>0</v>
      </c>
      <c r="L384" s="3">
        <v>0</v>
      </c>
      <c r="M384" s="3">
        <v>0</v>
      </c>
      <c r="N384" s="3">
        <v>0</v>
      </c>
      <c r="O384" s="3">
        <v>0</v>
      </c>
      <c r="P384" s="3">
        <v>0</v>
      </c>
      <c r="Q384" s="3">
        <v>0</v>
      </c>
      <c r="R384">
        <v>0</v>
      </c>
      <c r="S384">
        <v>276.95499999999998</v>
      </c>
      <c r="T384">
        <v>0</v>
      </c>
      <c r="U384">
        <v>0</v>
      </c>
      <c r="V384">
        <v>0</v>
      </c>
      <c r="W384">
        <v>0</v>
      </c>
      <c r="X384">
        <v>0</v>
      </c>
      <c r="Y384">
        <v>0</v>
      </c>
      <c r="Z384">
        <v>0</v>
      </c>
      <c r="AA384">
        <v>0</v>
      </c>
      <c r="AB384">
        <v>26.1</v>
      </c>
      <c r="AC384">
        <v>0</v>
      </c>
      <c r="AD384">
        <v>0</v>
      </c>
      <c r="AE384">
        <v>0</v>
      </c>
      <c r="AF384">
        <v>0</v>
      </c>
      <c r="AG384">
        <v>0</v>
      </c>
      <c r="AH384">
        <v>0</v>
      </c>
      <c r="AI384">
        <v>0</v>
      </c>
      <c r="AJ384">
        <v>0</v>
      </c>
      <c r="AK384">
        <v>0</v>
      </c>
      <c r="AL384">
        <v>0</v>
      </c>
      <c r="AM384">
        <v>0</v>
      </c>
      <c r="AN384">
        <v>56.2</v>
      </c>
      <c r="AO384">
        <v>0</v>
      </c>
      <c r="AP384">
        <v>0</v>
      </c>
      <c r="AQ384">
        <v>7.7298299999999998</v>
      </c>
      <c r="AR384">
        <v>21.5</v>
      </c>
      <c r="AT384">
        <v>367.28483</v>
      </c>
      <c r="AU384">
        <v>388.78483</v>
      </c>
      <c r="AV384">
        <v>303.8</v>
      </c>
      <c r="AW384">
        <v>8.6</v>
      </c>
      <c r="AX384">
        <v>8.6</v>
      </c>
      <c r="AY384" s="53">
        <v>0.78140908944415355</v>
      </c>
      <c r="BA384" t="s">
        <v>79</v>
      </c>
      <c r="BF384">
        <v>7.7298299999999998</v>
      </c>
      <c r="BG384">
        <v>0</v>
      </c>
      <c r="BH384">
        <v>276.95499999999998</v>
      </c>
      <c r="BI384">
        <v>0</v>
      </c>
      <c r="BK384">
        <v>303.05500000000001</v>
      </c>
      <c r="BN384">
        <v>0.3</v>
      </c>
      <c r="BO384">
        <v>0</v>
      </c>
      <c r="BP384">
        <v>303.05500000000001</v>
      </c>
      <c r="BQ384">
        <v>56.2</v>
      </c>
      <c r="BR384">
        <v>7.7298299999999998</v>
      </c>
      <c r="BS384">
        <v>0</v>
      </c>
      <c r="BT384">
        <v>0</v>
      </c>
      <c r="BU384">
        <v>21.5</v>
      </c>
      <c r="BV384">
        <v>0</v>
      </c>
      <c r="BW384">
        <v>21.5</v>
      </c>
      <c r="BX384">
        <v>0</v>
      </c>
      <c r="BY384">
        <v>0</v>
      </c>
      <c r="BZ384">
        <v>388.78483</v>
      </c>
      <c r="CC384" s="53">
        <v>7.7163504553405537E-4</v>
      </c>
      <c r="CD384" s="53">
        <v>0</v>
      </c>
      <c r="CE384" s="53">
        <v>0.79937488816114555</v>
      </c>
      <c r="CF384" s="53">
        <v>0.19985347679332036</v>
      </c>
      <c r="CH384" s="53">
        <v>0.99999999999999989</v>
      </c>
      <c r="CK384">
        <v>7.8908899999999998E-4</v>
      </c>
      <c r="CN384" s="53">
        <v>1.7453954465944605E-5</v>
      </c>
      <c r="CO384" s="53">
        <v>0</v>
      </c>
    </row>
    <row r="385" spans="1:93" x14ac:dyDescent="0.35">
      <c r="A385" s="3" t="s">
        <v>609</v>
      </c>
      <c r="B385" s="3" t="s">
        <v>610</v>
      </c>
      <c r="C385">
        <v>0</v>
      </c>
      <c r="D385">
        <v>1.53</v>
      </c>
      <c r="E385">
        <v>0</v>
      </c>
      <c r="F385">
        <v>0</v>
      </c>
      <c r="G385">
        <v>0</v>
      </c>
      <c r="H385">
        <v>0</v>
      </c>
      <c r="I385">
        <v>0</v>
      </c>
      <c r="J385">
        <v>0</v>
      </c>
      <c r="K385">
        <v>0</v>
      </c>
      <c r="L385" s="3">
        <v>0</v>
      </c>
      <c r="M385" s="3">
        <v>0</v>
      </c>
      <c r="N385" s="3">
        <v>0</v>
      </c>
      <c r="O385" s="3">
        <v>0</v>
      </c>
      <c r="P385" s="3">
        <v>0</v>
      </c>
      <c r="Q385" s="3">
        <v>0</v>
      </c>
      <c r="R385">
        <v>0</v>
      </c>
      <c r="S385">
        <v>0</v>
      </c>
      <c r="T385">
        <v>0</v>
      </c>
      <c r="U385">
        <v>107.568</v>
      </c>
      <c r="V385">
        <v>0</v>
      </c>
      <c r="W385">
        <v>34.991999999999997</v>
      </c>
      <c r="X385">
        <v>0</v>
      </c>
      <c r="Y385">
        <v>0</v>
      </c>
      <c r="Z385">
        <v>0</v>
      </c>
      <c r="AA385">
        <v>0</v>
      </c>
      <c r="AB385">
        <v>15.784000000000001</v>
      </c>
      <c r="AC385">
        <v>0</v>
      </c>
      <c r="AD385">
        <v>0</v>
      </c>
      <c r="AE385">
        <v>0</v>
      </c>
      <c r="AF385">
        <v>0</v>
      </c>
      <c r="AG385">
        <v>0</v>
      </c>
      <c r="AH385">
        <v>0</v>
      </c>
      <c r="AI385">
        <v>0</v>
      </c>
      <c r="AJ385">
        <v>0</v>
      </c>
      <c r="AK385">
        <v>4.3159999999999998</v>
      </c>
      <c r="AL385">
        <v>2.3439999999999999</v>
      </c>
      <c r="AM385">
        <v>4.9400000000000004</v>
      </c>
      <c r="AN385">
        <v>0</v>
      </c>
      <c r="AO385">
        <v>0</v>
      </c>
      <c r="AP385">
        <v>0</v>
      </c>
      <c r="AQ385">
        <v>1E-3</v>
      </c>
      <c r="AR385">
        <v>0</v>
      </c>
      <c r="AT385">
        <v>171.47499999999999</v>
      </c>
      <c r="AU385">
        <v>171.47499999999999</v>
      </c>
      <c r="AV385">
        <v>152.40100000000001</v>
      </c>
      <c r="AW385">
        <v>0</v>
      </c>
      <c r="AX385">
        <v>0</v>
      </c>
      <c r="AY385" s="53">
        <v>0.88876512611167813</v>
      </c>
      <c r="BA385" t="s">
        <v>79</v>
      </c>
      <c r="BF385">
        <v>6.6610000000000005</v>
      </c>
      <c r="BG385">
        <v>0</v>
      </c>
      <c r="BH385">
        <v>107.568</v>
      </c>
      <c r="BI385">
        <v>34.991999999999997</v>
      </c>
      <c r="BK385">
        <v>158.34399999999999</v>
      </c>
      <c r="BN385">
        <v>1.53</v>
      </c>
      <c r="BO385">
        <v>0</v>
      </c>
      <c r="BP385">
        <v>158.34399999999999</v>
      </c>
      <c r="BQ385">
        <v>4.9400000000000004</v>
      </c>
      <c r="BR385">
        <v>6.6610000000000005</v>
      </c>
      <c r="BS385">
        <v>0</v>
      </c>
      <c r="BT385">
        <v>1</v>
      </c>
      <c r="BU385">
        <v>0</v>
      </c>
      <c r="BV385" t="s">
        <v>6</v>
      </c>
      <c r="BW385" t="s">
        <v>6</v>
      </c>
      <c r="BX385" t="s">
        <v>6</v>
      </c>
      <c r="BY385">
        <v>0</v>
      </c>
      <c r="BZ385">
        <v>171.47499999999999</v>
      </c>
      <c r="CC385" s="53">
        <v>8.9225834669776939E-3</v>
      </c>
      <c r="CD385" s="53">
        <v>3.8845312727802894E-2</v>
      </c>
      <c r="CE385" s="53">
        <v>0.9234232395392914</v>
      </c>
      <c r="CF385" s="53">
        <v>2.8808864265927981E-2</v>
      </c>
      <c r="CH385" s="53">
        <v>1</v>
      </c>
      <c r="CK385">
        <v>8.9225799999999994E-3</v>
      </c>
      <c r="CN385" s="53">
        <v>-3.4669776945162045E-9</v>
      </c>
      <c r="CO385" s="53">
        <v>0</v>
      </c>
    </row>
    <row r="386" spans="1:93" x14ac:dyDescent="0.35">
      <c r="A386" s="3" t="s">
        <v>611</v>
      </c>
      <c r="B386" s="3" t="s">
        <v>612</v>
      </c>
      <c r="C386">
        <v>0</v>
      </c>
      <c r="D386">
        <v>0</v>
      </c>
      <c r="E386">
        <v>0</v>
      </c>
      <c r="F386">
        <v>0</v>
      </c>
      <c r="G386">
        <v>0</v>
      </c>
      <c r="H386">
        <v>0</v>
      </c>
      <c r="I386">
        <v>0</v>
      </c>
      <c r="J386">
        <v>0</v>
      </c>
      <c r="K386">
        <v>0</v>
      </c>
      <c r="L386" s="3">
        <v>0</v>
      </c>
      <c r="M386" s="3">
        <v>0</v>
      </c>
      <c r="N386" s="3">
        <v>0</v>
      </c>
      <c r="O386" s="3">
        <v>0</v>
      </c>
      <c r="P386" s="3">
        <v>0</v>
      </c>
      <c r="Q386" s="3">
        <v>0</v>
      </c>
      <c r="R386">
        <v>0</v>
      </c>
      <c r="S386">
        <v>0</v>
      </c>
      <c r="T386">
        <v>0</v>
      </c>
      <c r="U386">
        <v>0</v>
      </c>
      <c r="V386">
        <v>3.1280000000000001</v>
      </c>
      <c r="W386">
        <v>2.4780000000000002</v>
      </c>
      <c r="X386">
        <v>0</v>
      </c>
      <c r="Y386">
        <v>0</v>
      </c>
      <c r="Z386">
        <v>0</v>
      </c>
      <c r="AA386">
        <v>0</v>
      </c>
      <c r="AB386">
        <v>0.26400000000000001</v>
      </c>
      <c r="AC386">
        <v>0</v>
      </c>
      <c r="AD386">
        <v>0</v>
      </c>
      <c r="AE386">
        <v>0</v>
      </c>
      <c r="AF386">
        <v>0</v>
      </c>
      <c r="AG386">
        <v>0</v>
      </c>
      <c r="AH386">
        <v>0</v>
      </c>
      <c r="AI386">
        <v>0</v>
      </c>
      <c r="AJ386">
        <v>0</v>
      </c>
      <c r="AK386">
        <v>0</v>
      </c>
      <c r="AL386">
        <v>0</v>
      </c>
      <c r="AM386">
        <v>0</v>
      </c>
      <c r="AN386">
        <v>0</v>
      </c>
      <c r="AO386">
        <v>0</v>
      </c>
      <c r="AP386">
        <v>0</v>
      </c>
      <c r="AQ386">
        <v>7.2300000000000003E-2</v>
      </c>
      <c r="AR386">
        <v>0</v>
      </c>
      <c r="AT386">
        <v>5.9423000000000004</v>
      </c>
      <c r="AU386">
        <v>5.9423000000000004</v>
      </c>
      <c r="AV386">
        <v>4.42</v>
      </c>
      <c r="AW386">
        <v>0</v>
      </c>
      <c r="AX386">
        <v>0</v>
      </c>
      <c r="AY386" s="53">
        <v>0.74381973309997806</v>
      </c>
      <c r="BA386" t="s">
        <v>79</v>
      </c>
      <c r="BF386">
        <v>7.2300000000000003E-2</v>
      </c>
      <c r="BG386">
        <v>0</v>
      </c>
      <c r="BH386">
        <v>3.1280000000000001</v>
      </c>
      <c r="BI386">
        <v>2.4780000000000002</v>
      </c>
      <c r="BK386">
        <v>5.87</v>
      </c>
      <c r="BN386">
        <v>0</v>
      </c>
      <c r="BO386">
        <v>0</v>
      </c>
      <c r="BP386">
        <v>5.87</v>
      </c>
      <c r="BQ386">
        <v>0</v>
      </c>
      <c r="BR386">
        <v>7.2300000000000003E-2</v>
      </c>
      <c r="BS386">
        <v>0</v>
      </c>
      <c r="BT386">
        <v>0</v>
      </c>
      <c r="BU386">
        <v>0</v>
      </c>
      <c r="BV386" t="s">
        <v>6</v>
      </c>
      <c r="BW386" t="s">
        <v>6</v>
      </c>
      <c r="BX386" t="s">
        <v>6</v>
      </c>
      <c r="BY386">
        <v>0</v>
      </c>
      <c r="BZ386">
        <v>5.9423000000000004</v>
      </c>
      <c r="CC386" s="53">
        <v>0</v>
      </c>
      <c r="CD386" s="53">
        <v>0</v>
      </c>
      <c r="CE386" s="53">
        <v>1</v>
      </c>
      <c r="CF386" s="53">
        <v>0</v>
      </c>
      <c r="CH386" s="53">
        <v>1</v>
      </c>
      <c r="CK386">
        <v>0</v>
      </c>
      <c r="CN386" s="53">
        <v>0</v>
      </c>
      <c r="CO386" s="53">
        <v>0</v>
      </c>
    </row>
    <row r="387" spans="1:93" x14ac:dyDescent="0.35">
      <c r="A387" s="3" t="s">
        <v>611</v>
      </c>
      <c r="B387" s="3" t="s">
        <v>614</v>
      </c>
      <c r="C387">
        <v>0</v>
      </c>
      <c r="D387">
        <v>0</v>
      </c>
      <c r="E387">
        <v>0</v>
      </c>
      <c r="F387">
        <v>0</v>
      </c>
      <c r="G387">
        <v>0</v>
      </c>
      <c r="H387">
        <v>0</v>
      </c>
      <c r="I387">
        <v>0</v>
      </c>
      <c r="J387">
        <v>0</v>
      </c>
      <c r="K387">
        <v>0</v>
      </c>
      <c r="L387" s="3">
        <v>0</v>
      </c>
      <c r="M387" s="3">
        <v>0</v>
      </c>
      <c r="N387" s="3">
        <v>0</v>
      </c>
      <c r="O387" s="3">
        <v>0</v>
      </c>
      <c r="P387" s="3">
        <v>0</v>
      </c>
      <c r="Q387" s="3">
        <v>0</v>
      </c>
      <c r="R387">
        <v>0</v>
      </c>
      <c r="S387">
        <v>0</v>
      </c>
      <c r="T387">
        <v>0</v>
      </c>
      <c r="U387">
        <v>3.0659999999999998</v>
      </c>
      <c r="V387">
        <v>0</v>
      </c>
      <c r="W387">
        <v>6.3810000000000002</v>
      </c>
      <c r="X387">
        <v>0</v>
      </c>
      <c r="Y387">
        <v>0</v>
      </c>
      <c r="Z387">
        <v>0</v>
      </c>
      <c r="AA387">
        <v>0</v>
      </c>
      <c r="AB387">
        <v>0.32900000000000001</v>
      </c>
      <c r="AC387">
        <v>0</v>
      </c>
      <c r="AD387">
        <v>0</v>
      </c>
      <c r="AE387">
        <v>0</v>
      </c>
      <c r="AF387">
        <v>0</v>
      </c>
      <c r="AG387">
        <v>0</v>
      </c>
      <c r="AH387">
        <v>0</v>
      </c>
      <c r="AI387">
        <v>0</v>
      </c>
      <c r="AJ387">
        <v>0</v>
      </c>
      <c r="AK387">
        <v>0</v>
      </c>
      <c r="AL387">
        <v>0</v>
      </c>
      <c r="AM387">
        <v>0</v>
      </c>
      <c r="AN387">
        <v>0</v>
      </c>
      <c r="AO387">
        <v>0</v>
      </c>
      <c r="AP387">
        <v>0</v>
      </c>
      <c r="AQ387">
        <v>0.11799999999999999</v>
      </c>
      <c r="AR387">
        <v>0</v>
      </c>
      <c r="AT387">
        <v>9.8940000000000001</v>
      </c>
      <c r="AU387">
        <v>9.8940000000000001</v>
      </c>
      <c r="AV387">
        <v>7.65</v>
      </c>
      <c r="AW387">
        <v>0</v>
      </c>
      <c r="AX387">
        <v>0</v>
      </c>
      <c r="AY387" s="53">
        <v>0.77319587628865982</v>
      </c>
      <c r="BA387" t="s">
        <v>79</v>
      </c>
      <c r="BF387">
        <v>0.11799999999999999</v>
      </c>
      <c r="BG387">
        <v>0</v>
      </c>
      <c r="BH387">
        <v>3.0659999999999998</v>
      </c>
      <c r="BI387">
        <v>6.3810000000000002</v>
      </c>
      <c r="BK387">
        <v>9.7759999999999998</v>
      </c>
      <c r="BN387">
        <v>0</v>
      </c>
      <c r="BO387">
        <v>0</v>
      </c>
      <c r="BP387">
        <v>9.7759999999999998</v>
      </c>
      <c r="BQ387">
        <v>0</v>
      </c>
      <c r="BR387">
        <v>0.11799999999999999</v>
      </c>
      <c r="BS387">
        <v>0</v>
      </c>
      <c r="BT387">
        <v>0</v>
      </c>
      <c r="BU387">
        <v>0</v>
      </c>
      <c r="BV387" t="s">
        <v>6</v>
      </c>
      <c r="BW387" t="s">
        <v>6</v>
      </c>
      <c r="BX387" t="s">
        <v>6</v>
      </c>
      <c r="BY387">
        <v>0</v>
      </c>
      <c r="BZ387">
        <v>9.8940000000000001</v>
      </c>
      <c r="CC387" s="53">
        <v>0</v>
      </c>
      <c r="CD387" s="53">
        <v>0</v>
      </c>
      <c r="CE387" s="53">
        <v>1</v>
      </c>
      <c r="CF387" s="53">
        <v>0</v>
      </c>
      <c r="CH387" s="53">
        <v>1</v>
      </c>
      <c r="CK387">
        <v>0</v>
      </c>
      <c r="CN387" s="53">
        <v>0</v>
      </c>
      <c r="CO387" s="53">
        <v>0</v>
      </c>
    </row>
    <row r="388" spans="1:93" x14ac:dyDescent="0.35">
      <c r="A388" s="3" t="s">
        <v>611</v>
      </c>
      <c r="B388" s="3" t="s">
        <v>613</v>
      </c>
      <c r="C388">
        <v>0</v>
      </c>
      <c r="D388">
        <v>0.38073099999999999</v>
      </c>
      <c r="E388">
        <v>0</v>
      </c>
      <c r="F388">
        <v>0</v>
      </c>
      <c r="G388">
        <v>0</v>
      </c>
      <c r="H388">
        <v>0</v>
      </c>
      <c r="I388">
        <v>197.28200000000001</v>
      </c>
      <c r="J388">
        <v>0</v>
      </c>
      <c r="K388">
        <v>0</v>
      </c>
      <c r="L388" s="3">
        <v>0</v>
      </c>
      <c r="M388" s="3">
        <v>0</v>
      </c>
      <c r="N388" s="3">
        <v>0</v>
      </c>
      <c r="O388" s="3">
        <v>0</v>
      </c>
      <c r="P388" s="3">
        <v>0</v>
      </c>
      <c r="Q388" s="3">
        <v>0</v>
      </c>
      <c r="R388">
        <v>16.152000000000001</v>
      </c>
      <c r="S388">
        <v>18.221</v>
      </c>
      <c r="T388">
        <v>7.548</v>
      </c>
      <c r="U388">
        <v>26.466999999999999</v>
      </c>
      <c r="V388">
        <v>0</v>
      </c>
      <c r="W388">
        <v>0</v>
      </c>
      <c r="X388">
        <v>0</v>
      </c>
      <c r="Y388">
        <v>0</v>
      </c>
      <c r="Z388">
        <v>0</v>
      </c>
      <c r="AA388">
        <v>0</v>
      </c>
      <c r="AB388">
        <v>3.1509999999999998</v>
      </c>
      <c r="AC388">
        <v>0</v>
      </c>
      <c r="AD388">
        <v>0.65500000000000003</v>
      </c>
      <c r="AE388">
        <v>0</v>
      </c>
      <c r="AF388">
        <v>0</v>
      </c>
      <c r="AG388">
        <v>0</v>
      </c>
      <c r="AH388">
        <v>0</v>
      </c>
      <c r="AI388">
        <v>0</v>
      </c>
      <c r="AJ388">
        <v>0</v>
      </c>
      <c r="AK388">
        <v>0</v>
      </c>
      <c r="AL388">
        <v>0</v>
      </c>
      <c r="AM388">
        <v>0</v>
      </c>
      <c r="AN388">
        <v>58.594000000000001</v>
      </c>
      <c r="AO388">
        <v>0</v>
      </c>
      <c r="AP388">
        <v>0</v>
      </c>
      <c r="AQ388">
        <v>11.5199</v>
      </c>
      <c r="AR388">
        <v>0</v>
      </c>
      <c r="AT388">
        <v>339.97063099999997</v>
      </c>
      <c r="AU388">
        <v>339.97063099999997</v>
      </c>
      <c r="AV388">
        <v>292.08</v>
      </c>
      <c r="AW388">
        <v>0</v>
      </c>
      <c r="AX388">
        <v>0</v>
      </c>
      <c r="AY388" s="53">
        <v>0.85913303493559712</v>
      </c>
      <c r="BA388" t="s">
        <v>79</v>
      </c>
      <c r="BF388">
        <v>11.5199</v>
      </c>
      <c r="BG388">
        <v>0</v>
      </c>
      <c r="BH388">
        <v>68.388000000000005</v>
      </c>
      <c r="BI388">
        <v>0</v>
      </c>
      <c r="BK388">
        <v>72.194000000000003</v>
      </c>
      <c r="BN388">
        <v>0.38073099999999999</v>
      </c>
      <c r="BO388">
        <v>0</v>
      </c>
      <c r="BP388">
        <v>72.194000000000003</v>
      </c>
      <c r="BQ388">
        <v>255.876</v>
      </c>
      <c r="BR388">
        <v>11.5199</v>
      </c>
      <c r="BS388">
        <v>0</v>
      </c>
      <c r="BT388">
        <v>0</v>
      </c>
      <c r="BU388">
        <v>0</v>
      </c>
      <c r="BV388" t="s">
        <v>6</v>
      </c>
      <c r="BW388" t="s">
        <v>6</v>
      </c>
      <c r="BX388" t="s">
        <v>6</v>
      </c>
      <c r="BY388">
        <v>0</v>
      </c>
      <c r="BZ388">
        <v>339.97063100000003</v>
      </c>
      <c r="CC388" s="53">
        <v>1.119893794590745E-3</v>
      </c>
      <c r="CD388" s="53">
        <v>0</v>
      </c>
      <c r="CE388" s="53">
        <v>0.24623862288857531</v>
      </c>
      <c r="CF388" s="53">
        <v>0.75264148331683389</v>
      </c>
      <c r="CH388" s="53">
        <v>1</v>
      </c>
      <c r="CK388">
        <v>1.1198899999999999E-3</v>
      </c>
      <c r="CN388" s="53">
        <v>-3.7945907451365085E-9</v>
      </c>
      <c r="CO388" s="53">
        <v>0</v>
      </c>
    </row>
    <row r="389" spans="1:93" x14ac:dyDescent="0.35">
      <c r="A389" s="3" t="s">
        <v>615</v>
      </c>
      <c r="B389" s="3" t="s">
        <v>616</v>
      </c>
      <c r="C389">
        <v>0</v>
      </c>
      <c r="D389">
        <v>2.8000000000000001E-2</v>
      </c>
      <c r="E389">
        <v>0</v>
      </c>
      <c r="F389">
        <v>0</v>
      </c>
      <c r="G389">
        <v>0</v>
      </c>
      <c r="H389">
        <v>0</v>
      </c>
      <c r="I389">
        <v>0</v>
      </c>
      <c r="J389">
        <v>0</v>
      </c>
      <c r="K389">
        <v>0</v>
      </c>
      <c r="L389" s="3">
        <v>0</v>
      </c>
      <c r="M389" s="3">
        <v>0</v>
      </c>
      <c r="N389" s="3">
        <v>0</v>
      </c>
      <c r="O389" s="3">
        <v>0</v>
      </c>
      <c r="P389" s="3">
        <v>0</v>
      </c>
      <c r="Q389" s="3">
        <v>0</v>
      </c>
      <c r="R389">
        <v>0</v>
      </c>
      <c r="S389">
        <v>0</v>
      </c>
      <c r="T389">
        <v>0</v>
      </c>
      <c r="U389">
        <v>0</v>
      </c>
      <c r="V389">
        <v>0</v>
      </c>
      <c r="W389">
        <v>2.8944999999999999</v>
      </c>
      <c r="X389">
        <v>0</v>
      </c>
      <c r="Y389">
        <v>0</v>
      </c>
      <c r="Z389">
        <v>0</v>
      </c>
      <c r="AA389">
        <v>0</v>
      </c>
      <c r="AB389">
        <v>0</v>
      </c>
      <c r="AC389">
        <v>0</v>
      </c>
      <c r="AD389">
        <v>0</v>
      </c>
      <c r="AE389">
        <v>0</v>
      </c>
      <c r="AF389">
        <v>0</v>
      </c>
      <c r="AG389">
        <v>0</v>
      </c>
      <c r="AH389">
        <v>0</v>
      </c>
      <c r="AI389">
        <v>0</v>
      </c>
      <c r="AJ389">
        <v>0</v>
      </c>
      <c r="AK389">
        <v>0</v>
      </c>
      <c r="AL389">
        <v>0</v>
      </c>
      <c r="AM389">
        <v>0</v>
      </c>
      <c r="AN389">
        <v>0</v>
      </c>
      <c r="AO389">
        <v>0</v>
      </c>
      <c r="AP389">
        <v>0</v>
      </c>
      <c r="AQ389">
        <v>2.4147999999999999E-2</v>
      </c>
      <c r="AR389">
        <v>0</v>
      </c>
      <c r="AT389">
        <v>2.9466479999999997</v>
      </c>
      <c r="AU389">
        <v>2.9466479999999997</v>
      </c>
      <c r="AV389">
        <v>2.234</v>
      </c>
      <c r="AW389">
        <v>0</v>
      </c>
      <c r="AX389">
        <v>0</v>
      </c>
      <c r="AY389" s="53">
        <v>0.75814959913773217</v>
      </c>
      <c r="BA389" t="s">
        <v>79</v>
      </c>
      <c r="BF389">
        <v>2.4147999999999999E-2</v>
      </c>
      <c r="BG389">
        <v>0</v>
      </c>
      <c r="BH389">
        <v>0</v>
      </c>
      <c r="BI389">
        <v>2.8944999999999999</v>
      </c>
      <c r="BK389">
        <v>2.8944999999999999</v>
      </c>
      <c r="BN389">
        <v>2.8000000000000001E-2</v>
      </c>
      <c r="BO389">
        <v>0</v>
      </c>
      <c r="BP389">
        <v>2.8944999999999999</v>
      </c>
      <c r="BQ389">
        <v>0</v>
      </c>
      <c r="BR389">
        <v>2.4147999999999999E-2</v>
      </c>
      <c r="BS389">
        <v>0</v>
      </c>
      <c r="BT389">
        <v>0.01</v>
      </c>
      <c r="BU389">
        <v>0</v>
      </c>
      <c r="BV389" t="s">
        <v>6</v>
      </c>
      <c r="BW389" t="s">
        <v>6</v>
      </c>
      <c r="BX389" t="s">
        <v>6</v>
      </c>
      <c r="BY389">
        <v>0</v>
      </c>
      <c r="BZ389">
        <v>2.9466479999999997</v>
      </c>
      <c r="CC389" s="53">
        <v>9.5023226391479417E-3</v>
      </c>
      <c r="CD389" s="53">
        <v>8.1950745389337316E-5</v>
      </c>
      <c r="CE389" s="53">
        <v>0.99041572661546284</v>
      </c>
      <c r="CF389" s="53">
        <v>0</v>
      </c>
      <c r="CH389" s="53">
        <v>1.0000000000000002</v>
      </c>
      <c r="CK389">
        <v>9.5023199999999999E-3</v>
      </c>
      <c r="CN389" s="53">
        <v>-2.6391479418519381E-9</v>
      </c>
      <c r="CO389" s="53">
        <v>0</v>
      </c>
    </row>
    <row r="390" spans="1:93" x14ac:dyDescent="0.35">
      <c r="A390" s="3" t="s">
        <v>615</v>
      </c>
      <c r="B390" s="3" t="s">
        <v>618</v>
      </c>
      <c r="C390">
        <v>0</v>
      </c>
      <c r="D390">
        <v>0</v>
      </c>
      <c r="E390">
        <v>0</v>
      </c>
      <c r="F390">
        <v>0</v>
      </c>
      <c r="G390">
        <v>0</v>
      </c>
      <c r="H390">
        <v>0</v>
      </c>
      <c r="I390">
        <v>0</v>
      </c>
      <c r="J390">
        <v>0</v>
      </c>
      <c r="K390">
        <v>0</v>
      </c>
      <c r="L390" s="3">
        <v>0</v>
      </c>
      <c r="M390" s="3">
        <v>0</v>
      </c>
      <c r="N390" s="3">
        <v>0</v>
      </c>
      <c r="O390" s="3">
        <v>0</v>
      </c>
      <c r="P390" s="3">
        <v>0</v>
      </c>
      <c r="Q390" s="3">
        <v>0</v>
      </c>
      <c r="R390">
        <v>0</v>
      </c>
      <c r="S390">
        <v>0</v>
      </c>
      <c r="T390">
        <v>0</v>
      </c>
      <c r="U390">
        <v>0</v>
      </c>
      <c r="V390">
        <v>0</v>
      </c>
      <c r="W390">
        <v>0.97194499999999995</v>
      </c>
      <c r="X390">
        <v>0</v>
      </c>
      <c r="Y390">
        <v>0</v>
      </c>
      <c r="Z390">
        <v>0</v>
      </c>
      <c r="AA390">
        <v>0</v>
      </c>
      <c r="AB390">
        <v>0</v>
      </c>
      <c r="AC390">
        <v>0</v>
      </c>
      <c r="AD390">
        <v>0</v>
      </c>
      <c r="AE390">
        <v>0</v>
      </c>
      <c r="AF390">
        <v>0</v>
      </c>
      <c r="AG390">
        <v>0</v>
      </c>
      <c r="AH390">
        <v>0</v>
      </c>
      <c r="AI390">
        <v>0</v>
      </c>
      <c r="AJ390">
        <v>0</v>
      </c>
      <c r="AK390">
        <v>2.7000000000000001E-3</v>
      </c>
      <c r="AL390">
        <v>0</v>
      </c>
      <c r="AM390">
        <v>0</v>
      </c>
      <c r="AN390">
        <v>0</v>
      </c>
      <c r="AO390">
        <v>0</v>
      </c>
      <c r="AP390">
        <v>0</v>
      </c>
      <c r="AQ390">
        <v>9.6030000000000004E-3</v>
      </c>
      <c r="AR390">
        <v>0</v>
      </c>
      <c r="AT390">
        <v>0.98424800000000001</v>
      </c>
      <c r="AU390">
        <v>0.98424800000000001</v>
      </c>
      <c r="AV390">
        <v>0.8</v>
      </c>
      <c r="AW390">
        <v>0</v>
      </c>
      <c r="AX390">
        <v>0</v>
      </c>
      <c r="AY390" s="53">
        <v>0.81280327722281376</v>
      </c>
      <c r="BA390" t="s">
        <v>79</v>
      </c>
      <c r="BF390">
        <v>1.2303000000000001E-2</v>
      </c>
      <c r="BG390">
        <v>0</v>
      </c>
      <c r="BH390">
        <v>0</v>
      </c>
      <c r="BI390">
        <v>0.97194499999999995</v>
      </c>
      <c r="BK390">
        <v>0.97194499999999995</v>
      </c>
      <c r="BN390">
        <v>0</v>
      </c>
      <c r="BO390">
        <v>0</v>
      </c>
      <c r="BP390">
        <v>0.97194499999999995</v>
      </c>
      <c r="BQ390">
        <v>0</v>
      </c>
      <c r="BR390">
        <v>1.2303000000000001E-2</v>
      </c>
      <c r="BS390">
        <v>0</v>
      </c>
      <c r="BT390">
        <v>0.01</v>
      </c>
      <c r="BU390">
        <v>0</v>
      </c>
      <c r="BV390" t="s">
        <v>6</v>
      </c>
      <c r="BW390" t="s">
        <v>6</v>
      </c>
      <c r="BX390" t="s">
        <v>6</v>
      </c>
      <c r="BY390">
        <v>0</v>
      </c>
      <c r="BZ390">
        <v>0.9842479999999999</v>
      </c>
      <c r="CC390" s="53">
        <v>0</v>
      </c>
      <c r="CD390" s="53">
        <v>1.249989839959035E-4</v>
      </c>
      <c r="CE390" s="53">
        <v>0.99987500101600424</v>
      </c>
      <c r="CF390" s="53">
        <v>0</v>
      </c>
      <c r="CH390" s="53">
        <v>1.0000000000000002</v>
      </c>
      <c r="CK390">
        <v>0</v>
      </c>
      <c r="CN390" s="53">
        <v>0</v>
      </c>
      <c r="CO390" s="53">
        <v>0</v>
      </c>
    </row>
    <row r="391" spans="1:93" x14ac:dyDescent="0.35">
      <c r="A391" s="3" t="s">
        <v>615</v>
      </c>
      <c r="B391" s="3" t="s">
        <v>617</v>
      </c>
      <c r="C391">
        <v>0</v>
      </c>
      <c r="D391">
        <v>0.246</v>
      </c>
      <c r="E391">
        <v>0</v>
      </c>
      <c r="F391">
        <v>0</v>
      </c>
      <c r="G391">
        <v>0</v>
      </c>
      <c r="H391">
        <v>0</v>
      </c>
      <c r="I391">
        <v>0</v>
      </c>
      <c r="J391">
        <v>0</v>
      </c>
      <c r="K391">
        <v>0</v>
      </c>
      <c r="L391" s="3">
        <v>0</v>
      </c>
      <c r="M391" s="3">
        <v>0</v>
      </c>
      <c r="N391" s="3">
        <v>0</v>
      </c>
      <c r="O391" s="3">
        <v>0</v>
      </c>
      <c r="P391" s="3">
        <v>0</v>
      </c>
      <c r="Q391" s="3">
        <v>0</v>
      </c>
      <c r="R391">
        <v>0</v>
      </c>
      <c r="S391">
        <v>7.6829999999999998</v>
      </c>
      <c r="T391">
        <v>0</v>
      </c>
      <c r="U391">
        <v>0.53400000000000003</v>
      </c>
      <c r="V391">
        <v>16.02</v>
      </c>
      <c r="W391">
        <v>1.266</v>
      </c>
      <c r="X391">
        <v>0</v>
      </c>
      <c r="Y391">
        <v>0</v>
      </c>
      <c r="Z391">
        <v>0</v>
      </c>
      <c r="AA391">
        <v>0</v>
      </c>
      <c r="AB391">
        <v>0</v>
      </c>
      <c r="AC391">
        <v>0</v>
      </c>
      <c r="AD391">
        <v>0</v>
      </c>
      <c r="AE391">
        <v>0.40899999999999997</v>
      </c>
      <c r="AF391">
        <v>0</v>
      </c>
      <c r="AG391">
        <v>0</v>
      </c>
      <c r="AH391">
        <v>0</v>
      </c>
      <c r="AI391">
        <v>0</v>
      </c>
      <c r="AJ391">
        <v>0</v>
      </c>
      <c r="AK391">
        <v>0</v>
      </c>
      <c r="AL391">
        <v>0</v>
      </c>
      <c r="AM391">
        <v>0</v>
      </c>
      <c r="AN391">
        <v>0.876</v>
      </c>
      <c r="AO391">
        <v>33.427999999999997</v>
      </c>
      <c r="AP391">
        <v>0</v>
      </c>
      <c r="AQ391">
        <v>0.53500000000000003</v>
      </c>
      <c r="AR391">
        <v>0</v>
      </c>
      <c r="AT391">
        <v>60.997</v>
      </c>
      <c r="AU391">
        <v>60.997</v>
      </c>
      <c r="AV391">
        <v>49.298999999999999</v>
      </c>
      <c r="AW391">
        <v>0</v>
      </c>
      <c r="AX391">
        <v>0</v>
      </c>
      <c r="AY391" s="53">
        <v>0.80822007639719984</v>
      </c>
      <c r="BA391" t="s">
        <v>79</v>
      </c>
      <c r="BF391">
        <v>0.53500000000000003</v>
      </c>
      <c r="BG391">
        <v>0</v>
      </c>
      <c r="BH391">
        <v>24.237000000000002</v>
      </c>
      <c r="BI391">
        <v>1.266</v>
      </c>
      <c r="BK391">
        <v>25.911999999999999</v>
      </c>
      <c r="BN391">
        <v>0.246</v>
      </c>
      <c r="BO391">
        <v>0</v>
      </c>
      <c r="BP391">
        <v>25.911999999999999</v>
      </c>
      <c r="BQ391">
        <v>34.303999999999995</v>
      </c>
      <c r="BR391">
        <v>0.53500000000000003</v>
      </c>
      <c r="BS391">
        <v>0</v>
      </c>
      <c r="BT391">
        <v>0.01</v>
      </c>
      <c r="BU391">
        <v>0</v>
      </c>
      <c r="BV391" t="s">
        <v>6</v>
      </c>
      <c r="BW391" t="s">
        <v>6</v>
      </c>
      <c r="BX391" t="s">
        <v>6</v>
      </c>
      <c r="BY391">
        <v>0</v>
      </c>
      <c r="BZ391">
        <v>60.996999999999986</v>
      </c>
      <c r="CC391" s="53">
        <v>4.0329852287817446E-3</v>
      </c>
      <c r="CD391" s="53">
        <v>8.7709231601554202E-5</v>
      </c>
      <c r="CE391" s="53">
        <v>0.43349099136023089</v>
      </c>
      <c r="CF391" s="53">
        <v>0.56238831417938595</v>
      </c>
      <c r="CH391" s="53">
        <v>1.0000000000000002</v>
      </c>
      <c r="CK391">
        <v>4.0329900000000002E-3</v>
      </c>
      <c r="CN391" s="53">
        <v>4.7712182555531557E-9</v>
      </c>
      <c r="CO391" s="53">
        <v>0</v>
      </c>
    </row>
    <row r="392" spans="1:93" x14ac:dyDescent="0.35">
      <c r="A392" s="3" t="s">
        <v>619</v>
      </c>
      <c r="B392" s="3" t="s">
        <v>620</v>
      </c>
      <c r="C392">
        <v>0</v>
      </c>
      <c r="D392">
        <v>0.95099999999999996</v>
      </c>
      <c r="E392">
        <v>0</v>
      </c>
      <c r="F392">
        <v>0</v>
      </c>
      <c r="G392">
        <v>0</v>
      </c>
      <c r="H392">
        <v>0</v>
      </c>
      <c r="I392">
        <v>0</v>
      </c>
      <c r="J392">
        <v>0</v>
      </c>
      <c r="K392">
        <v>0</v>
      </c>
      <c r="L392" s="3">
        <v>0</v>
      </c>
      <c r="M392" s="3">
        <v>0</v>
      </c>
      <c r="N392" s="3">
        <v>0</v>
      </c>
      <c r="O392" s="3">
        <v>0</v>
      </c>
      <c r="P392" s="3">
        <v>0</v>
      </c>
      <c r="Q392" s="3">
        <v>0</v>
      </c>
      <c r="R392">
        <v>0</v>
      </c>
      <c r="S392">
        <v>0</v>
      </c>
      <c r="T392">
        <v>0</v>
      </c>
      <c r="U392">
        <v>0</v>
      </c>
      <c r="V392">
        <v>0</v>
      </c>
      <c r="W392">
        <v>7.47</v>
      </c>
      <c r="X392">
        <v>0</v>
      </c>
      <c r="Y392">
        <v>0</v>
      </c>
      <c r="Z392">
        <v>0</v>
      </c>
      <c r="AA392">
        <v>0</v>
      </c>
      <c r="AB392">
        <v>0</v>
      </c>
      <c r="AC392">
        <v>0</v>
      </c>
      <c r="AD392">
        <v>0</v>
      </c>
      <c r="AE392">
        <v>0</v>
      </c>
      <c r="AF392">
        <v>0</v>
      </c>
      <c r="AG392">
        <v>0</v>
      </c>
      <c r="AH392">
        <v>0</v>
      </c>
      <c r="AI392">
        <v>0</v>
      </c>
      <c r="AJ392">
        <v>0</v>
      </c>
      <c r="AK392">
        <v>0</v>
      </c>
      <c r="AL392">
        <v>0</v>
      </c>
      <c r="AM392">
        <v>0</v>
      </c>
      <c r="AN392">
        <v>0</v>
      </c>
      <c r="AO392">
        <v>0</v>
      </c>
      <c r="AP392">
        <v>0</v>
      </c>
      <c r="AQ392">
        <v>0.183</v>
      </c>
      <c r="AR392">
        <v>0</v>
      </c>
      <c r="AT392">
        <v>8.6039999999999992</v>
      </c>
      <c r="AU392">
        <v>8.6039999999999992</v>
      </c>
      <c r="AV392">
        <v>6.54</v>
      </c>
      <c r="AW392">
        <v>0</v>
      </c>
      <c r="AX392">
        <v>0</v>
      </c>
      <c r="AY392" s="53">
        <v>0.76011157601115764</v>
      </c>
      <c r="BA392" t="s">
        <v>79</v>
      </c>
      <c r="BF392">
        <v>0.183</v>
      </c>
      <c r="BG392">
        <v>0</v>
      </c>
      <c r="BH392">
        <v>0</v>
      </c>
      <c r="BI392">
        <v>7.47</v>
      </c>
      <c r="BK392">
        <v>7.47</v>
      </c>
      <c r="BN392">
        <v>0.95099999999999996</v>
      </c>
      <c r="BO392">
        <v>0</v>
      </c>
      <c r="BP392">
        <v>7.47</v>
      </c>
      <c r="BQ392">
        <v>0</v>
      </c>
      <c r="BR392">
        <v>0.183</v>
      </c>
      <c r="BS392">
        <v>0</v>
      </c>
      <c r="BT392">
        <v>0.77</v>
      </c>
      <c r="BU392">
        <v>0</v>
      </c>
      <c r="BV392" t="s">
        <v>6</v>
      </c>
      <c r="BW392" t="s">
        <v>6</v>
      </c>
      <c r="BX392" t="s">
        <v>6</v>
      </c>
      <c r="BY392">
        <v>0</v>
      </c>
      <c r="BZ392">
        <v>8.6039999999999992</v>
      </c>
      <c r="CC392" s="53">
        <v>0.11052998605299862</v>
      </c>
      <c r="CD392" s="53">
        <v>1.637726638772664E-2</v>
      </c>
      <c r="CE392" s="53">
        <v>0.8730927475592748</v>
      </c>
      <c r="CF392" s="53">
        <v>0</v>
      </c>
      <c r="CH392" s="53">
        <v>1</v>
      </c>
      <c r="CK392">
        <v>0.11053</v>
      </c>
      <c r="CN392" s="53">
        <v>1.3947001387126789E-8</v>
      </c>
      <c r="CO392" s="53">
        <v>0</v>
      </c>
    </row>
    <row r="393" spans="1:93" x14ac:dyDescent="0.35">
      <c r="A393" s="3" t="s">
        <v>619</v>
      </c>
      <c r="B393" s="3" t="s">
        <v>621</v>
      </c>
      <c r="C393">
        <v>0</v>
      </c>
      <c r="D393">
        <v>0.127</v>
      </c>
      <c r="E393">
        <v>0</v>
      </c>
      <c r="F393">
        <v>0</v>
      </c>
      <c r="G393">
        <v>0</v>
      </c>
      <c r="H393">
        <v>0</v>
      </c>
      <c r="I393">
        <v>0</v>
      </c>
      <c r="J393">
        <v>0</v>
      </c>
      <c r="K393">
        <v>0</v>
      </c>
      <c r="L393" s="3">
        <v>0</v>
      </c>
      <c r="M393" s="3">
        <v>0</v>
      </c>
      <c r="N393" s="3">
        <v>0</v>
      </c>
      <c r="O393" s="3">
        <v>0</v>
      </c>
      <c r="P393" s="3">
        <v>0</v>
      </c>
      <c r="Q393" s="3">
        <v>0</v>
      </c>
      <c r="R393">
        <v>0</v>
      </c>
      <c r="S393">
        <v>0</v>
      </c>
      <c r="T393">
        <v>0</v>
      </c>
      <c r="U393">
        <v>0</v>
      </c>
      <c r="V393">
        <v>0</v>
      </c>
      <c r="W393">
        <v>10.34</v>
      </c>
      <c r="X393">
        <v>0</v>
      </c>
      <c r="Y393">
        <v>0</v>
      </c>
      <c r="Z393">
        <v>0</v>
      </c>
      <c r="AA393">
        <v>0</v>
      </c>
      <c r="AB393">
        <v>0</v>
      </c>
      <c r="AC393">
        <v>0</v>
      </c>
      <c r="AD393">
        <v>0</v>
      </c>
      <c r="AE393">
        <v>0</v>
      </c>
      <c r="AF393">
        <v>0</v>
      </c>
      <c r="AG393">
        <v>0</v>
      </c>
      <c r="AH393">
        <v>0</v>
      </c>
      <c r="AI393">
        <v>0</v>
      </c>
      <c r="AJ393">
        <v>0</v>
      </c>
      <c r="AK393">
        <v>0</v>
      </c>
      <c r="AL393">
        <v>0</v>
      </c>
      <c r="AM393">
        <v>0</v>
      </c>
      <c r="AN393">
        <v>0</v>
      </c>
      <c r="AO393">
        <v>0</v>
      </c>
      <c r="AP393">
        <v>0</v>
      </c>
      <c r="AQ393">
        <v>0.13</v>
      </c>
      <c r="AR393">
        <v>0</v>
      </c>
      <c r="AT393">
        <v>10.597000000000001</v>
      </c>
      <c r="AU393">
        <v>10.597000000000001</v>
      </c>
      <c r="AV393">
        <v>7.38</v>
      </c>
      <c r="AW393">
        <v>0</v>
      </c>
      <c r="AX393">
        <v>0</v>
      </c>
      <c r="AY393" s="53">
        <v>0.69642351608945918</v>
      </c>
      <c r="BA393" t="s">
        <v>79</v>
      </c>
      <c r="BF393">
        <v>0.13</v>
      </c>
      <c r="BG393">
        <v>0</v>
      </c>
      <c r="BH393">
        <v>0</v>
      </c>
      <c r="BI393">
        <v>10.34</v>
      </c>
      <c r="BK393">
        <v>10.34</v>
      </c>
      <c r="BN393">
        <v>0.127</v>
      </c>
      <c r="BO393">
        <v>0</v>
      </c>
      <c r="BP393">
        <v>10.34</v>
      </c>
      <c r="BQ393">
        <v>0</v>
      </c>
      <c r="BR393">
        <v>0.13</v>
      </c>
      <c r="BS393">
        <v>0</v>
      </c>
      <c r="BT393">
        <v>0.77</v>
      </c>
      <c r="BU393">
        <v>0</v>
      </c>
      <c r="BV393" t="s">
        <v>6</v>
      </c>
      <c r="BW393" t="s">
        <v>6</v>
      </c>
      <c r="BX393" t="s">
        <v>6</v>
      </c>
      <c r="BY393">
        <v>0</v>
      </c>
      <c r="BZ393">
        <v>10.597000000000001</v>
      </c>
      <c r="CC393" s="53">
        <v>1.1984523921864677E-2</v>
      </c>
      <c r="CD393" s="53">
        <v>9.446069642351609E-3</v>
      </c>
      <c r="CE393" s="53">
        <v>0.9785694064357835</v>
      </c>
      <c r="CF393" s="53">
        <v>0</v>
      </c>
      <c r="CH393" s="53">
        <v>0.99999999999999978</v>
      </c>
      <c r="CK393">
        <v>1.19845E-2</v>
      </c>
      <c r="CN393" s="53">
        <v>-2.3921864676645921E-8</v>
      </c>
      <c r="CO393" s="53">
        <v>0</v>
      </c>
    </row>
    <row r="394" spans="1:93" x14ac:dyDescent="0.35">
      <c r="A394" s="3" t="s">
        <v>619</v>
      </c>
      <c r="B394" s="3" t="s">
        <v>623</v>
      </c>
      <c r="C394">
        <v>0</v>
      </c>
      <c r="D394">
        <v>0.28999999999999998</v>
      </c>
      <c r="E394">
        <v>0</v>
      </c>
      <c r="F394">
        <v>0</v>
      </c>
      <c r="G394">
        <v>0</v>
      </c>
      <c r="H394">
        <v>0</v>
      </c>
      <c r="I394">
        <v>0</v>
      </c>
      <c r="J394">
        <v>0</v>
      </c>
      <c r="K394">
        <v>0</v>
      </c>
      <c r="L394" s="3">
        <v>0</v>
      </c>
      <c r="M394" s="3">
        <v>0</v>
      </c>
      <c r="N394" s="3">
        <v>0</v>
      </c>
      <c r="O394" s="3">
        <v>0</v>
      </c>
      <c r="P394" s="3">
        <v>0</v>
      </c>
      <c r="Q394" s="3">
        <v>0</v>
      </c>
      <c r="R394">
        <v>0</v>
      </c>
      <c r="S394">
        <v>0</v>
      </c>
      <c r="T394">
        <v>0</v>
      </c>
      <c r="U394">
        <v>0</v>
      </c>
      <c r="V394">
        <v>13.2941</v>
      </c>
      <c r="W394">
        <v>0</v>
      </c>
      <c r="X394">
        <v>0</v>
      </c>
      <c r="Y394">
        <v>0</v>
      </c>
      <c r="Z394">
        <v>0</v>
      </c>
      <c r="AA394">
        <v>0</v>
      </c>
      <c r="AB394">
        <v>0</v>
      </c>
      <c r="AC394">
        <v>0</v>
      </c>
      <c r="AD394">
        <v>0</v>
      </c>
      <c r="AE394">
        <v>0</v>
      </c>
      <c r="AF394">
        <v>0</v>
      </c>
      <c r="AG394">
        <v>0</v>
      </c>
      <c r="AH394">
        <v>0</v>
      </c>
      <c r="AI394">
        <v>0</v>
      </c>
      <c r="AJ394">
        <v>0</v>
      </c>
      <c r="AK394">
        <v>0</v>
      </c>
      <c r="AL394">
        <v>0</v>
      </c>
      <c r="AM394">
        <v>0</v>
      </c>
      <c r="AN394">
        <v>0</v>
      </c>
      <c r="AO394">
        <v>0</v>
      </c>
      <c r="AP394">
        <v>0</v>
      </c>
      <c r="AQ394">
        <v>3.5999999999999997E-2</v>
      </c>
      <c r="AR394">
        <v>0</v>
      </c>
      <c r="AT394">
        <v>13.620099999999999</v>
      </c>
      <c r="AU394">
        <v>13.620099999999999</v>
      </c>
      <c r="AV394">
        <v>10.130000000000001</v>
      </c>
      <c r="AW394">
        <v>0</v>
      </c>
      <c r="AX394">
        <v>0</v>
      </c>
      <c r="AY394" s="53">
        <v>0.74375371693306225</v>
      </c>
      <c r="BA394" t="s">
        <v>79</v>
      </c>
      <c r="BF394">
        <v>3.5999999999999997E-2</v>
      </c>
      <c r="BG394">
        <v>0</v>
      </c>
      <c r="BH394">
        <v>13.2941</v>
      </c>
      <c r="BI394">
        <v>0</v>
      </c>
      <c r="BK394">
        <v>13.2941</v>
      </c>
      <c r="BN394">
        <v>0.28999999999999998</v>
      </c>
      <c r="BO394">
        <v>0</v>
      </c>
      <c r="BP394">
        <v>13.2941</v>
      </c>
      <c r="BQ394">
        <v>0</v>
      </c>
      <c r="BR394">
        <v>3.5999999999999997E-2</v>
      </c>
      <c r="BS394">
        <v>0</v>
      </c>
      <c r="BT394">
        <v>0.77</v>
      </c>
      <c r="BU394">
        <v>0</v>
      </c>
      <c r="BV394" t="s">
        <v>6</v>
      </c>
      <c r="BW394" t="s">
        <v>6</v>
      </c>
      <c r="BX394" t="s">
        <v>6</v>
      </c>
      <c r="BY394">
        <v>0</v>
      </c>
      <c r="BZ394">
        <v>13.620099999999999</v>
      </c>
      <c r="CC394" s="53">
        <v>2.1292060998083714E-2</v>
      </c>
      <c r="CD394" s="53">
        <v>2.0352273478168297E-3</v>
      </c>
      <c r="CE394" s="53">
        <v>0.97667271165409952</v>
      </c>
      <c r="CF394" s="53">
        <v>0</v>
      </c>
      <c r="CH394" s="53">
        <v>1</v>
      </c>
      <c r="CK394">
        <v>2.1292100000000001E-2</v>
      </c>
      <c r="CN394" s="53">
        <v>3.900191628686267E-8</v>
      </c>
      <c r="CO394" s="53">
        <v>0</v>
      </c>
    </row>
    <row r="395" spans="1:93" x14ac:dyDescent="0.35">
      <c r="A395" s="3" t="s">
        <v>619</v>
      </c>
      <c r="B395" s="3" t="s">
        <v>622</v>
      </c>
      <c r="C395">
        <v>0</v>
      </c>
      <c r="D395">
        <v>23.45</v>
      </c>
      <c r="E395">
        <v>0</v>
      </c>
      <c r="F395">
        <v>0</v>
      </c>
      <c r="G395">
        <v>0</v>
      </c>
      <c r="H395">
        <v>0</v>
      </c>
      <c r="I395">
        <v>265.89999999999998</v>
      </c>
      <c r="J395">
        <v>0</v>
      </c>
      <c r="K395">
        <v>0</v>
      </c>
      <c r="L395" s="3">
        <v>0</v>
      </c>
      <c r="M395" s="3">
        <v>0</v>
      </c>
      <c r="N395" s="3">
        <v>0</v>
      </c>
      <c r="O395" s="3">
        <v>62.02</v>
      </c>
      <c r="P395" s="3">
        <v>0</v>
      </c>
      <c r="Q395" s="3">
        <v>0</v>
      </c>
      <c r="R395">
        <v>63.71</v>
      </c>
      <c r="S395">
        <v>33</v>
      </c>
      <c r="T395">
        <v>46.8</v>
      </c>
      <c r="U395">
        <v>133.19999999999999</v>
      </c>
      <c r="V395">
        <v>52.44</v>
      </c>
      <c r="W395">
        <v>12.23</v>
      </c>
      <c r="X395">
        <v>0</v>
      </c>
      <c r="Y395">
        <v>0</v>
      </c>
      <c r="Z395">
        <v>0</v>
      </c>
      <c r="AA395">
        <v>0</v>
      </c>
      <c r="AB395">
        <v>8.66</v>
      </c>
      <c r="AC395">
        <v>0</v>
      </c>
      <c r="AD395">
        <v>0</v>
      </c>
      <c r="AE395">
        <v>0</v>
      </c>
      <c r="AF395">
        <v>0</v>
      </c>
      <c r="AG395">
        <v>0</v>
      </c>
      <c r="AH395">
        <v>3.82</v>
      </c>
      <c r="AI395">
        <v>0</v>
      </c>
      <c r="AJ395">
        <v>0</v>
      </c>
      <c r="AK395">
        <v>11.62</v>
      </c>
      <c r="AL395">
        <v>17.2</v>
      </c>
      <c r="AM395">
        <v>48.318800000000003</v>
      </c>
      <c r="AN395">
        <v>143.28</v>
      </c>
      <c r="AO395">
        <v>0.68157999999999996</v>
      </c>
      <c r="AP395">
        <v>0</v>
      </c>
      <c r="AQ395">
        <v>34.275700000000001</v>
      </c>
      <c r="AR395">
        <v>0</v>
      </c>
      <c r="AT395">
        <v>960.60608000000013</v>
      </c>
      <c r="AU395">
        <v>960.60608000000013</v>
      </c>
      <c r="AV395">
        <v>821.19</v>
      </c>
      <c r="AW395">
        <v>0</v>
      </c>
      <c r="AX395">
        <v>0</v>
      </c>
      <c r="AY395" s="53">
        <v>0.85486654425506026</v>
      </c>
      <c r="BA395" t="s">
        <v>79</v>
      </c>
      <c r="BF395">
        <v>63.095700000000001</v>
      </c>
      <c r="BG395">
        <v>0</v>
      </c>
      <c r="BH395">
        <v>329.15</v>
      </c>
      <c r="BI395">
        <v>12.23</v>
      </c>
      <c r="BK395">
        <v>415.88000000000005</v>
      </c>
      <c r="BN395">
        <v>23.45</v>
      </c>
      <c r="BO395">
        <v>0</v>
      </c>
      <c r="BP395">
        <v>353.86</v>
      </c>
      <c r="BQ395">
        <v>520.20038</v>
      </c>
      <c r="BR395">
        <v>63.095700000000001</v>
      </c>
      <c r="BS395">
        <v>0</v>
      </c>
      <c r="BT395">
        <v>0.77</v>
      </c>
      <c r="BU395">
        <v>0</v>
      </c>
      <c r="BV395" t="s">
        <v>6</v>
      </c>
      <c r="BW395" t="s">
        <v>6</v>
      </c>
      <c r="BX395" t="s">
        <v>6</v>
      </c>
      <c r="BY395">
        <v>1.2404000000000002</v>
      </c>
      <c r="BZ395">
        <v>960.60607999999991</v>
      </c>
      <c r="CC395" s="53">
        <v>2.5702939544167785E-2</v>
      </c>
      <c r="CD395" s="53">
        <v>5.0576079010451407E-2</v>
      </c>
      <c r="CE395" s="53">
        <v>0.38347874187929354</v>
      </c>
      <c r="CF395" s="53">
        <v>0.5402422395660873</v>
      </c>
      <c r="CH395" s="53">
        <v>1</v>
      </c>
      <c r="CK395">
        <v>2.5702900000000001E-2</v>
      </c>
      <c r="CN395" s="53">
        <v>-3.954416778403913E-8</v>
      </c>
      <c r="CO395" s="53">
        <v>0</v>
      </c>
    </row>
    <row r="396" spans="1:93" x14ac:dyDescent="0.35">
      <c r="A396" s="3" t="s">
        <v>619</v>
      </c>
      <c r="B396" s="3" t="s">
        <v>624</v>
      </c>
      <c r="C396">
        <v>0</v>
      </c>
      <c r="D396">
        <v>0</v>
      </c>
      <c r="E396">
        <v>0</v>
      </c>
      <c r="F396">
        <v>0</v>
      </c>
      <c r="G396">
        <v>0</v>
      </c>
      <c r="H396">
        <v>0</v>
      </c>
      <c r="I396">
        <v>0</v>
      </c>
      <c r="J396">
        <v>0</v>
      </c>
      <c r="K396">
        <v>0</v>
      </c>
      <c r="L396" s="3">
        <v>0</v>
      </c>
      <c r="M396" s="3">
        <v>0</v>
      </c>
      <c r="N396" s="3">
        <v>0</v>
      </c>
      <c r="O396" s="3">
        <v>0</v>
      </c>
      <c r="P396" s="3">
        <v>0</v>
      </c>
      <c r="Q396" s="3">
        <v>0</v>
      </c>
      <c r="R396">
        <v>1.623</v>
      </c>
      <c r="S396">
        <v>0</v>
      </c>
      <c r="T396">
        <v>0</v>
      </c>
      <c r="U396">
        <v>7.6349999999999998</v>
      </c>
      <c r="V396">
        <v>3.6669999999999998</v>
      </c>
      <c r="W396">
        <v>2.419</v>
      </c>
      <c r="X396">
        <v>0</v>
      </c>
      <c r="Y396">
        <v>0</v>
      </c>
      <c r="Z396">
        <v>0</v>
      </c>
      <c r="AA396">
        <v>0</v>
      </c>
      <c r="AB396">
        <v>1.712</v>
      </c>
      <c r="AC396">
        <v>0</v>
      </c>
      <c r="AD396">
        <v>0</v>
      </c>
      <c r="AE396">
        <v>0</v>
      </c>
      <c r="AF396">
        <v>0</v>
      </c>
      <c r="AG396">
        <v>0</v>
      </c>
      <c r="AH396">
        <v>0.75700000000000001</v>
      </c>
      <c r="AI396">
        <v>0</v>
      </c>
      <c r="AJ396">
        <v>0</v>
      </c>
      <c r="AK396">
        <v>0</v>
      </c>
      <c r="AL396">
        <v>0</v>
      </c>
      <c r="AM396">
        <v>0</v>
      </c>
      <c r="AN396">
        <v>0</v>
      </c>
      <c r="AO396">
        <v>0</v>
      </c>
      <c r="AP396">
        <v>0</v>
      </c>
      <c r="AQ396">
        <v>0.53439000000000003</v>
      </c>
      <c r="AR396">
        <v>0</v>
      </c>
      <c r="AT396">
        <v>18.347390000000001</v>
      </c>
      <c r="AU396">
        <v>18.347390000000001</v>
      </c>
      <c r="AV396">
        <v>17.812999999999999</v>
      </c>
      <c r="AW396">
        <v>0</v>
      </c>
      <c r="AX396">
        <v>0</v>
      </c>
      <c r="AY396" s="53">
        <v>0.97087378640776689</v>
      </c>
      <c r="BA396" t="s">
        <v>79</v>
      </c>
      <c r="BF396">
        <v>0.53439000000000003</v>
      </c>
      <c r="BG396">
        <v>0</v>
      </c>
      <c r="BH396">
        <v>12.924999999999999</v>
      </c>
      <c r="BI396">
        <v>2.419</v>
      </c>
      <c r="BK396">
        <v>17.813000000000002</v>
      </c>
      <c r="BN396">
        <v>0</v>
      </c>
      <c r="BO396">
        <v>0</v>
      </c>
      <c r="BP396">
        <v>17.813000000000002</v>
      </c>
      <c r="BQ396">
        <v>0</v>
      </c>
      <c r="BR396">
        <v>0.53439000000000003</v>
      </c>
      <c r="BS396">
        <v>0</v>
      </c>
      <c r="BT396">
        <v>0.77</v>
      </c>
      <c r="BU396">
        <v>0</v>
      </c>
      <c r="BV396" t="s">
        <v>6</v>
      </c>
      <c r="BW396" t="s">
        <v>6</v>
      </c>
      <c r="BX396" t="s">
        <v>6</v>
      </c>
      <c r="BY396">
        <v>0</v>
      </c>
      <c r="BZ396">
        <v>18.347390000000001</v>
      </c>
      <c r="CC396" s="53">
        <v>0</v>
      </c>
      <c r="CD396" s="53">
        <v>2.2427184466019417E-2</v>
      </c>
      <c r="CE396" s="53">
        <v>0.97757281553398068</v>
      </c>
      <c r="CF396" s="53">
        <v>0</v>
      </c>
      <c r="CH396" s="53">
        <v>1</v>
      </c>
      <c r="CK396">
        <v>0</v>
      </c>
      <c r="CN396" s="53">
        <v>0</v>
      </c>
      <c r="CO396" s="53">
        <v>0</v>
      </c>
    </row>
    <row r="397" spans="1:93" x14ac:dyDescent="0.35">
      <c r="A397" s="3" t="s">
        <v>625</v>
      </c>
      <c r="B397" s="3" t="s">
        <v>630</v>
      </c>
      <c r="C397">
        <v>0</v>
      </c>
      <c r="D397">
        <v>1.1499999999999999</v>
      </c>
      <c r="E397">
        <v>0</v>
      </c>
      <c r="F397">
        <v>0</v>
      </c>
      <c r="G397">
        <v>0</v>
      </c>
      <c r="H397">
        <v>0</v>
      </c>
      <c r="I397">
        <v>0</v>
      </c>
      <c r="J397">
        <v>0</v>
      </c>
      <c r="K397">
        <v>0</v>
      </c>
      <c r="L397" s="3">
        <v>0</v>
      </c>
      <c r="M397" s="3">
        <v>0</v>
      </c>
      <c r="N397" s="3">
        <v>0</v>
      </c>
      <c r="O397" s="3">
        <v>0</v>
      </c>
      <c r="P397" s="3">
        <v>0</v>
      </c>
      <c r="Q397" s="3">
        <v>0</v>
      </c>
      <c r="R397">
        <v>2.37</v>
      </c>
      <c r="S397">
        <v>20.760999999999999</v>
      </c>
      <c r="T397">
        <v>0</v>
      </c>
      <c r="U397">
        <v>30.251999999999999</v>
      </c>
      <c r="V397">
        <v>8.8140000000000001</v>
      </c>
      <c r="W397">
        <v>2.3959999999999999</v>
      </c>
      <c r="X397">
        <v>0</v>
      </c>
      <c r="Y397">
        <v>0</v>
      </c>
      <c r="Z397">
        <v>0</v>
      </c>
      <c r="AA397">
        <v>0</v>
      </c>
      <c r="AB397">
        <v>0</v>
      </c>
      <c r="AC397">
        <v>0</v>
      </c>
      <c r="AD397">
        <v>0</v>
      </c>
      <c r="AE397">
        <v>0</v>
      </c>
      <c r="AF397">
        <v>0</v>
      </c>
      <c r="AG397">
        <v>0</v>
      </c>
      <c r="AH397">
        <v>0</v>
      </c>
      <c r="AI397">
        <v>0</v>
      </c>
      <c r="AJ397">
        <v>0</v>
      </c>
      <c r="AK397">
        <v>0</v>
      </c>
      <c r="AL397">
        <v>0</v>
      </c>
      <c r="AM397">
        <v>0</v>
      </c>
      <c r="AN397">
        <v>7.03</v>
      </c>
      <c r="AO397">
        <v>12.231</v>
      </c>
      <c r="AP397">
        <v>0</v>
      </c>
      <c r="AQ397">
        <v>1.75</v>
      </c>
      <c r="AR397">
        <v>0</v>
      </c>
      <c r="AT397">
        <v>86.753999999999991</v>
      </c>
      <c r="AU397">
        <v>86.753999999999991</v>
      </c>
      <c r="AV397">
        <v>57.965000000000003</v>
      </c>
      <c r="AW397">
        <v>0</v>
      </c>
      <c r="AX397">
        <v>0</v>
      </c>
      <c r="AY397" s="53">
        <v>0.66815362980381321</v>
      </c>
      <c r="BA397" t="s">
        <v>79</v>
      </c>
      <c r="BF397">
        <v>1.75</v>
      </c>
      <c r="BG397">
        <v>0</v>
      </c>
      <c r="BH397">
        <v>62.196999999999996</v>
      </c>
      <c r="BI397">
        <v>2.3959999999999999</v>
      </c>
      <c r="BK397">
        <v>64.592999999999989</v>
      </c>
      <c r="BN397">
        <v>1.1499999999999999</v>
      </c>
      <c r="BO397">
        <v>0</v>
      </c>
      <c r="BP397">
        <v>64.592999999999989</v>
      </c>
      <c r="BQ397">
        <v>19.260999999999999</v>
      </c>
      <c r="BR397">
        <v>1.75</v>
      </c>
      <c r="BS397">
        <v>0</v>
      </c>
      <c r="BT397">
        <v>0</v>
      </c>
      <c r="BU397">
        <v>0</v>
      </c>
      <c r="BV397" t="s">
        <v>6</v>
      </c>
      <c r="BW397" t="s">
        <v>6</v>
      </c>
      <c r="BX397" t="s">
        <v>6</v>
      </c>
      <c r="BY397">
        <v>0</v>
      </c>
      <c r="BZ397">
        <v>86.753999999999991</v>
      </c>
      <c r="CC397" s="53">
        <v>1.3255872928049427E-2</v>
      </c>
      <c r="CD397" s="53">
        <v>0</v>
      </c>
      <c r="CE397" s="53">
        <v>0.76472554579615926</v>
      </c>
      <c r="CF397" s="53">
        <v>0.22201858127579133</v>
      </c>
      <c r="CH397" s="53">
        <v>1</v>
      </c>
      <c r="CK397">
        <v>1.3255899999999999E-2</v>
      </c>
      <c r="CN397" s="53">
        <v>2.7071950571902481E-8</v>
      </c>
      <c r="CO397" s="53">
        <v>0</v>
      </c>
    </row>
    <row r="398" spans="1:93" x14ac:dyDescent="0.35">
      <c r="A398" s="3" t="s">
        <v>625</v>
      </c>
      <c r="B398" s="3" t="s">
        <v>629</v>
      </c>
      <c r="C398">
        <v>0</v>
      </c>
      <c r="D398">
        <v>0</v>
      </c>
      <c r="E398">
        <v>0</v>
      </c>
      <c r="F398">
        <v>0</v>
      </c>
      <c r="G398">
        <v>0</v>
      </c>
      <c r="H398">
        <v>0</v>
      </c>
      <c r="I398">
        <v>0</v>
      </c>
      <c r="J398">
        <v>0</v>
      </c>
      <c r="K398">
        <v>0</v>
      </c>
      <c r="L398" s="3">
        <v>0</v>
      </c>
      <c r="M398" s="3">
        <v>0</v>
      </c>
      <c r="N398" s="3">
        <v>0</v>
      </c>
      <c r="O398" s="3">
        <v>0</v>
      </c>
      <c r="P398" s="3">
        <v>0</v>
      </c>
      <c r="Q398" s="3">
        <v>0</v>
      </c>
      <c r="R398">
        <v>0</v>
      </c>
      <c r="S398">
        <v>0</v>
      </c>
      <c r="T398">
        <v>0</v>
      </c>
      <c r="U398">
        <v>0</v>
      </c>
      <c r="V398">
        <v>0</v>
      </c>
      <c r="W398">
        <v>0</v>
      </c>
      <c r="X398">
        <v>0</v>
      </c>
      <c r="Y398">
        <v>0</v>
      </c>
      <c r="Z398">
        <v>0</v>
      </c>
      <c r="AA398">
        <v>0</v>
      </c>
      <c r="AB398">
        <v>0</v>
      </c>
      <c r="AC398">
        <v>0</v>
      </c>
      <c r="AD398">
        <v>0</v>
      </c>
      <c r="AE398">
        <v>0</v>
      </c>
      <c r="AF398">
        <v>0</v>
      </c>
      <c r="AG398">
        <v>0</v>
      </c>
      <c r="AH398">
        <v>0</v>
      </c>
      <c r="AI398">
        <v>0</v>
      </c>
      <c r="AJ398">
        <v>0</v>
      </c>
      <c r="AK398">
        <v>0</v>
      </c>
      <c r="AL398">
        <v>0</v>
      </c>
      <c r="AM398">
        <v>0</v>
      </c>
      <c r="AN398">
        <v>0</v>
      </c>
      <c r="AO398">
        <v>0</v>
      </c>
      <c r="AP398">
        <v>0</v>
      </c>
      <c r="AQ398">
        <v>0.29966999999999999</v>
      </c>
      <c r="AR398">
        <v>9.9890000000000008</v>
      </c>
      <c r="AT398">
        <v>0.29966999999999999</v>
      </c>
      <c r="AU398">
        <v>10.288670000000002</v>
      </c>
      <c r="AV398">
        <v>9.9890000000000008</v>
      </c>
      <c r="AW398">
        <v>0</v>
      </c>
      <c r="AX398">
        <v>0</v>
      </c>
      <c r="AY398" s="53">
        <v>0.97087378640776689</v>
      </c>
      <c r="BA398" t="s">
        <v>79</v>
      </c>
      <c r="BF398">
        <v>0.29966999999999999</v>
      </c>
      <c r="BG398">
        <v>0</v>
      </c>
      <c r="BH398">
        <v>0</v>
      </c>
      <c r="BI398">
        <v>0</v>
      </c>
      <c r="BK398">
        <v>0</v>
      </c>
      <c r="BN398">
        <v>0</v>
      </c>
      <c r="BO398">
        <v>0</v>
      </c>
      <c r="BP398">
        <v>0</v>
      </c>
      <c r="BQ398">
        <v>0</v>
      </c>
      <c r="BR398">
        <v>0.29966999999999999</v>
      </c>
      <c r="BS398">
        <v>0</v>
      </c>
      <c r="BT398">
        <v>0</v>
      </c>
      <c r="BU398">
        <v>9.9890000000000008</v>
      </c>
      <c r="BV398">
        <v>0.1</v>
      </c>
      <c r="BW398" t="s">
        <v>6</v>
      </c>
      <c r="BX398">
        <v>3.4</v>
      </c>
      <c r="BY398">
        <v>0</v>
      </c>
      <c r="BZ398">
        <v>10.288670000000002</v>
      </c>
      <c r="CC398" s="53">
        <v>9.7087378640776695E-4</v>
      </c>
      <c r="CD398" s="53">
        <v>0.63944231858928324</v>
      </c>
      <c r="CE398" s="53">
        <v>2.9126213592233004E-2</v>
      </c>
      <c r="CF398" s="53">
        <v>0.330460594032076</v>
      </c>
      <c r="CH398" s="53">
        <v>1</v>
      </c>
      <c r="CK398">
        <v>9.7087400000000004E-4</v>
      </c>
      <c r="CN398" s="53">
        <v>2.1359223309307118E-10</v>
      </c>
      <c r="CO398" s="53">
        <v>0</v>
      </c>
    </row>
    <row r="399" spans="1:93" x14ac:dyDescent="0.35">
      <c r="A399" s="3" t="s">
        <v>631</v>
      </c>
      <c r="B399" s="3" t="s">
        <v>457</v>
      </c>
      <c r="C399">
        <v>0</v>
      </c>
      <c r="D399">
        <v>9.5E-4</v>
      </c>
      <c r="E399">
        <v>0</v>
      </c>
      <c r="F399">
        <v>0</v>
      </c>
      <c r="G399">
        <v>0</v>
      </c>
      <c r="H399">
        <v>0</v>
      </c>
      <c r="I399">
        <v>0</v>
      </c>
      <c r="J399">
        <v>0</v>
      </c>
      <c r="K399">
        <v>0</v>
      </c>
      <c r="L399" s="3">
        <v>0</v>
      </c>
      <c r="M399" s="3">
        <v>0</v>
      </c>
      <c r="N399" s="3">
        <v>0</v>
      </c>
      <c r="O399" s="3">
        <v>0</v>
      </c>
      <c r="P399" s="3">
        <v>0</v>
      </c>
      <c r="Q399" s="3">
        <v>0</v>
      </c>
      <c r="R399">
        <v>2.988</v>
      </c>
      <c r="S399">
        <v>20.2</v>
      </c>
      <c r="T399">
        <v>1.371</v>
      </c>
      <c r="U399">
        <v>5.1749999999999998</v>
      </c>
      <c r="V399">
        <v>7.7141200000000003</v>
      </c>
      <c r="W399">
        <v>0</v>
      </c>
      <c r="X399">
        <v>0</v>
      </c>
      <c r="Y399">
        <v>0</v>
      </c>
      <c r="Z399">
        <v>0</v>
      </c>
      <c r="AA399">
        <v>0</v>
      </c>
      <c r="AB399">
        <v>0</v>
      </c>
      <c r="AC399">
        <v>0</v>
      </c>
      <c r="AD399">
        <v>0</v>
      </c>
      <c r="AE399">
        <v>0</v>
      </c>
      <c r="AF399">
        <v>0</v>
      </c>
      <c r="AG399">
        <v>0</v>
      </c>
      <c r="AH399">
        <v>0</v>
      </c>
      <c r="AI399">
        <v>0</v>
      </c>
      <c r="AJ399">
        <v>0</v>
      </c>
      <c r="AK399">
        <v>0</v>
      </c>
      <c r="AL399">
        <v>0</v>
      </c>
      <c r="AM399">
        <v>0</v>
      </c>
      <c r="AN399">
        <v>5.407</v>
      </c>
      <c r="AO399">
        <v>0</v>
      </c>
      <c r="AP399">
        <v>0</v>
      </c>
      <c r="AQ399">
        <v>0.71599999999999997</v>
      </c>
      <c r="AR399">
        <v>0</v>
      </c>
      <c r="AT399">
        <v>43.572070000000004</v>
      </c>
      <c r="AU399">
        <v>43.572070000000004</v>
      </c>
      <c r="AV399">
        <v>34.159999999999997</v>
      </c>
      <c r="AW399">
        <v>0</v>
      </c>
      <c r="AX399">
        <v>0</v>
      </c>
      <c r="AY399" s="53">
        <v>0.78398845866170674</v>
      </c>
      <c r="BA399" t="s">
        <v>79</v>
      </c>
      <c r="BF399">
        <v>0.71599999999999997</v>
      </c>
      <c r="BG399">
        <v>0</v>
      </c>
      <c r="BH399">
        <v>37.448119999999996</v>
      </c>
      <c r="BI399">
        <v>0</v>
      </c>
      <c r="BK399">
        <v>37.448119999999996</v>
      </c>
      <c r="BN399">
        <v>9.5E-4</v>
      </c>
      <c r="BO399">
        <v>0</v>
      </c>
      <c r="BP399">
        <v>37.448119999999996</v>
      </c>
      <c r="BQ399">
        <v>5.407</v>
      </c>
      <c r="BR399">
        <v>0.71599999999999997</v>
      </c>
      <c r="BS399">
        <v>0</v>
      </c>
      <c r="BT399">
        <v>0</v>
      </c>
      <c r="BU399">
        <v>0</v>
      </c>
      <c r="BV399" t="s">
        <v>6</v>
      </c>
      <c r="BW399" t="s">
        <v>6</v>
      </c>
      <c r="BX399" t="s">
        <v>6</v>
      </c>
      <c r="BY399">
        <v>0</v>
      </c>
      <c r="BZ399">
        <v>43.572070000000004</v>
      </c>
      <c r="CC399" s="53">
        <v>2.1802957720392902E-5</v>
      </c>
      <c r="CD399" s="53">
        <v>0</v>
      </c>
      <c r="CE399" s="53">
        <v>0.87588494189052746</v>
      </c>
      <c r="CF399" s="53">
        <v>0.12409325515175201</v>
      </c>
      <c r="CH399" s="53">
        <v>0.99999999999999978</v>
      </c>
      <c r="CK399">
        <v>2.1802900000000001E-5</v>
      </c>
      <c r="CN399" s="53">
        <v>-5.7720392901476581E-11</v>
      </c>
      <c r="CO399" s="53">
        <v>0</v>
      </c>
    </row>
    <row r="400" spans="1:93" x14ac:dyDescent="0.35">
      <c r="A400" s="3" t="s">
        <v>632</v>
      </c>
      <c r="B400" s="3" t="s">
        <v>637</v>
      </c>
      <c r="C400">
        <v>0</v>
      </c>
      <c r="D400">
        <v>0</v>
      </c>
      <c r="E400">
        <v>0</v>
      </c>
      <c r="F400">
        <v>0</v>
      </c>
      <c r="G400">
        <v>0</v>
      </c>
      <c r="H400">
        <v>0</v>
      </c>
      <c r="I400">
        <v>0</v>
      </c>
      <c r="J400">
        <v>0</v>
      </c>
      <c r="K400">
        <v>0</v>
      </c>
      <c r="L400" s="3">
        <v>0</v>
      </c>
      <c r="M400" s="3">
        <v>0</v>
      </c>
      <c r="N400" s="3">
        <v>0</v>
      </c>
      <c r="O400" s="3">
        <v>0</v>
      </c>
      <c r="P400" s="3">
        <v>0</v>
      </c>
      <c r="Q400" s="3">
        <v>0</v>
      </c>
      <c r="R400">
        <v>0</v>
      </c>
      <c r="S400">
        <v>0</v>
      </c>
      <c r="T400">
        <v>0</v>
      </c>
      <c r="U400">
        <v>0</v>
      </c>
      <c r="V400">
        <v>0</v>
      </c>
      <c r="W400">
        <v>4.3259999999999996</v>
      </c>
      <c r="X400">
        <v>0</v>
      </c>
      <c r="Y400">
        <v>0</v>
      </c>
      <c r="Z400">
        <v>0</v>
      </c>
      <c r="AA400">
        <v>0</v>
      </c>
      <c r="AB400">
        <v>0</v>
      </c>
      <c r="AC400">
        <v>0</v>
      </c>
      <c r="AD400">
        <v>0</v>
      </c>
      <c r="AE400">
        <v>0</v>
      </c>
      <c r="AF400">
        <v>0</v>
      </c>
      <c r="AG400">
        <v>0</v>
      </c>
      <c r="AH400">
        <v>0</v>
      </c>
      <c r="AI400">
        <v>0</v>
      </c>
      <c r="AJ400">
        <v>0</v>
      </c>
      <c r="AK400">
        <v>0</v>
      </c>
      <c r="AL400">
        <v>0</v>
      </c>
      <c r="AM400">
        <v>0</v>
      </c>
      <c r="AN400">
        <v>0</v>
      </c>
      <c r="AO400">
        <v>0</v>
      </c>
      <c r="AP400">
        <v>0</v>
      </c>
      <c r="AQ400">
        <v>6.0999999999999999E-2</v>
      </c>
      <c r="AR400">
        <v>0</v>
      </c>
      <c r="AT400">
        <v>4.3869999999999996</v>
      </c>
      <c r="AU400">
        <v>4.3869999999999996</v>
      </c>
      <c r="AV400">
        <v>3.1720000000000002</v>
      </c>
      <c r="AW400">
        <v>0</v>
      </c>
      <c r="AX400">
        <v>0</v>
      </c>
      <c r="AY400" s="53">
        <v>0.72304536129473451</v>
      </c>
      <c r="BA400" t="s">
        <v>79</v>
      </c>
      <c r="BF400">
        <v>6.0999999999999999E-2</v>
      </c>
      <c r="BG400">
        <v>0</v>
      </c>
      <c r="BH400">
        <v>0</v>
      </c>
      <c r="BI400">
        <v>4.3259999999999996</v>
      </c>
      <c r="BK400">
        <v>4.3259999999999996</v>
      </c>
      <c r="BN400">
        <v>0</v>
      </c>
      <c r="BO400">
        <v>0</v>
      </c>
      <c r="BP400">
        <v>4.3259999999999996</v>
      </c>
      <c r="BQ400">
        <v>0</v>
      </c>
      <c r="BR400">
        <v>6.0999999999999999E-2</v>
      </c>
      <c r="BS400">
        <v>0</v>
      </c>
      <c r="BT400">
        <v>0</v>
      </c>
      <c r="BU400">
        <v>0</v>
      </c>
      <c r="BV400" t="s">
        <v>6</v>
      </c>
      <c r="BW400" t="s">
        <v>6</v>
      </c>
      <c r="BX400" t="s">
        <v>6</v>
      </c>
      <c r="BY400">
        <v>0</v>
      </c>
      <c r="BZ400">
        <v>4.3869999999999996</v>
      </c>
      <c r="CC400" s="53">
        <v>0</v>
      </c>
      <c r="CD400" s="53">
        <v>0</v>
      </c>
      <c r="CE400" s="53">
        <v>1</v>
      </c>
      <c r="CF400" s="53">
        <v>0</v>
      </c>
      <c r="CH400" s="53">
        <v>1</v>
      </c>
      <c r="CK400">
        <v>0</v>
      </c>
      <c r="CN400" s="53">
        <v>0</v>
      </c>
      <c r="CO400" s="53">
        <v>0</v>
      </c>
    </row>
    <row r="401" spans="1:93" x14ac:dyDescent="0.35">
      <c r="A401" s="3" t="s">
        <v>632</v>
      </c>
      <c r="B401" s="3" t="s">
        <v>633</v>
      </c>
      <c r="C401">
        <v>0</v>
      </c>
      <c r="D401">
        <v>0</v>
      </c>
      <c r="E401">
        <v>0</v>
      </c>
      <c r="F401">
        <v>0</v>
      </c>
      <c r="G401">
        <v>0</v>
      </c>
      <c r="H401">
        <v>0</v>
      </c>
      <c r="I401">
        <v>0</v>
      </c>
      <c r="J401">
        <v>0</v>
      </c>
      <c r="K401">
        <v>0</v>
      </c>
      <c r="L401" s="3">
        <v>0</v>
      </c>
      <c r="M401" s="3">
        <v>0</v>
      </c>
      <c r="N401" s="3">
        <v>0</v>
      </c>
      <c r="O401" s="3">
        <v>0</v>
      </c>
      <c r="P401" s="3">
        <v>0</v>
      </c>
      <c r="Q401" s="3">
        <v>0</v>
      </c>
      <c r="R401">
        <v>0</v>
      </c>
      <c r="S401">
        <v>0</v>
      </c>
      <c r="T401">
        <v>0</v>
      </c>
      <c r="U401">
        <v>0</v>
      </c>
      <c r="V401">
        <v>0</v>
      </c>
      <c r="W401">
        <v>8.0449999999999999</v>
      </c>
      <c r="X401">
        <v>0</v>
      </c>
      <c r="Y401">
        <v>0</v>
      </c>
      <c r="Z401">
        <v>0</v>
      </c>
      <c r="AA401">
        <v>0</v>
      </c>
      <c r="AB401">
        <v>0</v>
      </c>
      <c r="AC401">
        <v>0</v>
      </c>
      <c r="AD401">
        <v>0</v>
      </c>
      <c r="AE401">
        <v>0</v>
      </c>
      <c r="AF401">
        <v>0</v>
      </c>
      <c r="AG401">
        <v>0</v>
      </c>
      <c r="AH401">
        <v>7.8E-2</v>
      </c>
      <c r="AI401">
        <v>0</v>
      </c>
      <c r="AJ401">
        <v>0</v>
      </c>
      <c r="AK401">
        <v>0</v>
      </c>
      <c r="AL401">
        <v>0</v>
      </c>
      <c r="AM401">
        <v>0</v>
      </c>
      <c r="AN401">
        <v>0</v>
      </c>
      <c r="AO401">
        <v>0</v>
      </c>
      <c r="AP401">
        <v>0</v>
      </c>
      <c r="AQ401">
        <v>0.105</v>
      </c>
      <c r="AR401">
        <v>0</v>
      </c>
      <c r="AT401">
        <v>8.2279999999999998</v>
      </c>
      <c r="AU401">
        <v>8.2279999999999998</v>
      </c>
      <c r="AV401">
        <v>6.3109999999999999</v>
      </c>
      <c r="AW401">
        <v>0</v>
      </c>
      <c r="AX401">
        <v>0</v>
      </c>
      <c r="AY401" s="53">
        <v>0.76701507049100637</v>
      </c>
      <c r="BA401" t="s">
        <v>79</v>
      </c>
      <c r="BF401">
        <v>0.105</v>
      </c>
      <c r="BG401">
        <v>0</v>
      </c>
      <c r="BH401">
        <v>0</v>
      </c>
      <c r="BI401">
        <v>8.0449999999999999</v>
      </c>
      <c r="BK401">
        <v>8.1229999999999993</v>
      </c>
      <c r="BN401">
        <v>0</v>
      </c>
      <c r="BO401">
        <v>0</v>
      </c>
      <c r="BP401">
        <v>8.1229999999999993</v>
      </c>
      <c r="BQ401">
        <v>0</v>
      </c>
      <c r="BR401">
        <v>0.105</v>
      </c>
      <c r="BS401">
        <v>0</v>
      </c>
      <c r="BT401">
        <v>0</v>
      </c>
      <c r="BU401">
        <v>0</v>
      </c>
      <c r="BV401" t="s">
        <v>6</v>
      </c>
      <c r="BW401" t="s">
        <v>6</v>
      </c>
      <c r="BX401" t="s">
        <v>6</v>
      </c>
      <c r="BY401">
        <v>0</v>
      </c>
      <c r="BZ401">
        <v>8.2279999999999998</v>
      </c>
      <c r="CC401" s="53">
        <v>0</v>
      </c>
      <c r="CD401" s="53">
        <v>0</v>
      </c>
      <c r="CE401" s="53">
        <v>1</v>
      </c>
      <c r="CF401" s="53">
        <v>0</v>
      </c>
      <c r="CH401" s="53">
        <v>1</v>
      </c>
      <c r="CK401">
        <v>0</v>
      </c>
      <c r="CN401" s="53">
        <v>0</v>
      </c>
      <c r="CO401" s="53">
        <v>0</v>
      </c>
    </row>
    <row r="402" spans="1:93" x14ac:dyDescent="0.35">
      <c r="A402" s="3" t="s">
        <v>632</v>
      </c>
      <c r="B402" s="3" t="s">
        <v>635</v>
      </c>
      <c r="C402">
        <v>0</v>
      </c>
      <c r="D402">
        <v>0</v>
      </c>
      <c r="E402">
        <v>0</v>
      </c>
      <c r="F402">
        <v>0</v>
      </c>
      <c r="G402">
        <v>0</v>
      </c>
      <c r="H402">
        <v>0</v>
      </c>
      <c r="I402">
        <v>0</v>
      </c>
      <c r="J402">
        <v>0.96</v>
      </c>
      <c r="K402">
        <v>0</v>
      </c>
      <c r="L402" s="3">
        <v>0</v>
      </c>
      <c r="M402" s="3">
        <v>0</v>
      </c>
      <c r="N402" s="3">
        <v>0</v>
      </c>
      <c r="O402" s="3">
        <v>0</v>
      </c>
      <c r="P402" s="3">
        <v>0</v>
      </c>
      <c r="Q402" s="3">
        <v>0</v>
      </c>
      <c r="R402">
        <v>18.734000000000002</v>
      </c>
      <c r="S402">
        <v>0</v>
      </c>
      <c r="T402">
        <v>0</v>
      </c>
      <c r="U402">
        <v>21.111000000000001</v>
      </c>
      <c r="V402">
        <v>0</v>
      </c>
      <c r="W402">
        <v>0</v>
      </c>
      <c r="X402">
        <v>0</v>
      </c>
      <c r="Y402">
        <v>0</v>
      </c>
      <c r="Z402">
        <v>0</v>
      </c>
      <c r="AA402">
        <v>2.9788199999999998</v>
      </c>
      <c r="AB402">
        <v>1.675</v>
      </c>
      <c r="AC402">
        <v>1.2509999999999999</v>
      </c>
      <c r="AD402">
        <v>0</v>
      </c>
      <c r="AE402">
        <v>0</v>
      </c>
      <c r="AF402">
        <v>0</v>
      </c>
      <c r="AG402">
        <v>0</v>
      </c>
      <c r="AH402">
        <v>0</v>
      </c>
      <c r="AI402">
        <v>0</v>
      </c>
      <c r="AJ402">
        <v>0</v>
      </c>
      <c r="AK402">
        <v>0</v>
      </c>
      <c r="AL402">
        <v>0</v>
      </c>
      <c r="AM402">
        <v>0</v>
      </c>
      <c r="AN402">
        <v>8.0020000000000007</v>
      </c>
      <c r="AO402">
        <v>154.386</v>
      </c>
      <c r="AP402">
        <v>0</v>
      </c>
      <c r="AQ402">
        <v>2.742</v>
      </c>
      <c r="AR402">
        <v>0</v>
      </c>
      <c r="AT402">
        <v>211.83982</v>
      </c>
      <c r="AU402">
        <v>211.83982</v>
      </c>
      <c r="AV402">
        <v>162.434</v>
      </c>
      <c r="AW402">
        <v>0</v>
      </c>
      <c r="AX402">
        <v>0</v>
      </c>
      <c r="AY402" s="53">
        <v>0.76677746421801152</v>
      </c>
      <c r="BA402" t="s">
        <v>79</v>
      </c>
      <c r="BF402">
        <v>2.742</v>
      </c>
      <c r="BG402">
        <v>0</v>
      </c>
      <c r="BH402">
        <v>39.844999999999999</v>
      </c>
      <c r="BI402">
        <v>0</v>
      </c>
      <c r="BK402">
        <v>45.749819999999993</v>
      </c>
      <c r="BN402">
        <v>0</v>
      </c>
      <c r="BO402">
        <v>0</v>
      </c>
      <c r="BP402">
        <v>44.498819999999995</v>
      </c>
      <c r="BQ402">
        <v>164.59899999999999</v>
      </c>
      <c r="BR402">
        <v>2.742</v>
      </c>
      <c r="BS402">
        <v>0</v>
      </c>
      <c r="BT402">
        <v>0</v>
      </c>
      <c r="BU402">
        <v>0</v>
      </c>
      <c r="BV402" t="s">
        <v>6</v>
      </c>
      <c r="BW402" t="s">
        <v>6</v>
      </c>
      <c r="BX402" t="s">
        <v>6</v>
      </c>
      <c r="BY402">
        <v>0</v>
      </c>
      <c r="BZ402">
        <v>211.83981999999997</v>
      </c>
      <c r="CC402" s="53">
        <v>0</v>
      </c>
      <c r="CD402" s="53">
        <v>0</v>
      </c>
      <c r="CE402" s="53">
        <v>0.22300254975669823</v>
      </c>
      <c r="CF402" s="53">
        <v>0.7769974502433018</v>
      </c>
      <c r="CH402" s="53">
        <v>1</v>
      </c>
      <c r="CK402">
        <v>0</v>
      </c>
      <c r="CN402" s="53">
        <v>0</v>
      </c>
      <c r="CO402" s="53">
        <v>0</v>
      </c>
    </row>
    <row r="403" spans="1:93" x14ac:dyDescent="0.35">
      <c r="A403" s="3" t="s">
        <v>632</v>
      </c>
      <c r="B403" s="3" t="s">
        <v>636</v>
      </c>
      <c r="C403">
        <v>0</v>
      </c>
      <c r="D403">
        <v>0</v>
      </c>
      <c r="E403">
        <v>0</v>
      </c>
      <c r="F403">
        <v>0</v>
      </c>
      <c r="G403">
        <v>0</v>
      </c>
      <c r="H403">
        <v>0</v>
      </c>
      <c r="I403">
        <v>0</v>
      </c>
      <c r="J403">
        <v>0</v>
      </c>
      <c r="K403">
        <v>0</v>
      </c>
      <c r="L403" s="3">
        <v>0</v>
      </c>
      <c r="M403" s="3">
        <v>0</v>
      </c>
      <c r="N403" s="3">
        <v>0</v>
      </c>
      <c r="O403" s="3">
        <v>0</v>
      </c>
      <c r="P403" s="3">
        <v>0</v>
      </c>
      <c r="Q403" s="3">
        <v>0</v>
      </c>
      <c r="R403">
        <v>0</v>
      </c>
      <c r="S403">
        <v>0</v>
      </c>
      <c r="T403">
        <v>0</v>
      </c>
      <c r="U403">
        <v>0</v>
      </c>
      <c r="V403">
        <v>0</v>
      </c>
      <c r="W403">
        <v>4.0279999999999996</v>
      </c>
      <c r="X403">
        <v>0</v>
      </c>
      <c r="Y403">
        <v>0</v>
      </c>
      <c r="Z403">
        <v>0</v>
      </c>
      <c r="AA403">
        <v>0</v>
      </c>
      <c r="AB403">
        <v>0</v>
      </c>
      <c r="AC403">
        <v>0</v>
      </c>
      <c r="AD403">
        <v>0</v>
      </c>
      <c r="AE403">
        <v>0</v>
      </c>
      <c r="AF403">
        <v>0</v>
      </c>
      <c r="AG403">
        <v>0</v>
      </c>
      <c r="AH403">
        <v>0.188</v>
      </c>
      <c r="AI403">
        <v>0</v>
      </c>
      <c r="AJ403">
        <v>0</v>
      </c>
      <c r="AK403">
        <v>0</v>
      </c>
      <c r="AL403">
        <v>0</v>
      </c>
      <c r="AM403">
        <v>0</v>
      </c>
      <c r="AN403">
        <v>0</v>
      </c>
      <c r="AO403">
        <v>0</v>
      </c>
      <c r="AP403">
        <v>0</v>
      </c>
      <c r="AQ403">
        <v>9.6960000000000005E-2</v>
      </c>
      <c r="AR403">
        <v>0</v>
      </c>
      <c r="AT403">
        <v>4.3129599999999995</v>
      </c>
      <c r="AU403">
        <v>4.3129599999999995</v>
      </c>
      <c r="AV403">
        <v>3.2320000000000002</v>
      </c>
      <c r="AW403">
        <v>0</v>
      </c>
      <c r="AX403">
        <v>0</v>
      </c>
      <c r="AY403" s="53">
        <v>0.74936934263243815</v>
      </c>
      <c r="BA403" t="s">
        <v>79</v>
      </c>
      <c r="BF403">
        <v>9.6960000000000005E-2</v>
      </c>
      <c r="BG403">
        <v>0</v>
      </c>
      <c r="BH403">
        <v>0</v>
      </c>
      <c r="BI403">
        <v>4.0279999999999996</v>
      </c>
      <c r="BK403">
        <v>4.2159999999999993</v>
      </c>
      <c r="BN403">
        <v>0</v>
      </c>
      <c r="BO403">
        <v>0</v>
      </c>
      <c r="BP403">
        <v>4.2159999999999993</v>
      </c>
      <c r="BQ403">
        <v>0</v>
      </c>
      <c r="BR403">
        <v>9.6960000000000005E-2</v>
      </c>
      <c r="BS403">
        <v>0</v>
      </c>
      <c r="BT403">
        <v>0</v>
      </c>
      <c r="BU403">
        <v>0</v>
      </c>
      <c r="BV403" t="s">
        <v>6</v>
      </c>
      <c r="BW403" t="s">
        <v>6</v>
      </c>
      <c r="BX403" t="s">
        <v>6</v>
      </c>
      <c r="BY403">
        <v>0</v>
      </c>
      <c r="BZ403">
        <v>4.3129599999999995</v>
      </c>
      <c r="CC403" s="53">
        <v>0</v>
      </c>
      <c r="CD403" s="53">
        <v>0</v>
      </c>
      <c r="CE403" s="53">
        <v>1</v>
      </c>
      <c r="CF403" s="53">
        <v>0</v>
      </c>
      <c r="CH403" s="53">
        <v>1</v>
      </c>
      <c r="CK403">
        <v>0</v>
      </c>
      <c r="CN403" s="53">
        <v>0</v>
      </c>
      <c r="CO403" s="53">
        <v>0</v>
      </c>
    </row>
    <row r="404" spans="1:93" x14ac:dyDescent="0.35">
      <c r="A404" s="3" t="s">
        <v>638</v>
      </c>
      <c r="B404" s="3" t="s">
        <v>639</v>
      </c>
      <c r="C404">
        <v>0</v>
      </c>
      <c r="D404">
        <v>2.5299999999999998</v>
      </c>
      <c r="E404">
        <v>0</v>
      </c>
      <c r="F404">
        <v>0</v>
      </c>
      <c r="G404">
        <v>0</v>
      </c>
      <c r="H404">
        <v>0</v>
      </c>
      <c r="I404">
        <v>0</v>
      </c>
      <c r="J404">
        <v>0</v>
      </c>
      <c r="K404">
        <v>0</v>
      </c>
      <c r="L404" s="3">
        <v>0</v>
      </c>
      <c r="M404" s="3">
        <v>0</v>
      </c>
      <c r="N404" s="3">
        <v>0</v>
      </c>
      <c r="O404" s="3">
        <v>0</v>
      </c>
      <c r="P404" s="3">
        <v>0</v>
      </c>
      <c r="Q404" s="3">
        <v>0</v>
      </c>
      <c r="R404">
        <v>11.5</v>
      </c>
      <c r="S404">
        <v>0</v>
      </c>
      <c r="T404">
        <v>0</v>
      </c>
      <c r="U404">
        <v>7.31</v>
      </c>
      <c r="V404">
        <v>0</v>
      </c>
      <c r="W404">
        <v>0</v>
      </c>
      <c r="X404">
        <v>0</v>
      </c>
      <c r="Y404">
        <v>0</v>
      </c>
      <c r="Z404">
        <v>0</v>
      </c>
      <c r="AA404">
        <v>0</v>
      </c>
      <c r="AB404">
        <v>0</v>
      </c>
      <c r="AC404">
        <v>0</v>
      </c>
      <c r="AD404">
        <v>0</v>
      </c>
      <c r="AE404">
        <v>0</v>
      </c>
      <c r="AF404">
        <v>0</v>
      </c>
      <c r="AG404">
        <v>0</v>
      </c>
      <c r="AH404">
        <v>0</v>
      </c>
      <c r="AI404">
        <v>0</v>
      </c>
      <c r="AJ404">
        <v>0</v>
      </c>
      <c r="AK404">
        <v>0</v>
      </c>
      <c r="AL404">
        <v>0</v>
      </c>
      <c r="AM404">
        <v>0</v>
      </c>
      <c r="AN404">
        <v>3.91</v>
      </c>
      <c r="AO404">
        <v>0</v>
      </c>
      <c r="AP404">
        <v>0</v>
      </c>
      <c r="AQ404">
        <v>0.56799999999999995</v>
      </c>
      <c r="AR404">
        <v>0</v>
      </c>
      <c r="AT404">
        <v>25.818000000000001</v>
      </c>
      <c r="AU404">
        <v>25.818000000000001</v>
      </c>
      <c r="AV404">
        <v>18.64</v>
      </c>
      <c r="AW404">
        <v>0</v>
      </c>
      <c r="AX404">
        <v>0</v>
      </c>
      <c r="AY404" s="53">
        <v>0.72197691533038966</v>
      </c>
      <c r="BA404" t="s">
        <v>79</v>
      </c>
      <c r="BF404">
        <v>0.56799999999999995</v>
      </c>
      <c r="BG404">
        <v>0</v>
      </c>
      <c r="BH404">
        <v>18.809999999999999</v>
      </c>
      <c r="BI404">
        <v>0</v>
      </c>
      <c r="BK404">
        <v>18.809999999999999</v>
      </c>
      <c r="BN404">
        <v>2.5299999999999998</v>
      </c>
      <c r="BO404">
        <v>0</v>
      </c>
      <c r="BP404">
        <v>18.809999999999999</v>
      </c>
      <c r="BQ404">
        <v>3.91</v>
      </c>
      <c r="BR404">
        <v>0.56799999999999995</v>
      </c>
      <c r="BS404">
        <v>0</v>
      </c>
      <c r="BT404">
        <v>0.60499999999999998</v>
      </c>
      <c r="BU404">
        <v>0</v>
      </c>
      <c r="BV404" t="s">
        <v>6</v>
      </c>
      <c r="BW404" t="s">
        <v>6</v>
      </c>
      <c r="BX404" t="s">
        <v>6</v>
      </c>
      <c r="BY404">
        <v>0</v>
      </c>
      <c r="BZ404">
        <v>25.818000000000001</v>
      </c>
      <c r="CC404" s="53">
        <v>9.7993647842590431E-2</v>
      </c>
      <c r="CD404" s="53">
        <v>1.3310093733054456E-2</v>
      </c>
      <c r="CE404" s="53">
        <v>0.73725152994035159</v>
      </c>
      <c r="CF404" s="53">
        <v>0.15144472848400339</v>
      </c>
      <c r="CH404" s="53">
        <v>0.99999999999999989</v>
      </c>
      <c r="CK404">
        <v>9.79936E-2</v>
      </c>
      <c r="CN404" s="53">
        <v>-4.784259043100203E-8</v>
      </c>
      <c r="CO404" s="53">
        <v>0</v>
      </c>
    </row>
    <row r="405" spans="1:93" x14ac:dyDescent="0.35">
      <c r="A405" s="3" t="s">
        <v>638</v>
      </c>
      <c r="B405" s="3" t="s">
        <v>642</v>
      </c>
      <c r="C405">
        <v>0</v>
      </c>
      <c r="D405">
        <v>0</v>
      </c>
      <c r="E405">
        <v>0</v>
      </c>
      <c r="F405">
        <v>0</v>
      </c>
      <c r="G405">
        <v>0</v>
      </c>
      <c r="H405">
        <v>0</v>
      </c>
      <c r="I405">
        <v>0</v>
      </c>
      <c r="J405">
        <v>6.9630000000000001</v>
      </c>
      <c r="K405">
        <v>0</v>
      </c>
      <c r="L405" s="3">
        <v>0</v>
      </c>
      <c r="M405" s="3">
        <v>0</v>
      </c>
      <c r="N405" s="3">
        <v>0</v>
      </c>
      <c r="O405" s="3">
        <v>0</v>
      </c>
      <c r="P405" s="3">
        <v>0</v>
      </c>
      <c r="Q405" s="3">
        <v>0</v>
      </c>
      <c r="R405">
        <v>0</v>
      </c>
      <c r="S405">
        <v>0</v>
      </c>
      <c r="T405">
        <v>0</v>
      </c>
      <c r="U405">
        <v>42</v>
      </c>
      <c r="V405">
        <v>0</v>
      </c>
      <c r="W405">
        <v>23.989000000000001</v>
      </c>
      <c r="X405">
        <v>0</v>
      </c>
      <c r="Y405">
        <v>0</v>
      </c>
      <c r="Z405">
        <v>0</v>
      </c>
      <c r="AA405">
        <v>0</v>
      </c>
      <c r="AB405">
        <v>3.4060000000000001</v>
      </c>
      <c r="AC405">
        <v>0</v>
      </c>
      <c r="AD405">
        <v>0</v>
      </c>
      <c r="AE405">
        <v>0</v>
      </c>
      <c r="AF405">
        <v>0</v>
      </c>
      <c r="AG405">
        <v>0</v>
      </c>
      <c r="AH405">
        <v>0.41699999999999998</v>
      </c>
      <c r="AI405">
        <v>0</v>
      </c>
      <c r="AJ405">
        <v>0</v>
      </c>
      <c r="AK405">
        <v>0</v>
      </c>
      <c r="AL405">
        <v>0</v>
      </c>
      <c r="AM405">
        <v>0</v>
      </c>
      <c r="AN405">
        <v>5.7679999999999998</v>
      </c>
      <c r="AO405">
        <v>9.907</v>
      </c>
      <c r="AP405">
        <v>0</v>
      </c>
      <c r="AQ405">
        <v>1.5269999999999999</v>
      </c>
      <c r="AR405">
        <v>0</v>
      </c>
      <c r="AT405">
        <v>93.977000000000004</v>
      </c>
      <c r="AU405">
        <v>93.977000000000004</v>
      </c>
      <c r="AV405">
        <v>70.762</v>
      </c>
      <c r="AW405">
        <v>0</v>
      </c>
      <c r="AX405">
        <v>0</v>
      </c>
      <c r="AY405" s="53">
        <v>0.7529714717430861</v>
      </c>
      <c r="BA405" t="s">
        <v>79</v>
      </c>
      <c r="BF405">
        <v>1.5269999999999999</v>
      </c>
      <c r="BG405">
        <v>0</v>
      </c>
      <c r="BH405">
        <v>42</v>
      </c>
      <c r="BI405">
        <v>23.989000000000001</v>
      </c>
      <c r="BK405">
        <v>69.812000000000012</v>
      </c>
      <c r="BN405">
        <v>0</v>
      </c>
      <c r="BO405">
        <v>0</v>
      </c>
      <c r="BP405">
        <v>69.812000000000012</v>
      </c>
      <c r="BQ405">
        <v>22.637999999999998</v>
      </c>
      <c r="BR405">
        <v>1.5269999999999999</v>
      </c>
      <c r="BS405">
        <v>0</v>
      </c>
      <c r="BT405">
        <v>0.60499999999999998</v>
      </c>
      <c r="BU405">
        <v>0</v>
      </c>
      <c r="BV405" t="s">
        <v>6</v>
      </c>
      <c r="BW405" t="s">
        <v>6</v>
      </c>
      <c r="BX405" t="s">
        <v>6</v>
      </c>
      <c r="BY405">
        <v>0</v>
      </c>
      <c r="BZ405">
        <v>93.977000000000018</v>
      </c>
      <c r="CC405" s="53">
        <v>0</v>
      </c>
      <c r="CD405" s="53">
        <v>9.8304372346425164E-3</v>
      </c>
      <c r="CE405" s="53">
        <v>0.74928083467231343</v>
      </c>
      <c r="CF405" s="53">
        <v>0.24088872809304399</v>
      </c>
      <c r="CH405" s="53">
        <v>0.99999999999999989</v>
      </c>
      <c r="CK405">
        <v>0</v>
      </c>
      <c r="CN405" s="53">
        <v>0</v>
      </c>
      <c r="CO405" s="53">
        <v>0</v>
      </c>
    </row>
    <row r="406" spans="1:93" x14ac:dyDescent="0.35">
      <c r="A406" s="3" t="s">
        <v>638</v>
      </c>
      <c r="B406" s="3" t="s">
        <v>640</v>
      </c>
      <c r="C406">
        <v>0</v>
      </c>
      <c r="D406">
        <v>0</v>
      </c>
      <c r="E406">
        <v>0</v>
      </c>
      <c r="F406">
        <v>0</v>
      </c>
      <c r="G406">
        <v>0</v>
      </c>
      <c r="H406">
        <v>0</v>
      </c>
      <c r="I406">
        <v>0</v>
      </c>
      <c r="J406">
        <v>0</v>
      </c>
      <c r="K406">
        <v>0</v>
      </c>
      <c r="L406" s="3">
        <v>0</v>
      </c>
      <c r="M406" s="3">
        <v>0</v>
      </c>
      <c r="N406" s="3">
        <v>0</v>
      </c>
      <c r="O406" s="3">
        <v>208.47399999999999</v>
      </c>
      <c r="P406" s="3">
        <v>0</v>
      </c>
      <c r="Q406" s="3">
        <v>0</v>
      </c>
      <c r="R406">
        <v>0</v>
      </c>
      <c r="S406">
        <v>0</v>
      </c>
      <c r="T406">
        <v>0</v>
      </c>
      <c r="U406">
        <v>54.220799999999997</v>
      </c>
      <c r="V406">
        <v>0</v>
      </c>
      <c r="W406">
        <v>0.12365</v>
      </c>
      <c r="X406">
        <v>155.51400000000001</v>
      </c>
      <c r="Y406">
        <v>0</v>
      </c>
      <c r="Z406">
        <v>0</v>
      </c>
      <c r="AA406">
        <v>0</v>
      </c>
      <c r="AB406">
        <v>25.763000000000002</v>
      </c>
      <c r="AC406">
        <v>0</v>
      </c>
      <c r="AD406">
        <v>0</v>
      </c>
      <c r="AE406">
        <v>0</v>
      </c>
      <c r="AF406">
        <v>0</v>
      </c>
      <c r="AG406">
        <v>0</v>
      </c>
      <c r="AH406">
        <v>0</v>
      </c>
      <c r="AI406">
        <v>0</v>
      </c>
      <c r="AJ406">
        <v>0</v>
      </c>
      <c r="AK406">
        <v>0</v>
      </c>
      <c r="AL406">
        <v>0</v>
      </c>
      <c r="AM406">
        <v>0</v>
      </c>
      <c r="AN406">
        <v>49.533999999999999</v>
      </c>
      <c r="AO406">
        <v>2.0019999999999998</v>
      </c>
      <c r="AP406">
        <v>0</v>
      </c>
      <c r="AQ406">
        <v>11.728999999999999</v>
      </c>
      <c r="AR406">
        <v>0</v>
      </c>
      <c r="AT406">
        <v>507.36044999999996</v>
      </c>
      <c r="AU406">
        <v>507.36044999999996</v>
      </c>
      <c r="AV406">
        <v>442.38600000000002</v>
      </c>
      <c r="AW406">
        <v>0</v>
      </c>
      <c r="AX406">
        <v>0</v>
      </c>
      <c r="AY406" s="53">
        <v>0.87193631273387606</v>
      </c>
      <c r="BA406" t="s">
        <v>79</v>
      </c>
      <c r="BF406">
        <v>11.728999999999999</v>
      </c>
      <c r="BG406">
        <v>0</v>
      </c>
      <c r="BH406">
        <v>54.220799999999997</v>
      </c>
      <c r="BI406">
        <v>155.63765000000001</v>
      </c>
      <c r="BK406">
        <v>444.09544999999997</v>
      </c>
      <c r="BN406">
        <v>0</v>
      </c>
      <c r="BO406">
        <v>0</v>
      </c>
      <c r="BP406">
        <v>235.62145000000001</v>
      </c>
      <c r="BQ406">
        <v>260.01</v>
      </c>
      <c r="BR406">
        <v>11.728999999999999</v>
      </c>
      <c r="BS406">
        <v>0</v>
      </c>
      <c r="BT406">
        <v>0</v>
      </c>
      <c r="BU406">
        <v>0</v>
      </c>
      <c r="BV406" t="s">
        <v>6</v>
      </c>
      <c r="BW406" t="s">
        <v>6</v>
      </c>
      <c r="BX406" t="s">
        <v>6</v>
      </c>
      <c r="BY406">
        <v>4.1694800000000001</v>
      </c>
      <c r="BZ406">
        <v>507.36044999999996</v>
      </c>
      <c r="CC406" s="53">
        <v>8.2179838810849375E-3</v>
      </c>
      <c r="CD406" s="53">
        <v>0</v>
      </c>
      <c r="CE406" s="53">
        <v>0.48752410638235605</v>
      </c>
      <c r="CF406" s="53">
        <v>0.50425790973655915</v>
      </c>
      <c r="CH406" s="53">
        <v>1</v>
      </c>
      <c r="CK406">
        <v>8.2179899999999997E-3</v>
      </c>
      <c r="CN406" s="53">
        <v>6.1189150621365762E-9</v>
      </c>
      <c r="CO406" s="53">
        <v>0</v>
      </c>
    </row>
    <row r="407" spans="1:93" x14ac:dyDescent="0.35">
      <c r="A407" s="3" t="s">
        <v>638</v>
      </c>
      <c r="B407" s="3" t="s">
        <v>644</v>
      </c>
      <c r="C407">
        <v>0</v>
      </c>
      <c r="D407">
        <v>3.41</v>
      </c>
      <c r="E407">
        <v>0</v>
      </c>
      <c r="F407">
        <v>0</v>
      </c>
      <c r="G407">
        <v>0</v>
      </c>
      <c r="H407">
        <v>0</v>
      </c>
      <c r="I407">
        <v>0</v>
      </c>
      <c r="J407">
        <v>0</v>
      </c>
      <c r="K407">
        <v>0</v>
      </c>
      <c r="L407" s="3">
        <v>0</v>
      </c>
      <c r="M407" s="3">
        <v>0</v>
      </c>
      <c r="N407" s="3">
        <v>0</v>
      </c>
      <c r="O407" s="3">
        <v>0</v>
      </c>
      <c r="P407" s="3">
        <v>0</v>
      </c>
      <c r="Q407" s="3">
        <v>0</v>
      </c>
      <c r="R407">
        <v>4.5999999999999996</v>
      </c>
      <c r="S407">
        <v>68.8</v>
      </c>
      <c r="T407">
        <v>0</v>
      </c>
      <c r="U407">
        <v>11.5</v>
      </c>
      <c r="V407">
        <v>0</v>
      </c>
      <c r="W407">
        <v>4.25</v>
      </c>
      <c r="X407">
        <v>0</v>
      </c>
      <c r="Y407">
        <v>0</v>
      </c>
      <c r="Z407">
        <v>0</v>
      </c>
      <c r="AA407">
        <v>0</v>
      </c>
      <c r="AB407">
        <v>0</v>
      </c>
      <c r="AC407">
        <v>0</v>
      </c>
      <c r="AD407">
        <v>0</v>
      </c>
      <c r="AE407">
        <v>0</v>
      </c>
      <c r="AF407">
        <v>0</v>
      </c>
      <c r="AG407">
        <v>0</v>
      </c>
      <c r="AH407">
        <v>0</v>
      </c>
      <c r="AI407">
        <v>0</v>
      </c>
      <c r="AJ407">
        <v>0</v>
      </c>
      <c r="AK407">
        <v>0</v>
      </c>
      <c r="AL407">
        <v>0</v>
      </c>
      <c r="AM407">
        <v>0</v>
      </c>
      <c r="AN407">
        <v>0</v>
      </c>
      <c r="AO407">
        <v>0</v>
      </c>
      <c r="AP407">
        <v>0</v>
      </c>
      <c r="AQ407">
        <v>1.88</v>
      </c>
      <c r="AR407">
        <v>0</v>
      </c>
      <c r="AT407">
        <v>94.44</v>
      </c>
      <c r="AU407">
        <v>94.44</v>
      </c>
      <c r="AV407">
        <v>55.478999999999999</v>
      </c>
      <c r="AW407">
        <v>6.0670000000000002</v>
      </c>
      <c r="AX407">
        <v>0</v>
      </c>
      <c r="AY407" s="53">
        <v>0.58745235069885637</v>
      </c>
      <c r="BA407" t="s">
        <v>79</v>
      </c>
      <c r="BF407">
        <v>1.88</v>
      </c>
      <c r="BG407">
        <v>0</v>
      </c>
      <c r="BH407">
        <v>84.899999999999991</v>
      </c>
      <c r="BI407">
        <v>4.25</v>
      </c>
      <c r="BK407">
        <v>89.149999999999991</v>
      </c>
      <c r="BN407">
        <v>3.41</v>
      </c>
      <c r="BO407">
        <v>0</v>
      </c>
      <c r="BP407">
        <v>89.149999999999991</v>
      </c>
      <c r="BQ407">
        <v>0</v>
      </c>
      <c r="BR407">
        <v>1.88</v>
      </c>
      <c r="BS407">
        <v>0</v>
      </c>
      <c r="BT407">
        <v>0.60499999999999998</v>
      </c>
      <c r="BU407">
        <v>0</v>
      </c>
      <c r="BV407" t="s">
        <v>6</v>
      </c>
      <c r="BW407" t="s">
        <v>6</v>
      </c>
      <c r="BX407" t="s">
        <v>6</v>
      </c>
      <c r="BY407">
        <v>0</v>
      </c>
      <c r="BZ407">
        <v>94.439999999999984</v>
      </c>
      <c r="CC407" s="53">
        <v>3.6107581533248632E-2</v>
      </c>
      <c r="CD407" s="53">
        <v>1.2043625582380349E-2</v>
      </c>
      <c r="CE407" s="53">
        <v>0.95184879288437108</v>
      </c>
      <c r="CF407" s="53">
        <v>0</v>
      </c>
      <c r="CH407" s="53">
        <v>1</v>
      </c>
      <c r="CK407">
        <v>3.6107599999999997E-2</v>
      </c>
      <c r="CN407" s="53">
        <v>1.846675136418785E-8</v>
      </c>
      <c r="CO407" s="53">
        <v>0</v>
      </c>
    </row>
    <row r="408" spans="1:93" x14ac:dyDescent="0.35">
      <c r="A408" s="3" t="s">
        <v>638</v>
      </c>
      <c r="B408" s="3" t="s">
        <v>583</v>
      </c>
      <c r="C408">
        <v>0</v>
      </c>
      <c r="D408">
        <v>1.85</v>
      </c>
      <c r="E408">
        <v>0</v>
      </c>
      <c r="F408">
        <v>5.52</v>
      </c>
      <c r="G408">
        <v>0</v>
      </c>
      <c r="H408">
        <v>0</v>
      </c>
      <c r="I408">
        <v>0</v>
      </c>
      <c r="J408">
        <v>0</v>
      </c>
      <c r="K408">
        <v>0</v>
      </c>
      <c r="L408" s="3">
        <v>0</v>
      </c>
      <c r="M408" s="3">
        <v>0</v>
      </c>
      <c r="N408" s="3">
        <v>0</v>
      </c>
      <c r="O408" s="3">
        <v>0</v>
      </c>
      <c r="P408" s="3">
        <v>0</v>
      </c>
      <c r="Q408" s="3">
        <v>0</v>
      </c>
      <c r="R408">
        <v>40.503399999999999</v>
      </c>
      <c r="S408">
        <v>79.663600000000002</v>
      </c>
      <c r="T408">
        <v>9.6430000000000007</v>
      </c>
      <c r="U408">
        <v>19.537199999999999</v>
      </c>
      <c r="V408">
        <v>0</v>
      </c>
      <c r="W408">
        <v>0</v>
      </c>
      <c r="X408">
        <v>0</v>
      </c>
      <c r="Y408">
        <v>0</v>
      </c>
      <c r="Z408">
        <v>0</v>
      </c>
      <c r="AA408">
        <v>0</v>
      </c>
      <c r="AB408">
        <v>0</v>
      </c>
      <c r="AC408">
        <v>0</v>
      </c>
      <c r="AD408">
        <v>0</v>
      </c>
      <c r="AE408">
        <v>0</v>
      </c>
      <c r="AF408">
        <v>0</v>
      </c>
      <c r="AG408">
        <v>0</v>
      </c>
      <c r="AH408">
        <v>0</v>
      </c>
      <c r="AI408">
        <v>0</v>
      </c>
      <c r="AJ408">
        <v>0</v>
      </c>
      <c r="AK408">
        <v>0</v>
      </c>
      <c r="AL408">
        <v>0</v>
      </c>
      <c r="AM408">
        <v>0</v>
      </c>
      <c r="AN408">
        <v>37.049999999999997</v>
      </c>
      <c r="AO408">
        <v>0</v>
      </c>
      <c r="AP408">
        <v>0</v>
      </c>
      <c r="AQ408">
        <v>6.9692499999999997</v>
      </c>
      <c r="AR408">
        <v>0</v>
      </c>
      <c r="AT408">
        <v>200.73644999999999</v>
      </c>
      <c r="AU408">
        <v>200.73644999999999</v>
      </c>
      <c r="AV408">
        <v>151.429</v>
      </c>
      <c r="AW408">
        <v>0</v>
      </c>
      <c r="AX408">
        <v>0</v>
      </c>
      <c r="AY408" s="53">
        <v>0.75436723126268301</v>
      </c>
      <c r="BA408" t="s">
        <v>79</v>
      </c>
      <c r="BF408">
        <v>6.9692499999999997</v>
      </c>
      <c r="BG408">
        <v>0</v>
      </c>
      <c r="BH408">
        <v>149.34719999999999</v>
      </c>
      <c r="BI408">
        <v>0</v>
      </c>
      <c r="BK408">
        <v>149.34719999999999</v>
      </c>
      <c r="BN408">
        <v>7.3699999999999992</v>
      </c>
      <c r="BO408">
        <v>0</v>
      </c>
      <c r="BP408">
        <v>149.34719999999999</v>
      </c>
      <c r="BQ408">
        <v>37.049999999999997</v>
      </c>
      <c r="BR408">
        <v>6.9692499999999997</v>
      </c>
      <c r="BS408">
        <v>0</v>
      </c>
      <c r="BT408">
        <v>0</v>
      </c>
      <c r="BU408">
        <v>0</v>
      </c>
      <c r="BV408" t="s">
        <v>6</v>
      </c>
      <c r="BW408" t="s">
        <v>6</v>
      </c>
      <c r="BX408" t="s">
        <v>6</v>
      </c>
      <c r="BY408">
        <v>0</v>
      </c>
      <c r="BZ408">
        <v>200.73644999999999</v>
      </c>
      <c r="CC408" s="53">
        <v>3.6714806902284063E-2</v>
      </c>
      <c r="CD408" s="53">
        <v>0</v>
      </c>
      <c r="CE408" s="53">
        <v>0.77871482732707475</v>
      </c>
      <c r="CF408" s="53">
        <v>0.18457036577064106</v>
      </c>
      <c r="CH408" s="53">
        <v>0.99999999999999978</v>
      </c>
      <c r="CK408">
        <v>3.6714900000000002E-2</v>
      </c>
      <c r="CN408" s="53">
        <v>9.3097715939127745E-8</v>
      </c>
      <c r="CO408" s="53">
        <v>0</v>
      </c>
    </row>
    <row r="409" spans="1:93" x14ac:dyDescent="0.35">
      <c r="A409" s="3" t="s">
        <v>638</v>
      </c>
      <c r="B409" s="3" t="s">
        <v>645</v>
      </c>
      <c r="C409">
        <v>0</v>
      </c>
      <c r="D409">
        <v>9.1817500000000007E-3</v>
      </c>
      <c r="E409">
        <v>3.4685700000000002</v>
      </c>
      <c r="F409">
        <v>0</v>
      </c>
      <c r="G409">
        <v>0</v>
      </c>
      <c r="H409">
        <v>0</v>
      </c>
      <c r="I409">
        <v>0</v>
      </c>
      <c r="J409">
        <v>0</v>
      </c>
      <c r="K409">
        <v>0</v>
      </c>
      <c r="L409" s="3">
        <v>11.108499999999999</v>
      </c>
      <c r="M409" s="3">
        <v>0</v>
      </c>
      <c r="N409" s="3">
        <v>0</v>
      </c>
      <c r="O409" s="3">
        <v>79.937799999999996</v>
      </c>
      <c r="P409" s="3">
        <v>0</v>
      </c>
      <c r="Q409" s="3">
        <v>0</v>
      </c>
      <c r="R409">
        <v>0</v>
      </c>
      <c r="S409">
        <v>166.601</v>
      </c>
      <c r="T409">
        <v>0</v>
      </c>
      <c r="U409">
        <v>0</v>
      </c>
      <c r="V409">
        <v>0</v>
      </c>
      <c r="W409">
        <v>0</v>
      </c>
      <c r="X409">
        <v>0</v>
      </c>
      <c r="Y409">
        <v>0</v>
      </c>
      <c r="Z409">
        <v>0</v>
      </c>
      <c r="AA409">
        <v>0</v>
      </c>
      <c r="AB409">
        <v>0</v>
      </c>
      <c r="AC409">
        <v>0</v>
      </c>
      <c r="AD409">
        <v>0</v>
      </c>
      <c r="AE409">
        <v>0.4</v>
      </c>
      <c r="AF409">
        <v>0</v>
      </c>
      <c r="AG409">
        <v>0.42</v>
      </c>
      <c r="AH409">
        <v>0</v>
      </c>
      <c r="AI409">
        <v>0</v>
      </c>
      <c r="AJ409">
        <v>0</v>
      </c>
      <c r="AK409">
        <v>0</v>
      </c>
      <c r="AL409">
        <v>0</v>
      </c>
      <c r="AM409">
        <v>0</v>
      </c>
      <c r="AN409">
        <v>48.78</v>
      </c>
      <c r="AO409">
        <v>0</v>
      </c>
      <c r="AP409">
        <v>0</v>
      </c>
      <c r="AQ409">
        <v>4.2009999999999996</v>
      </c>
      <c r="AR409">
        <v>0</v>
      </c>
      <c r="AT409">
        <v>314.92605175000006</v>
      </c>
      <c r="AU409">
        <v>314.92605175000006</v>
      </c>
      <c r="AV409">
        <v>261.714</v>
      </c>
      <c r="AW409">
        <v>0</v>
      </c>
      <c r="AX409">
        <v>0</v>
      </c>
      <c r="AY409" s="53">
        <v>0.83103318555480521</v>
      </c>
      <c r="BA409" t="s">
        <v>79</v>
      </c>
      <c r="BF409">
        <v>4.2009999999999996</v>
      </c>
      <c r="BG409">
        <v>0</v>
      </c>
      <c r="BH409">
        <v>166.601</v>
      </c>
      <c r="BI409">
        <v>0</v>
      </c>
      <c r="BK409">
        <v>258.46729999999997</v>
      </c>
      <c r="BN409">
        <v>3.4777517500000004</v>
      </c>
      <c r="BO409">
        <v>0</v>
      </c>
      <c r="BP409">
        <v>167.42099999999999</v>
      </c>
      <c r="BQ409">
        <v>139.8263</v>
      </c>
      <c r="BR409">
        <v>4.2009999999999996</v>
      </c>
      <c r="BS409">
        <v>0</v>
      </c>
      <c r="BT409">
        <v>0</v>
      </c>
      <c r="BU409">
        <v>0</v>
      </c>
      <c r="BV409" t="s">
        <v>6</v>
      </c>
      <c r="BW409" t="s">
        <v>6</v>
      </c>
      <c r="BX409" t="s">
        <v>6</v>
      </c>
      <c r="BY409">
        <v>1.5987559999999998</v>
      </c>
      <c r="BZ409">
        <v>314.92605175000006</v>
      </c>
      <c r="CC409" s="53">
        <v>1.6119681816701273E-2</v>
      </c>
      <c r="CD409" s="53">
        <v>0</v>
      </c>
      <c r="CE409" s="53">
        <v>0.54495967877640006</v>
      </c>
      <c r="CF409" s="53">
        <v>0.43892063940689841</v>
      </c>
      <c r="CH409" s="53">
        <v>0.99999999999999978</v>
      </c>
      <c r="CK409">
        <v>1.6119700000000001E-2</v>
      </c>
      <c r="CN409" s="53">
        <v>1.8183298727825203E-8</v>
      </c>
      <c r="CO409" s="53">
        <v>0</v>
      </c>
    </row>
    <row r="410" spans="1:93" x14ac:dyDescent="0.35">
      <c r="A410" s="3" t="s">
        <v>638</v>
      </c>
      <c r="B410" s="3" t="s">
        <v>646</v>
      </c>
      <c r="C410">
        <v>0</v>
      </c>
      <c r="D410">
        <v>0</v>
      </c>
      <c r="E410">
        <v>0</v>
      </c>
      <c r="F410">
        <v>0</v>
      </c>
      <c r="G410">
        <v>0</v>
      </c>
      <c r="H410">
        <v>0</v>
      </c>
      <c r="I410">
        <v>0</v>
      </c>
      <c r="J410">
        <v>0</v>
      </c>
      <c r="K410">
        <v>0</v>
      </c>
      <c r="L410" s="3">
        <v>0</v>
      </c>
      <c r="M410" s="3">
        <v>0</v>
      </c>
      <c r="N410" s="3">
        <v>0</v>
      </c>
      <c r="O410" s="3">
        <v>0</v>
      </c>
      <c r="P410" s="3">
        <v>0</v>
      </c>
      <c r="Q410" s="3">
        <v>0</v>
      </c>
      <c r="R410">
        <v>0</v>
      </c>
      <c r="S410">
        <v>0</v>
      </c>
      <c r="T410">
        <v>0</v>
      </c>
      <c r="U410">
        <v>0</v>
      </c>
      <c r="V410">
        <v>0</v>
      </c>
      <c r="W410">
        <v>4.423</v>
      </c>
      <c r="X410">
        <v>0</v>
      </c>
      <c r="Y410">
        <v>0</v>
      </c>
      <c r="Z410">
        <v>0</v>
      </c>
      <c r="AA410">
        <v>0</v>
      </c>
      <c r="AB410">
        <v>19.471</v>
      </c>
      <c r="AC410">
        <v>0</v>
      </c>
      <c r="AD410">
        <v>0</v>
      </c>
      <c r="AE410">
        <v>0</v>
      </c>
      <c r="AF410">
        <v>0</v>
      </c>
      <c r="AG410">
        <v>0</v>
      </c>
      <c r="AH410">
        <v>0</v>
      </c>
      <c r="AI410">
        <v>0</v>
      </c>
      <c r="AJ410">
        <v>0</v>
      </c>
      <c r="AK410">
        <v>0</v>
      </c>
      <c r="AL410">
        <v>0</v>
      </c>
      <c r="AM410">
        <v>0</v>
      </c>
      <c r="AN410">
        <v>0</v>
      </c>
      <c r="AO410">
        <v>0</v>
      </c>
      <c r="AP410">
        <v>0</v>
      </c>
      <c r="AQ410">
        <v>0.55800000000000005</v>
      </c>
      <c r="AR410">
        <v>0</v>
      </c>
      <c r="AT410">
        <v>24.451999999999998</v>
      </c>
      <c r="AU410">
        <v>24.451999999999998</v>
      </c>
      <c r="AV410">
        <v>23.277000000000001</v>
      </c>
      <c r="AW410">
        <v>0</v>
      </c>
      <c r="AX410">
        <v>0</v>
      </c>
      <c r="AY410" s="53">
        <v>0.95194667102895481</v>
      </c>
      <c r="BA410" t="s">
        <v>79</v>
      </c>
      <c r="BF410">
        <v>0.55800000000000005</v>
      </c>
      <c r="BG410">
        <v>0</v>
      </c>
      <c r="BH410">
        <v>0</v>
      </c>
      <c r="BI410">
        <v>4.423</v>
      </c>
      <c r="BK410">
        <v>23.893999999999998</v>
      </c>
      <c r="BN410">
        <v>0</v>
      </c>
      <c r="BO410">
        <v>0</v>
      </c>
      <c r="BP410">
        <v>23.893999999999998</v>
      </c>
      <c r="BQ410">
        <v>0</v>
      </c>
      <c r="BR410">
        <v>0.55800000000000005</v>
      </c>
      <c r="BS410">
        <v>0</v>
      </c>
      <c r="BT410">
        <v>0.60499999999999998</v>
      </c>
      <c r="BU410">
        <v>0</v>
      </c>
      <c r="BV410" t="s">
        <v>6</v>
      </c>
      <c r="BW410" t="s">
        <v>6</v>
      </c>
      <c r="BX410" t="s">
        <v>6</v>
      </c>
      <c r="BY410">
        <v>0</v>
      </c>
      <c r="BZ410">
        <v>24.451999999999998</v>
      </c>
      <c r="CC410" s="53">
        <v>0</v>
      </c>
      <c r="CD410" s="53">
        <v>1.3806232619008671E-2</v>
      </c>
      <c r="CE410" s="53">
        <v>0.9861937673809914</v>
      </c>
      <c r="CF410" s="53">
        <v>0</v>
      </c>
      <c r="CH410" s="53">
        <v>1</v>
      </c>
      <c r="CK410">
        <v>0</v>
      </c>
      <c r="CN410" s="53">
        <v>0</v>
      </c>
      <c r="CO410" s="53">
        <v>0</v>
      </c>
    </row>
    <row r="411" spans="1:93" x14ac:dyDescent="0.35">
      <c r="A411" s="3" t="s">
        <v>638</v>
      </c>
      <c r="B411" s="3" t="s">
        <v>647</v>
      </c>
      <c r="C411">
        <v>0</v>
      </c>
      <c r="D411">
        <v>1.59</v>
      </c>
      <c r="E411">
        <v>0</v>
      </c>
      <c r="F411">
        <v>0</v>
      </c>
      <c r="G411">
        <v>0</v>
      </c>
      <c r="H411">
        <v>0</v>
      </c>
      <c r="I411">
        <v>0</v>
      </c>
      <c r="J411">
        <v>0</v>
      </c>
      <c r="K411">
        <v>0</v>
      </c>
      <c r="L411" s="3">
        <v>0</v>
      </c>
      <c r="M411" s="3">
        <v>0</v>
      </c>
      <c r="N411" s="3">
        <v>0</v>
      </c>
      <c r="O411" s="3">
        <v>0</v>
      </c>
      <c r="P411" s="3">
        <v>0</v>
      </c>
      <c r="Q411" s="3">
        <v>0</v>
      </c>
      <c r="R411">
        <v>0</v>
      </c>
      <c r="S411">
        <v>0</v>
      </c>
      <c r="T411">
        <v>0</v>
      </c>
      <c r="U411">
        <v>0</v>
      </c>
      <c r="V411">
        <v>0</v>
      </c>
      <c r="W411">
        <v>21.7</v>
      </c>
      <c r="X411">
        <v>0</v>
      </c>
      <c r="Y411">
        <v>0</v>
      </c>
      <c r="Z411">
        <v>0</v>
      </c>
      <c r="AA411">
        <v>0</v>
      </c>
      <c r="AB411">
        <v>0</v>
      </c>
      <c r="AC411">
        <v>0</v>
      </c>
      <c r="AD411">
        <v>0</v>
      </c>
      <c r="AE411">
        <v>0</v>
      </c>
      <c r="AF411">
        <v>0</v>
      </c>
      <c r="AG411">
        <v>0</v>
      </c>
      <c r="AH411">
        <v>0</v>
      </c>
      <c r="AI411">
        <v>0</v>
      </c>
      <c r="AJ411">
        <v>0</v>
      </c>
      <c r="AK411">
        <v>0</v>
      </c>
      <c r="AL411">
        <v>0</v>
      </c>
      <c r="AM411">
        <v>0</v>
      </c>
      <c r="AN411">
        <v>0</v>
      </c>
      <c r="AO411">
        <v>0</v>
      </c>
      <c r="AP411">
        <v>0</v>
      </c>
      <c r="AQ411">
        <v>0.19</v>
      </c>
      <c r="AR411">
        <v>0</v>
      </c>
      <c r="AT411">
        <v>23.48</v>
      </c>
      <c r="AU411">
        <v>23.48</v>
      </c>
      <c r="AV411">
        <v>13.304</v>
      </c>
      <c r="AW411">
        <v>0</v>
      </c>
      <c r="AX411">
        <v>0</v>
      </c>
      <c r="AY411" s="53">
        <v>0.56660988074957408</v>
      </c>
      <c r="BA411" t="s">
        <v>79</v>
      </c>
      <c r="BF411">
        <v>0.19</v>
      </c>
      <c r="BG411">
        <v>0</v>
      </c>
      <c r="BH411">
        <v>0</v>
      </c>
      <c r="BI411">
        <v>21.7</v>
      </c>
      <c r="BK411">
        <v>21.7</v>
      </c>
      <c r="BN411">
        <v>1.59</v>
      </c>
      <c r="BO411">
        <v>0</v>
      </c>
      <c r="BP411">
        <v>21.7</v>
      </c>
      <c r="BQ411">
        <v>0</v>
      </c>
      <c r="BR411">
        <v>0.19</v>
      </c>
      <c r="BS411">
        <v>0</v>
      </c>
      <c r="BT411">
        <v>0.60499999999999998</v>
      </c>
      <c r="BU411">
        <v>0</v>
      </c>
      <c r="BV411" t="s">
        <v>6</v>
      </c>
      <c r="BW411" t="s">
        <v>6</v>
      </c>
      <c r="BX411" t="s">
        <v>6</v>
      </c>
      <c r="BY411">
        <v>0</v>
      </c>
      <c r="BZ411">
        <v>23.48</v>
      </c>
      <c r="CC411" s="53">
        <v>6.7717206132879043E-2</v>
      </c>
      <c r="CD411" s="53">
        <v>4.8956558773424188E-3</v>
      </c>
      <c r="CE411" s="53">
        <v>0.92738713798977856</v>
      </c>
      <c r="CF411" s="53">
        <v>0</v>
      </c>
      <c r="CH411" s="53">
        <v>1</v>
      </c>
      <c r="CK411">
        <v>6.7717200000000005E-2</v>
      </c>
      <c r="CN411" s="53">
        <v>-6.1328790379455711E-9</v>
      </c>
      <c r="CO411" s="53">
        <v>0</v>
      </c>
    </row>
    <row r="412" spans="1:93" x14ac:dyDescent="0.35">
      <c r="A412" s="3" t="s">
        <v>638</v>
      </c>
      <c r="B412" s="3" t="s">
        <v>648</v>
      </c>
      <c r="C412">
        <v>0</v>
      </c>
      <c r="D412">
        <v>9.0399999999999991</v>
      </c>
      <c r="E412">
        <v>0</v>
      </c>
      <c r="F412">
        <v>9.5</v>
      </c>
      <c r="G412">
        <v>0</v>
      </c>
      <c r="H412">
        <v>0</v>
      </c>
      <c r="I412">
        <v>843.77300000000002</v>
      </c>
      <c r="J412">
        <v>0</v>
      </c>
      <c r="K412">
        <v>0</v>
      </c>
      <c r="L412" s="3">
        <v>0</v>
      </c>
      <c r="M412" s="3">
        <v>0</v>
      </c>
      <c r="N412" s="3">
        <v>0</v>
      </c>
      <c r="O412" s="3">
        <v>87.662800000000004</v>
      </c>
      <c r="P412" s="3">
        <v>0</v>
      </c>
      <c r="Q412" s="3">
        <v>0</v>
      </c>
      <c r="R412">
        <v>20.9</v>
      </c>
      <c r="S412">
        <v>62</v>
      </c>
      <c r="T412">
        <v>0</v>
      </c>
      <c r="U412">
        <v>0</v>
      </c>
      <c r="V412">
        <v>3.7749999999999999</v>
      </c>
      <c r="W412">
        <v>55.3</v>
      </c>
      <c r="X412">
        <v>0</v>
      </c>
      <c r="Y412">
        <v>0</v>
      </c>
      <c r="Z412">
        <v>0</v>
      </c>
      <c r="AA412">
        <v>0</v>
      </c>
      <c r="AB412">
        <v>20.9</v>
      </c>
      <c r="AC412">
        <v>0</v>
      </c>
      <c r="AD412">
        <v>0</v>
      </c>
      <c r="AE412">
        <v>0</v>
      </c>
      <c r="AF412">
        <v>0</v>
      </c>
      <c r="AG412">
        <v>0</v>
      </c>
      <c r="AH412">
        <v>0</v>
      </c>
      <c r="AI412">
        <v>0</v>
      </c>
      <c r="AJ412">
        <v>0</v>
      </c>
      <c r="AK412">
        <v>53.5</v>
      </c>
      <c r="AL412">
        <v>21.4</v>
      </c>
      <c r="AM412">
        <v>76.5</v>
      </c>
      <c r="AN412">
        <v>207.4</v>
      </c>
      <c r="AO412">
        <v>35.200000000000003</v>
      </c>
      <c r="AP412">
        <v>0</v>
      </c>
      <c r="AQ412">
        <v>50.066800000000001</v>
      </c>
      <c r="AR412">
        <v>0</v>
      </c>
      <c r="AT412">
        <v>1556.9176000000002</v>
      </c>
      <c r="AU412">
        <v>1556.9176000000002</v>
      </c>
      <c r="AV412">
        <v>1111.1120000000001</v>
      </c>
      <c r="AW412">
        <v>0</v>
      </c>
      <c r="AX412">
        <v>0</v>
      </c>
      <c r="AY412" s="53">
        <v>0.7136614037891279</v>
      </c>
      <c r="BA412" t="s">
        <v>79</v>
      </c>
      <c r="BF412">
        <v>124.96680000000001</v>
      </c>
      <c r="BG412">
        <v>0</v>
      </c>
      <c r="BH412">
        <v>86.675000000000011</v>
      </c>
      <c r="BI412">
        <v>55.3</v>
      </c>
      <c r="BK412">
        <v>250.53780000000003</v>
      </c>
      <c r="BN412">
        <v>18.54</v>
      </c>
      <c r="BO412">
        <v>0</v>
      </c>
      <c r="BP412">
        <v>162.87500000000003</v>
      </c>
      <c r="BQ412">
        <v>1250.5358000000001</v>
      </c>
      <c r="BR412">
        <v>124.96680000000001</v>
      </c>
      <c r="BS412">
        <v>0</v>
      </c>
      <c r="BT412">
        <v>0.60499999999999998</v>
      </c>
      <c r="BU412">
        <v>0</v>
      </c>
      <c r="BV412" t="s">
        <v>6</v>
      </c>
      <c r="BW412" t="s">
        <v>6</v>
      </c>
      <c r="BX412" t="s">
        <v>6</v>
      </c>
      <c r="BY412">
        <v>1.7532560000000001</v>
      </c>
      <c r="BZ412">
        <v>1556.9176</v>
      </c>
      <c r="CC412" s="53">
        <v>1.3034251780569505E-2</v>
      </c>
      <c r="CD412" s="53">
        <v>4.8560639304225224E-2</v>
      </c>
      <c r="CE412" s="53">
        <v>0.13631863754382378</v>
      </c>
      <c r="CF412" s="53">
        <v>0.80208647137138156</v>
      </c>
      <c r="CH412" s="53">
        <v>1</v>
      </c>
      <c r="CK412">
        <v>1.30343E-2</v>
      </c>
      <c r="CN412" s="53">
        <v>4.8219430495363702E-8</v>
      </c>
      <c r="CO412" s="53">
        <v>0</v>
      </c>
    </row>
    <row r="413" spans="1:93" x14ac:dyDescent="0.35">
      <c r="A413" s="3" t="s">
        <v>638</v>
      </c>
      <c r="B413" s="3" t="s">
        <v>650</v>
      </c>
      <c r="C413">
        <v>0</v>
      </c>
      <c r="D413">
        <v>0</v>
      </c>
      <c r="E413">
        <v>0</v>
      </c>
      <c r="F413">
        <v>0</v>
      </c>
      <c r="G413">
        <v>0</v>
      </c>
      <c r="H413">
        <v>0</v>
      </c>
      <c r="I413">
        <v>0</v>
      </c>
      <c r="J413">
        <v>0</v>
      </c>
      <c r="K413">
        <v>0</v>
      </c>
      <c r="L413" s="3">
        <v>0</v>
      </c>
      <c r="M413" s="3">
        <v>0</v>
      </c>
      <c r="N413" s="3">
        <v>0</v>
      </c>
      <c r="O413" s="3">
        <v>0</v>
      </c>
      <c r="P413" s="3">
        <v>0</v>
      </c>
      <c r="Q413" s="3">
        <v>0</v>
      </c>
      <c r="R413">
        <v>0</v>
      </c>
      <c r="S413">
        <v>113.7</v>
      </c>
      <c r="T413">
        <v>0</v>
      </c>
      <c r="U413">
        <v>0</v>
      </c>
      <c r="V413">
        <v>0</v>
      </c>
      <c r="W413">
        <v>70.7</v>
      </c>
      <c r="X413">
        <v>0</v>
      </c>
      <c r="Y413">
        <v>0</v>
      </c>
      <c r="Z413">
        <v>0</v>
      </c>
      <c r="AA413">
        <v>0</v>
      </c>
      <c r="AB413">
        <v>0</v>
      </c>
      <c r="AC413">
        <v>0</v>
      </c>
      <c r="AD413">
        <v>0</v>
      </c>
      <c r="AE413">
        <v>0</v>
      </c>
      <c r="AF413">
        <v>0</v>
      </c>
      <c r="AG413">
        <v>0</v>
      </c>
      <c r="AH413">
        <v>0</v>
      </c>
      <c r="AI413">
        <v>0</v>
      </c>
      <c r="AJ413">
        <v>0</v>
      </c>
      <c r="AK413">
        <v>0</v>
      </c>
      <c r="AL413">
        <v>0</v>
      </c>
      <c r="AM413">
        <v>0</v>
      </c>
      <c r="AN413">
        <v>0</v>
      </c>
      <c r="AO413">
        <v>0</v>
      </c>
      <c r="AP413">
        <v>0</v>
      </c>
      <c r="AQ413">
        <v>6.9</v>
      </c>
      <c r="AR413">
        <v>0</v>
      </c>
      <c r="AT413">
        <v>191.3</v>
      </c>
      <c r="AU413">
        <v>191.3</v>
      </c>
      <c r="AV413">
        <v>161.74299999999999</v>
      </c>
      <c r="AW413">
        <v>0</v>
      </c>
      <c r="AX413">
        <v>0</v>
      </c>
      <c r="AY413" s="53">
        <v>0.84549398849973856</v>
      </c>
      <c r="BA413" t="s">
        <v>79</v>
      </c>
      <c r="BF413">
        <v>6.9</v>
      </c>
      <c r="BG413">
        <v>0</v>
      </c>
      <c r="BH413">
        <v>113.7</v>
      </c>
      <c r="BI413">
        <v>70.7</v>
      </c>
      <c r="BK413">
        <v>184.4</v>
      </c>
      <c r="BN413">
        <v>0</v>
      </c>
      <c r="BO413">
        <v>0</v>
      </c>
      <c r="BP413">
        <v>184.4</v>
      </c>
      <c r="BQ413">
        <v>0</v>
      </c>
      <c r="BR413">
        <v>6.9</v>
      </c>
      <c r="BS413">
        <v>0</v>
      </c>
      <c r="BT413">
        <v>0.60499999999999998</v>
      </c>
      <c r="BU413">
        <v>0</v>
      </c>
      <c r="BV413" t="s">
        <v>6</v>
      </c>
      <c r="BW413" t="s">
        <v>6</v>
      </c>
      <c r="BX413" t="s">
        <v>6</v>
      </c>
      <c r="BY413">
        <v>0</v>
      </c>
      <c r="BZ413">
        <v>191.3</v>
      </c>
      <c r="CC413" s="53">
        <v>0</v>
      </c>
      <c r="CD413" s="53">
        <v>2.1821745948771561E-2</v>
      </c>
      <c r="CE413" s="53">
        <v>0.97817825405122849</v>
      </c>
      <c r="CF413" s="53">
        <v>0</v>
      </c>
      <c r="CH413" s="53">
        <v>1</v>
      </c>
      <c r="CK413">
        <v>0</v>
      </c>
      <c r="CN413" s="53">
        <v>0</v>
      </c>
      <c r="CO413" s="53">
        <v>0</v>
      </c>
    </row>
    <row r="414" spans="1:93" x14ac:dyDescent="0.35">
      <c r="A414" s="3" t="s">
        <v>638</v>
      </c>
      <c r="B414" s="3" t="s">
        <v>649</v>
      </c>
      <c r="C414">
        <v>0</v>
      </c>
      <c r="D414">
        <v>0</v>
      </c>
      <c r="E414">
        <v>0</v>
      </c>
      <c r="F414">
        <v>0</v>
      </c>
      <c r="G414">
        <v>0</v>
      </c>
      <c r="H414">
        <v>0</v>
      </c>
      <c r="I414">
        <v>0</v>
      </c>
      <c r="J414">
        <v>0</v>
      </c>
      <c r="K414">
        <v>0</v>
      </c>
      <c r="L414" s="3">
        <v>0</v>
      </c>
      <c r="M414" s="3">
        <v>0</v>
      </c>
      <c r="N414" s="3">
        <v>0</v>
      </c>
      <c r="O414" s="3">
        <v>0</v>
      </c>
      <c r="P414" s="3">
        <v>0</v>
      </c>
      <c r="Q414" s="3">
        <v>0</v>
      </c>
      <c r="R414">
        <v>0</v>
      </c>
      <c r="S414">
        <v>0</v>
      </c>
      <c r="T414">
        <v>0</v>
      </c>
      <c r="U414">
        <v>0</v>
      </c>
      <c r="V414">
        <v>0</v>
      </c>
      <c r="W414">
        <v>4.41</v>
      </c>
      <c r="X414">
        <v>0</v>
      </c>
      <c r="Y414">
        <v>0</v>
      </c>
      <c r="Z414">
        <v>0</v>
      </c>
      <c r="AA414">
        <v>0</v>
      </c>
      <c r="AB414">
        <v>16.757999999999999</v>
      </c>
      <c r="AC414">
        <v>0</v>
      </c>
      <c r="AD414">
        <v>0</v>
      </c>
      <c r="AE414">
        <v>0</v>
      </c>
      <c r="AF414">
        <v>0</v>
      </c>
      <c r="AG414">
        <v>0</v>
      </c>
      <c r="AH414">
        <v>0</v>
      </c>
      <c r="AI414">
        <v>0</v>
      </c>
      <c r="AJ414">
        <v>0</v>
      </c>
      <c r="AK414">
        <v>0</v>
      </c>
      <c r="AL414">
        <v>0</v>
      </c>
      <c r="AM414">
        <v>0</v>
      </c>
      <c r="AN414">
        <v>0</v>
      </c>
      <c r="AO414">
        <v>143.65299999999999</v>
      </c>
      <c r="AP414">
        <v>0</v>
      </c>
      <c r="AQ414">
        <v>1.3680000000000001</v>
      </c>
      <c r="AR414">
        <v>7.5419999999999998</v>
      </c>
      <c r="AT414">
        <v>166.18899999999999</v>
      </c>
      <c r="AU414">
        <v>173.73099999999999</v>
      </c>
      <c r="AV414">
        <v>153.84</v>
      </c>
      <c r="AW414">
        <v>24.594999999999999</v>
      </c>
      <c r="AX414">
        <v>24.594999999999999</v>
      </c>
      <c r="AY414" s="53">
        <v>0.88550690435213064</v>
      </c>
      <c r="BA414" t="s">
        <v>79</v>
      </c>
      <c r="BF414">
        <v>1.3680000000000001</v>
      </c>
      <c r="BG414">
        <v>0</v>
      </c>
      <c r="BH414">
        <v>0</v>
      </c>
      <c r="BI414">
        <v>4.41</v>
      </c>
      <c r="BK414">
        <v>21.167999999999999</v>
      </c>
      <c r="BN414">
        <v>0</v>
      </c>
      <c r="BO414">
        <v>0</v>
      </c>
      <c r="BP414">
        <v>21.167999999999999</v>
      </c>
      <c r="BQ414">
        <v>143.65299999999999</v>
      </c>
      <c r="BR414">
        <v>1.3680000000000001</v>
      </c>
      <c r="BS414">
        <v>0</v>
      </c>
      <c r="BT414">
        <v>0.60499999999999998</v>
      </c>
      <c r="BU414">
        <v>7.5419999999999998</v>
      </c>
      <c r="BV414">
        <v>0</v>
      </c>
      <c r="BW414">
        <v>0</v>
      </c>
      <c r="BX414">
        <v>0</v>
      </c>
      <c r="BY414">
        <v>0</v>
      </c>
      <c r="BZ414">
        <v>173.73099999999999</v>
      </c>
      <c r="CC414" s="53">
        <v>0</v>
      </c>
      <c r="CD414" s="53">
        <v>4.8175858079444661E-2</v>
      </c>
      <c r="CE414" s="53">
        <v>0.12495386545866886</v>
      </c>
      <c r="CF414" s="53">
        <v>0.82687027646188649</v>
      </c>
      <c r="CH414" s="53">
        <v>1</v>
      </c>
      <c r="CK414">
        <v>0</v>
      </c>
      <c r="CN414" s="53">
        <v>0</v>
      </c>
      <c r="CO414" s="53">
        <v>0</v>
      </c>
    </row>
    <row r="415" spans="1:93" x14ac:dyDescent="0.35">
      <c r="A415" s="3" t="s">
        <v>652</v>
      </c>
      <c r="B415" s="3" t="s">
        <v>653</v>
      </c>
      <c r="C415">
        <v>0</v>
      </c>
      <c r="D415">
        <v>0</v>
      </c>
      <c r="E415">
        <v>0</v>
      </c>
      <c r="F415">
        <v>0</v>
      </c>
      <c r="G415">
        <v>0</v>
      </c>
      <c r="H415">
        <v>0</v>
      </c>
      <c r="I415">
        <v>0</v>
      </c>
      <c r="J415">
        <v>0</v>
      </c>
      <c r="K415">
        <v>0</v>
      </c>
      <c r="L415" s="3">
        <v>0</v>
      </c>
      <c r="M415" s="3">
        <v>0</v>
      </c>
      <c r="N415" s="3">
        <v>0</v>
      </c>
      <c r="O415" s="3">
        <v>0</v>
      </c>
      <c r="P415" s="3">
        <v>0</v>
      </c>
      <c r="Q415" s="3">
        <v>0</v>
      </c>
      <c r="R415">
        <v>0</v>
      </c>
      <c r="S415">
        <v>0</v>
      </c>
      <c r="T415">
        <v>0</v>
      </c>
      <c r="U415">
        <v>0</v>
      </c>
      <c r="V415">
        <v>5.7011500000000002</v>
      </c>
      <c r="W415">
        <v>0</v>
      </c>
      <c r="X415">
        <v>0</v>
      </c>
      <c r="Y415">
        <v>0</v>
      </c>
      <c r="Z415">
        <v>0</v>
      </c>
      <c r="AA415">
        <v>0</v>
      </c>
      <c r="AB415">
        <v>0</v>
      </c>
      <c r="AC415">
        <v>0</v>
      </c>
      <c r="AD415">
        <v>0</v>
      </c>
      <c r="AE415">
        <v>0</v>
      </c>
      <c r="AF415">
        <v>0</v>
      </c>
      <c r="AG415">
        <v>0</v>
      </c>
      <c r="AH415">
        <v>0</v>
      </c>
      <c r="AI415">
        <v>0</v>
      </c>
      <c r="AJ415">
        <v>0</v>
      </c>
      <c r="AK415">
        <v>0</v>
      </c>
      <c r="AL415">
        <v>0</v>
      </c>
      <c r="AM415">
        <v>0</v>
      </c>
      <c r="AN415">
        <v>0</v>
      </c>
      <c r="AO415">
        <v>0</v>
      </c>
      <c r="AP415">
        <v>0</v>
      </c>
      <c r="AQ415">
        <v>8.5000000000000006E-2</v>
      </c>
      <c r="AR415">
        <v>0</v>
      </c>
      <c r="AT415">
        <v>5.7861500000000001</v>
      </c>
      <c r="AU415">
        <v>5.7861500000000001</v>
      </c>
      <c r="AV415">
        <v>4.2069999999999999</v>
      </c>
      <c r="AW415">
        <v>0</v>
      </c>
      <c r="AX415">
        <v>0</v>
      </c>
      <c r="AY415" s="53">
        <v>0.72708104698288145</v>
      </c>
      <c r="BA415" t="s">
        <v>79</v>
      </c>
      <c r="BF415">
        <v>8.5000000000000006E-2</v>
      </c>
      <c r="BG415">
        <v>0</v>
      </c>
      <c r="BH415">
        <v>5.7011500000000002</v>
      </c>
      <c r="BI415">
        <v>0</v>
      </c>
      <c r="BK415">
        <v>5.7011500000000002</v>
      </c>
      <c r="BN415">
        <v>0</v>
      </c>
      <c r="BO415">
        <v>0</v>
      </c>
      <c r="BP415">
        <v>5.7011500000000002</v>
      </c>
      <c r="BQ415">
        <v>0</v>
      </c>
      <c r="BR415">
        <v>8.5000000000000006E-2</v>
      </c>
      <c r="BS415">
        <v>0</v>
      </c>
      <c r="BT415">
        <v>0</v>
      </c>
      <c r="BU415">
        <v>0</v>
      </c>
      <c r="BV415" t="s">
        <v>6</v>
      </c>
      <c r="BW415" t="s">
        <v>6</v>
      </c>
      <c r="BX415" t="s">
        <v>6</v>
      </c>
      <c r="BY415">
        <v>0</v>
      </c>
      <c r="BZ415">
        <v>5.7861500000000001</v>
      </c>
      <c r="CC415" s="53">
        <v>0</v>
      </c>
      <c r="CD415" s="53">
        <v>0</v>
      </c>
      <c r="CE415" s="53">
        <v>1</v>
      </c>
      <c r="CF415" s="53">
        <v>0</v>
      </c>
      <c r="CH415" s="53">
        <v>1</v>
      </c>
      <c r="CK415">
        <v>0</v>
      </c>
      <c r="CN415" s="53">
        <v>0</v>
      </c>
      <c r="CO415" s="53">
        <v>0</v>
      </c>
    </row>
    <row r="416" spans="1:93" x14ac:dyDescent="0.35">
      <c r="A416" s="3" t="s">
        <v>652</v>
      </c>
      <c r="B416" s="3" t="s">
        <v>655</v>
      </c>
      <c r="C416">
        <v>0</v>
      </c>
      <c r="D416">
        <v>0</v>
      </c>
      <c r="E416">
        <v>0</v>
      </c>
      <c r="F416">
        <v>0</v>
      </c>
      <c r="G416">
        <v>0</v>
      </c>
      <c r="H416">
        <v>0</v>
      </c>
      <c r="I416">
        <v>0</v>
      </c>
      <c r="J416">
        <v>0</v>
      </c>
      <c r="K416">
        <v>0</v>
      </c>
      <c r="L416" s="3">
        <v>0</v>
      </c>
      <c r="M416" s="3">
        <v>0</v>
      </c>
      <c r="N416" s="3">
        <v>0</v>
      </c>
      <c r="O416" s="3">
        <v>0</v>
      </c>
      <c r="P416" s="3">
        <v>0</v>
      </c>
      <c r="Q416" s="3">
        <v>0</v>
      </c>
      <c r="R416">
        <v>0</v>
      </c>
      <c r="S416">
        <v>0</v>
      </c>
      <c r="T416">
        <v>0</v>
      </c>
      <c r="U416">
        <v>2.1</v>
      </c>
      <c r="V416">
        <v>3.34</v>
      </c>
      <c r="W416">
        <v>0</v>
      </c>
      <c r="X416">
        <v>0</v>
      </c>
      <c r="Y416">
        <v>0</v>
      </c>
      <c r="Z416">
        <v>0</v>
      </c>
      <c r="AA416">
        <v>0</v>
      </c>
      <c r="AB416">
        <v>0.124</v>
      </c>
      <c r="AC416">
        <v>0</v>
      </c>
      <c r="AD416">
        <v>0</v>
      </c>
      <c r="AE416">
        <v>0</v>
      </c>
      <c r="AF416">
        <v>0</v>
      </c>
      <c r="AG416">
        <v>0</v>
      </c>
      <c r="AH416">
        <v>0</v>
      </c>
      <c r="AI416">
        <v>0</v>
      </c>
      <c r="AJ416">
        <v>0</v>
      </c>
      <c r="AK416">
        <v>0</v>
      </c>
      <c r="AL416">
        <v>0</v>
      </c>
      <c r="AM416">
        <v>0</v>
      </c>
      <c r="AN416">
        <v>0</v>
      </c>
      <c r="AO416">
        <v>0</v>
      </c>
      <c r="AP416">
        <v>0</v>
      </c>
      <c r="AQ416">
        <v>0.105</v>
      </c>
      <c r="AR416">
        <v>0</v>
      </c>
      <c r="AT416">
        <v>5.6689999999999996</v>
      </c>
      <c r="AU416">
        <v>5.6689999999999996</v>
      </c>
      <c r="AV416">
        <v>3.5880000000000001</v>
      </c>
      <c r="AW416">
        <v>0</v>
      </c>
      <c r="AX416">
        <v>0</v>
      </c>
      <c r="AY416" s="53">
        <v>0.63291585817604523</v>
      </c>
      <c r="BA416" t="s">
        <v>79</v>
      </c>
      <c r="BF416">
        <v>0.105</v>
      </c>
      <c r="BG416">
        <v>0</v>
      </c>
      <c r="BH416">
        <v>5.4399999999999995</v>
      </c>
      <c r="BI416">
        <v>0</v>
      </c>
      <c r="BK416">
        <v>5.5639999999999992</v>
      </c>
      <c r="BN416">
        <v>0</v>
      </c>
      <c r="BO416">
        <v>0</v>
      </c>
      <c r="BP416">
        <v>5.5639999999999992</v>
      </c>
      <c r="BQ416">
        <v>0</v>
      </c>
      <c r="BR416">
        <v>0.105</v>
      </c>
      <c r="BS416">
        <v>0</v>
      </c>
      <c r="BT416">
        <v>0</v>
      </c>
      <c r="BU416">
        <v>0</v>
      </c>
      <c r="BV416" t="s">
        <v>6</v>
      </c>
      <c r="BW416" t="s">
        <v>6</v>
      </c>
      <c r="BX416" t="s">
        <v>6</v>
      </c>
      <c r="BY416">
        <v>0</v>
      </c>
      <c r="BZ416">
        <v>5.6689999999999996</v>
      </c>
      <c r="CC416" s="53">
        <v>0</v>
      </c>
      <c r="CD416" s="53">
        <v>0</v>
      </c>
      <c r="CE416" s="53">
        <v>1</v>
      </c>
      <c r="CF416" s="53">
        <v>0</v>
      </c>
      <c r="CH416" s="53">
        <v>1</v>
      </c>
      <c r="CK416">
        <v>0</v>
      </c>
      <c r="CN416" s="53">
        <v>0</v>
      </c>
      <c r="CO416" s="53">
        <v>0</v>
      </c>
    </row>
    <row r="417" spans="1:93" x14ac:dyDescent="0.35">
      <c r="A417" s="3" t="s">
        <v>652</v>
      </c>
      <c r="B417" s="3" t="s">
        <v>656</v>
      </c>
      <c r="C417">
        <v>0</v>
      </c>
      <c r="D417">
        <v>0</v>
      </c>
      <c r="E417">
        <v>0</v>
      </c>
      <c r="F417">
        <v>0</v>
      </c>
      <c r="G417">
        <v>0</v>
      </c>
      <c r="H417">
        <v>0</v>
      </c>
      <c r="I417">
        <v>0</v>
      </c>
      <c r="J417">
        <v>0</v>
      </c>
      <c r="K417">
        <v>0</v>
      </c>
      <c r="L417" s="3">
        <v>0</v>
      </c>
      <c r="M417" s="3">
        <v>0</v>
      </c>
      <c r="N417" s="3">
        <v>0</v>
      </c>
      <c r="O417" s="3">
        <v>0</v>
      </c>
      <c r="P417" s="3">
        <v>0</v>
      </c>
      <c r="Q417" s="3">
        <v>0</v>
      </c>
      <c r="R417">
        <v>0</v>
      </c>
      <c r="S417">
        <v>0</v>
      </c>
      <c r="T417">
        <v>0</v>
      </c>
      <c r="U417">
        <v>3.8149999999999999</v>
      </c>
      <c r="V417">
        <v>3.8149999999999999</v>
      </c>
      <c r="W417">
        <v>0</v>
      </c>
      <c r="X417">
        <v>0</v>
      </c>
      <c r="Y417">
        <v>0</v>
      </c>
      <c r="Z417">
        <v>0</v>
      </c>
      <c r="AA417">
        <v>0</v>
      </c>
      <c r="AB417">
        <v>0.252</v>
      </c>
      <c r="AC417">
        <v>0</v>
      </c>
      <c r="AD417">
        <v>0</v>
      </c>
      <c r="AE417">
        <v>0</v>
      </c>
      <c r="AF417">
        <v>0</v>
      </c>
      <c r="AG417">
        <v>0</v>
      </c>
      <c r="AH417">
        <v>0</v>
      </c>
      <c r="AI417">
        <v>0</v>
      </c>
      <c r="AJ417">
        <v>0</v>
      </c>
      <c r="AK417">
        <v>0</v>
      </c>
      <c r="AL417">
        <v>0</v>
      </c>
      <c r="AM417">
        <v>0</v>
      </c>
      <c r="AN417">
        <v>0</v>
      </c>
      <c r="AO417">
        <v>0</v>
      </c>
      <c r="AP417">
        <v>0</v>
      </c>
      <c r="AQ417">
        <v>0.15</v>
      </c>
      <c r="AR417">
        <v>0</v>
      </c>
      <c r="AT417">
        <v>8.032</v>
      </c>
      <c r="AU417">
        <v>8.032</v>
      </c>
      <c r="AV417">
        <v>4.4889999999999999</v>
      </c>
      <c r="AW417">
        <v>0</v>
      </c>
      <c r="AX417">
        <v>0</v>
      </c>
      <c r="AY417" s="53">
        <v>0.55888944223107573</v>
      </c>
      <c r="BA417" t="s">
        <v>79</v>
      </c>
      <c r="BF417">
        <v>0.15</v>
      </c>
      <c r="BG417">
        <v>0</v>
      </c>
      <c r="BH417">
        <v>7.63</v>
      </c>
      <c r="BI417">
        <v>0</v>
      </c>
      <c r="BK417">
        <v>7.8819999999999997</v>
      </c>
      <c r="BN417">
        <v>0</v>
      </c>
      <c r="BO417">
        <v>0</v>
      </c>
      <c r="BP417">
        <v>7.8819999999999997</v>
      </c>
      <c r="BQ417">
        <v>0</v>
      </c>
      <c r="BR417">
        <v>0.15</v>
      </c>
      <c r="BS417">
        <v>0</v>
      </c>
      <c r="BT417">
        <v>0</v>
      </c>
      <c r="BU417">
        <v>0</v>
      </c>
      <c r="BV417" t="s">
        <v>6</v>
      </c>
      <c r="BW417" t="s">
        <v>6</v>
      </c>
      <c r="BX417" t="s">
        <v>6</v>
      </c>
      <c r="BY417">
        <v>0</v>
      </c>
      <c r="BZ417">
        <v>8.032</v>
      </c>
      <c r="CC417" s="53">
        <v>0</v>
      </c>
      <c r="CD417" s="53">
        <v>0</v>
      </c>
      <c r="CE417" s="53">
        <v>1</v>
      </c>
      <c r="CF417" s="53">
        <v>0</v>
      </c>
      <c r="CH417" s="53">
        <v>1</v>
      </c>
      <c r="CK417">
        <v>0</v>
      </c>
      <c r="CN417" s="53">
        <v>0</v>
      </c>
      <c r="CO417" s="53">
        <v>0</v>
      </c>
    </row>
    <row r="418" spans="1:93" x14ac:dyDescent="0.35">
      <c r="A418" s="3" t="s">
        <v>652</v>
      </c>
      <c r="B418" s="3" t="s">
        <v>657</v>
      </c>
      <c r="C418">
        <v>0</v>
      </c>
      <c r="D418">
        <v>0</v>
      </c>
      <c r="E418">
        <v>0</v>
      </c>
      <c r="F418">
        <v>0</v>
      </c>
      <c r="G418">
        <v>0</v>
      </c>
      <c r="H418">
        <v>0</v>
      </c>
      <c r="I418">
        <v>0</v>
      </c>
      <c r="J418">
        <v>0</v>
      </c>
      <c r="K418">
        <v>0</v>
      </c>
      <c r="L418" s="3">
        <v>0</v>
      </c>
      <c r="M418" s="3">
        <v>0</v>
      </c>
      <c r="N418" s="3">
        <v>0</v>
      </c>
      <c r="O418" s="3">
        <v>0</v>
      </c>
      <c r="P418" s="3">
        <v>0</v>
      </c>
      <c r="Q418" s="3">
        <v>0</v>
      </c>
      <c r="R418">
        <v>0</v>
      </c>
      <c r="S418">
        <v>0</v>
      </c>
      <c r="T418">
        <v>0</v>
      </c>
      <c r="U418">
        <v>0</v>
      </c>
      <c r="V418">
        <v>17.643999999999998</v>
      </c>
      <c r="W418">
        <v>0</v>
      </c>
      <c r="X418">
        <v>0</v>
      </c>
      <c r="Y418">
        <v>0</v>
      </c>
      <c r="Z418">
        <v>0</v>
      </c>
      <c r="AA418">
        <v>0</v>
      </c>
      <c r="AB418">
        <v>1.1499999999999999</v>
      </c>
      <c r="AC418">
        <v>0</v>
      </c>
      <c r="AD418">
        <v>0</v>
      </c>
      <c r="AE418">
        <v>0</v>
      </c>
      <c r="AF418">
        <v>0</v>
      </c>
      <c r="AG418">
        <v>0</v>
      </c>
      <c r="AH418">
        <v>0</v>
      </c>
      <c r="AI418">
        <v>0</v>
      </c>
      <c r="AJ418">
        <v>0</v>
      </c>
      <c r="AK418">
        <v>0</v>
      </c>
      <c r="AL418">
        <v>0</v>
      </c>
      <c r="AM418">
        <v>0</v>
      </c>
      <c r="AN418">
        <v>0</v>
      </c>
      <c r="AO418">
        <v>0</v>
      </c>
      <c r="AP418">
        <v>0</v>
      </c>
      <c r="AQ418">
        <v>0.308</v>
      </c>
      <c r="AR418">
        <v>0</v>
      </c>
      <c r="AT418">
        <v>19.101999999999997</v>
      </c>
      <c r="AU418">
        <v>19.101999999999997</v>
      </c>
      <c r="AV418">
        <v>14.086</v>
      </c>
      <c r="AW418">
        <v>0</v>
      </c>
      <c r="AX418">
        <v>0</v>
      </c>
      <c r="AY418" s="53">
        <v>0.73740969531986189</v>
      </c>
      <c r="BA418" t="s">
        <v>79</v>
      </c>
      <c r="BF418">
        <v>0.308</v>
      </c>
      <c r="BG418">
        <v>0</v>
      </c>
      <c r="BH418">
        <v>17.643999999999998</v>
      </c>
      <c r="BI418">
        <v>0</v>
      </c>
      <c r="BK418">
        <v>18.793999999999997</v>
      </c>
      <c r="BN418">
        <v>0</v>
      </c>
      <c r="BO418">
        <v>0</v>
      </c>
      <c r="BP418">
        <v>18.793999999999997</v>
      </c>
      <c r="BQ418">
        <v>0</v>
      </c>
      <c r="BR418">
        <v>0.308</v>
      </c>
      <c r="BS418">
        <v>0</v>
      </c>
      <c r="BT418">
        <v>0</v>
      </c>
      <c r="BU418">
        <v>0</v>
      </c>
      <c r="BV418" t="s">
        <v>6</v>
      </c>
      <c r="BW418" t="s">
        <v>6</v>
      </c>
      <c r="BX418" t="s">
        <v>6</v>
      </c>
      <c r="BY418">
        <v>0</v>
      </c>
      <c r="BZ418">
        <v>19.101999999999997</v>
      </c>
      <c r="CC418" s="53">
        <v>0</v>
      </c>
      <c r="CD418" s="53">
        <v>0</v>
      </c>
      <c r="CE418" s="53">
        <v>1</v>
      </c>
      <c r="CF418" s="53">
        <v>0</v>
      </c>
      <c r="CH418" s="53">
        <v>1</v>
      </c>
      <c r="CK418">
        <v>0</v>
      </c>
      <c r="CN418" s="53">
        <v>0</v>
      </c>
      <c r="CO418" s="53">
        <v>0</v>
      </c>
    </row>
    <row r="419" spans="1:93" x14ac:dyDescent="0.35">
      <c r="A419" s="3" t="s">
        <v>652</v>
      </c>
      <c r="B419" s="3" t="s">
        <v>654</v>
      </c>
      <c r="C419">
        <v>0</v>
      </c>
      <c r="D419">
        <v>6.7269599999999999E-2</v>
      </c>
      <c r="E419">
        <v>0</v>
      </c>
      <c r="F419">
        <v>0</v>
      </c>
      <c r="G419">
        <v>0</v>
      </c>
      <c r="H419">
        <v>0</v>
      </c>
      <c r="I419">
        <v>0</v>
      </c>
      <c r="J419">
        <v>6.17</v>
      </c>
      <c r="K419">
        <v>0</v>
      </c>
      <c r="L419" s="3">
        <v>0</v>
      </c>
      <c r="M419" s="3">
        <v>0</v>
      </c>
      <c r="N419" s="3">
        <v>0</v>
      </c>
      <c r="O419" s="3">
        <v>0</v>
      </c>
      <c r="P419" s="3">
        <v>0</v>
      </c>
      <c r="Q419" s="3">
        <v>0</v>
      </c>
      <c r="R419">
        <v>55.2363</v>
      </c>
      <c r="S419">
        <v>58.4666</v>
      </c>
      <c r="T419">
        <v>0</v>
      </c>
      <c r="U419">
        <v>1.77698</v>
      </c>
      <c r="V419">
        <v>0.4</v>
      </c>
      <c r="W419">
        <v>0</v>
      </c>
      <c r="X419">
        <v>0</v>
      </c>
      <c r="Y419">
        <v>0</v>
      </c>
      <c r="Z419">
        <v>0</v>
      </c>
      <c r="AA419">
        <v>0</v>
      </c>
      <c r="AB419">
        <v>0.3</v>
      </c>
      <c r="AC419">
        <v>0</v>
      </c>
      <c r="AD419">
        <v>0</v>
      </c>
      <c r="AE419">
        <v>0</v>
      </c>
      <c r="AF419">
        <v>0</v>
      </c>
      <c r="AG419">
        <v>0</v>
      </c>
      <c r="AH419">
        <v>0</v>
      </c>
      <c r="AI419">
        <v>0</v>
      </c>
      <c r="AJ419">
        <v>0</v>
      </c>
      <c r="AK419">
        <v>0</v>
      </c>
      <c r="AL419">
        <v>0</v>
      </c>
      <c r="AM419">
        <v>0</v>
      </c>
      <c r="AN419">
        <v>17.38</v>
      </c>
      <c r="AO419">
        <v>0</v>
      </c>
      <c r="AP419">
        <v>0</v>
      </c>
      <c r="AQ419">
        <v>0.89459</v>
      </c>
      <c r="AR419">
        <v>0</v>
      </c>
      <c r="AT419">
        <v>140.69173959999998</v>
      </c>
      <c r="AU419">
        <v>140.69173959999998</v>
      </c>
      <c r="AV419">
        <v>100.922</v>
      </c>
      <c r="AW419">
        <v>0</v>
      </c>
      <c r="AX419">
        <v>0</v>
      </c>
      <c r="AY419" s="53">
        <v>0.71732711733418653</v>
      </c>
      <c r="BA419" t="s">
        <v>79</v>
      </c>
      <c r="BF419">
        <v>0.89459</v>
      </c>
      <c r="BG419">
        <v>0</v>
      </c>
      <c r="BH419">
        <v>115.87988</v>
      </c>
      <c r="BI419">
        <v>0</v>
      </c>
      <c r="BK419">
        <v>116.17988</v>
      </c>
      <c r="BN419">
        <v>6.7269599999999999E-2</v>
      </c>
      <c r="BO419">
        <v>0</v>
      </c>
      <c r="BP419">
        <v>116.17988</v>
      </c>
      <c r="BQ419">
        <v>23.549999999999997</v>
      </c>
      <c r="BR419">
        <v>0.89459</v>
      </c>
      <c r="BS419">
        <v>0</v>
      </c>
      <c r="BT419">
        <v>0</v>
      </c>
      <c r="BU419">
        <v>0</v>
      </c>
      <c r="BV419" t="s">
        <v>6</v>
      </c>
      <c r="BW419" t="s">
        <v>6</v>
      </c>
      <c r="BX419" t="s">
        <v>6</v>
      </c>
      <c r="BY419">
        <v>0</v>
      </c>
      <c r="BZ419">
        <v>140.69173960000001</v>
      </c>
      <c r="CC419" s="53">
        <v>4.7813468076557918E-4</v>
      </c>
      <c r="CD419" s="53">
        <v>0</v>
      </c>
      <c r="CE419" s="53">
        <v>0.83213463940991728</v>
      </c>
      <c r="CF419" s="53">
        <v>0.16738722590931696</v>
      </c>
      <c r="CH419" s="53">
        <v>0.99999999999999989</v>
      </c>
      <c r="CK419">
        <v>4.7813400000000001E-4</v>
      </c>
      <c r="CN419" s="53">
        <v>-6.8076557916242966E-10</v>
      </c>
      <c r="CO419" s="53">
        <v>0</v>
      </c>
    </row>
    <row r="420" spans="1:93" x14ac:dyDescent="0.35">
      <c r="A420" s="3" t="s">
        <v>658</v>
      </c>
      <c r="B420" s="3" t="s">
        <v>659</v>
      </c>
      <c r="C420">
        <v>0</v>
      </c>
      <c r="D420">
        <v>0.14399999999999999</v>
      </c>
      <c r="E420">
        <v>0</v>
      </c>
      <c r="F420">
        <v>0</v>
      </c>
      <c r="G420">
        <v>0</v>
      </c>
      <c r="H420">
        <v>0</v>
      </c>
      <c r="I420">
        <v>0</v>
      </c>
      <c r="J420">
        <v>0</v>
      </c>
      <c r="K420">
        <v>0</v>
      </c>
      <c r="L420" s="3">
        <v>0</v>
      </c>
      <c r="M420" s="3">
        <v>0</v>
      </c>
      <c r="N420" s="3">
        <v>0</v>
      </c>
      <c r="O420" s="3">
        <v>0</v>
      </c>
      <c r="P420" s="3">
        <v>0</v>
      </c>
      <c r="Q420" s="3">
        <v>0</v>
      </c>
      <c r="R420">
        <v>0</v>
      </c>
      <c r="S420">
        <v>0</v>
      </c>
      <c r="T420">
        <v>0</v>
      </c>
      <c r="U420">
        <v>0</v>
      </c>
      <c r="V420">
        <v>0</v>
      </c>
      <c r="W420">
        <v>9.8000000000000004E-2</v>
      </c>
      <c r="X420">
        <v>2.4239999999999999</v>
      </c>
      <c r="Y420">
        <v>0</v>
      </c>
      <c r="Z420">
        <v>0</v>
      </c>
      <c r="AA420">
        <v>0</v>
      </c>
      <c r="AB420">
        <v>0</v>
      </c>
      <c r="AC420">
        <v>0</v>
      </c>
      <c r="AD420">
        <v>0</v>
      </c>
      <c r="AE420">
        <v>0</v>
      </c>
      <c r="AF420">
        <v>0</v>
      </c>
      <c r="AG420">
        <v>0</v>
      </c>
      <c r="AH420">
        <v>0</v>
      </c>
      <c r="AI420">
        <v>0</v>
      </c>
      <c r="AJ420">
        <v>0</v>
      </c>
      <c r="AK420">
        <v>0</v>
      </c>
      <c r="AL420">
        <v>0</v>
      </c>
      <c r="AM420">
        <v>0</v>
      </c>
      <c r="AN420">
        <v>0</v>
      </c>
      <c r="AO420">
        <v>0</v>
      </c>
      <c r="AP420">
        <v>0</v>
      </c>
      <c r="AQ420">
        <v>5.2900000000000003E-2</v>
      </c>
      <c r="AR420">
        <v>0</v>
      </c>
      <c r="AT420">
        <v>2.7189000000000001</v>
      </c>
      <c r="AU420">
        <v>2.7189000000000001</v>
      </c>
      <c r="AV420">
        <v>2.0430000000000001</v>
      </c>
      <c r="AW420">
        <v>0</v>
      </c>
      <c r="AX420">
        <v>0</v>
      </c>
      <c r="AY420" s="53">
        <v>0.75140681893412775</v>
      </c>
      <c r="BA420" t="s">
        <v>79</v>
      </c>
      <c r="BF420">
        <v>5.2900000000000003E-2</v>
      </c>
      <c r="BG420">
        <v>0</v>
      </c>
      <c r="BH420">
        <v>0</v>
      </c>
      <c r="BI420">
        <v>2.5219999999999998</v>
      </c>
      <c r="BK420">
        <v>2.5219999999999998</v>
      </c>
      <c r="BN420">
        <v>0.14399999999999999</v>
      </c>
      <c r="BO420">
        <v>0</v>
      </c>
      <c r="BP420">
        <v>2.5219999999999998</v>
      </c>
      <c r="BQ420">
        <v>0</v>
      </c>
      <c r="BR420">
        <v>5.2900000000000003E-2</v>
      </c>
      <c r="BS420">
        <v>0</v>
      </c>
      <c r="BT420">
        <v>0</v>
      </c>
      <c r="BU420">
        <v>0</v>
      </c>
      <c r="BV420" t="s">
        <v>6</v>
      </c>
      <c r="BW420" t="s">
        <v>6</v>
      </c>
      <c r="BX420" t="s">
        <v>6</v>
      </c>
      <c r="BY420">
        <v>0</v>
      </c>
      <c r="BZ420">
        <v>2.7189000000000001</v>
      </c>
      <c r="CC420" s="53">
        <v>5.2962595167163187E-2</v>
      </c>
      <c r="CD420" s="53">
        <v>0</v>
      </c>
      <c r="CE420" s="53">
        <v>0.94703740483283672</v>
      </c>
      <c r="CF420" s="53">
        <v>0</v>
      </c>
      <c r="CH420" s="53">
        <v>0.99999999999999989</v>
      </c>
      <c r="CK420">
        <v>5.2962599999999999E-2</v>
      </c>
      <c r="CN420" s="53">
        <v>4.8328368112970921E-9</v>
      </c>
      <c r="CO420" s="53">
        <v>0</v>
      </c>
    </row>
    <row r="421" spans="1:93" x14ac:dyDescent="0.35">
      <c r="A421" s="3" t="s">
        <v>658</v>
      </c>
      <c r="B421" s="3" t="s">
        <v>660</v>
      </c>
      <c r="C421">
        <v>0</v>
      </c>
      <c r="D421">
        <v>0</v>
      </c>
      <c r="E421">
        <v>0</v>
      </c>
      <c r="F421">
        <v>0</v>
      </c>
      <c r="G421">
        <v>0</v>
      </c>
      <c r="H421">
        <v>0</v>
      </c>
      <c r="I421">
        <v>0</v>
      </c>
      <c r="J421">
        <v>0</v>
      </c>
      <c r="K421">
        <v>0</v>
      </c>
      <c r="L421" s="3">
        <v>0</v>
      </c>
      <c r="M421" s="3">
        <v>0</v>
      </c>
      <c r="N421" s="3">
        <v>0</v>
      </c>
      <c r="O421" s="3">
        <v>0</v>
      </c>
      <c r="P421" s="3">
        <v>108.959</v>
      </c>
      <c r="Q421" s="3">
        <v>0</v>
      </c>
      <c r="R421">
        <v>0</v>
      </c>
      <c r="S421">
        <v>0</v>
      </c>
      <c r="T421">
        <v>0</v>
      </c>
      <c r="U421">
        <v>0</v>
      </c>
      <c r="V421">
        <v>0</v>
      </c>
      <c r="W421">
        <v>0</v>
      </c>
      <c r="X421">
        <v>0</v>
      </c>
      <c r="Y421">
        <v>0</v>
      </c>
      <c r="Z421">
        <v>0</v>
      </c>
      <c r="AA421">
        <v>0</v>
      </c>
      <c r="AB421">
        <v>0.53288899999999995</v>
      </c>
      <c r="AC421">
        <v>0</v>
      </c>
      <c r="AD421">
        <v>0</v>
      </c>
      <c r="AE421">
        <v>0</v>
      </c>
      <c r="AF421">
        <v>0</v>
      </c>
      <c r="AG421">
        <v>0</v>
      </c>
      <c r="AH421">
        <v>0</v>
      </c>
      <c r="AI421">
        <v>0</v>
      </c>
      <c r="AJ421">
        <v>0</v>
      </c>
      <c r="AK421">
        <v>0</v>
      </c>
      <c r="AL421">
        <v>0</v>
      </c>
      <c r="AM421">
        <v>0</v>
      </c>
      <c r="AN421">
        <v>27.34</v>
      </c>
      <c r="AO421">
        <v>0.47299999999999998</v>
      </c>
      <c r="AP421">
        <v>0</v>
      </c>
      <c r="AQ421">
        <v>3.31555</v>
      </c>
      <c r="AR421">
        <v>0</v>
      </c>
      <c r="AT421">
        <v>140.620439</v>
      </c>
      <c r="AU421">
        <v>140.620439</v>
      </c>
      <c r="AV421">
        <v>136.011</v>
      </c>
      <c r="AW421">
        <v>0</v>
      </c>
      <c r="AX421">
        <v>0</v>
      </c>
      <c r="AY421" s="53">
        <v>0.96722070395470738</v>
      </c>
      <c r="BA421" t="s">
        <v>79</v>
      </c>
      <c r="BF421">
        <v>3.31555</v>
      </c>
      <c r="BG421">
        <v>0</v>
      </c>
      <c r="BH421">
        <v>0</v>
      </c>
      <c r="BI421">
        <v>0</v>
      </c>
      <c r="BK421">
        <v>109.491889</v>
      </c>
      <c r="BN421">
        <v>0</v>
      </c>
      <c r="BO421">
        <v>0</v>
      </c>
      <c r="BP421">
        <v>0.53288899999999995</v>
      </c>
      <c r="BQ421">
        <v>136.77200000000002</v>
      </c>
      <c r="BR421">
        <v>3.31555</v>
      </c>
      <c r="BS421">
        <v>0</v>
      </c>
      <c r="BT421">
        <v>0</v>
      </c>
      <c r="BU421">
        <v>0</v>
      </c>
      <c r="BV421" t="s">
        <v>6</v>
      </c>
      <c r="BW421" t="s">
        <v>6</v>
      </c>
      <c r="BX421" t="s">
        <v>6</v>
      </c>
      <c r="BY421">
        <v>2.1791800000000001</v>
      </c>
      <c r="BZ421">
        <v>140.62043900000003</v>
      </c>
      <c r="CC421" s="53">
        <v>1.549689373391872E-2</v>
      </c>
      <c r="CD421" s="53">
        <v>0</v>
      </c>
      <c r="CE421" s="53">
        <v>2.7367564966853782E-2</v>
      </c>
      <c r="CF421" s="53">
        <v>0.9571355412992274</v>
      </c>
      <c r="CH421" s="53">
        <v>0.99999999999999989</v>
      </c>
      <c r="CK421">
        <v>1.5496899999999999E-2</v>
      </c>
      <c r="CN421" s="53">
        <v>6.2660812788495335E-9</v>
      </c>
      <c r="CO421" s="53">
        <v>0</v>
      </c>
    </row>
    <row r="422" spans="1:93" x14ac:dyDescent="0.35">
      <c r="A422" s="3" t="s">
        <v>658</v>
      </c>
      <c r="B422" s="3" t="s">
        <v>661</v>
      </c>
      <c r="C422">
        <v>0</v>
      </c>
      <c r="D422">
        <v>0.35199999999999998</v>
      </c>
      <c r="E422">
        <v>0</v>
      </c>
      <c r="F422">
        <v>0</v>
      </c>
      <c r="G422">
        <v>0</v>
      </c>
      <c r="H422">
        <v>0</v>
      </c>
      <c r="I422">
        <v>0</v>
      </c>
      <c r="J422">
        <v>0</v>
      </c>
      <c r="K422">
        <v>0</v>
      </c>
      <c r="L422" s="3">
        <v>0</v>
      </c>
      <c r="M422" s="3">
        <v>0</v>
      </c>
      <c r="N422" s="3">
        <v>0</v>
      </c>
      <c r="O422" s="3">
        <v>0</v>
      </c>
      <c r="P422" s="3">
        <v>0</v>
      </c>
      <c r="Q422" s="3">
        <v>0</v>
      </c>
      <c r="R422">
        <v>0</v>
      </c>
      <c r="S422">
        <v>0</v>
      </c>
      <c r="T422">
        <v>15.2242</v>
      </c>
      <c r="U422">
        <v>12.393000000000001</v>
      </c>
      <c r="V422">
        <v>0</v>
      </c>
      <c r="W422">
        <v>0</v>
      </c>
      <c r="X422">
        <v>0</v>
      </c>
      <c r="Y422">
        <v>0</v>
      </c>
      <c r="Z422">
        <v>0</v>
      </c>
      <c r="AA422">
        <v>0</v>
      </c>
      <c r="AB422">
        <v>0</v>
      </c>
      <c r="AC422">
        <v>0</v>
      </c>
      <c r="AD422">
        <v>0</v>
      </c>
      <c r="AE422">
        <v>0</v>
      </c>
      <c r="AF422">
        <v>0</v>
      </c>
      <c r="AG422">
        <v>0</v>
      </c>
      <c r="AH422">
        <v>0</v>
      </c>
      <c r="AI422">
        <v>0</v>
      </c>
      <c r="AJ422">
        <v>0</v>
      </c>
      <c r="AK422">
        <v>0</v>
      </c>
      <c r="AL422">
        <v>0</v>
      </c>
      <c r="AM422">
        <v>0</v>
      </c>
      <c r="AN422">
        <v>1.593</v>
      </c>
      <c r="AO422">
        <v>0</v>
      </c>
      <c r="AP422">
        <v>0</v>
      </c>
      <c r="AQ422">
        <v>0.56999999999999995</v>
      </c>
      <c r="AR422">
        <v>0</v>
      </c>
      <c r="AT422">
        <v>30.132200000000001</v>
      </c>
      <c r="AU422">
        <v>30.132200000000001</v>
      </c>
      <c r="AV422">
        <v>24.437000000000001</v>
      </c>
      <c r="AW422">
        <v>0</v>
      </c>
      <c r="AX422">
        <v>0</v>
      </c>
      <c r="AY422" s="53">
        <v>0.81099289132555874</v>
      </c>
      <c r="BA422" t="s">
        <v>79</v>
      </c>
      <c r="BF422">
        <v>0.56999999999999995</v>
      </c>
      <c r="BG422">
        <v>0</v>
      </c>
      <c r="BH422">
        <v>27.6172</v>
      </c>
      <c r="BI422">
        <v>0</v>
      </c>
      <c r="BK422">
        <v>27.6172</v>
      </c>
      <c r="BN422">
        <v>0.35199999999999998</v>
      </c>
      <c r="BO422">
        <v>0</v>
      </c>
      <c r="BP422">
        <v>27.6172</v>
      </c>
      <c r="BQ422">
        <v>1.593</v>
      </c>
      <c r="BR422">
        <v>0.56999999999999995</v>
      </c>
      <c r="BS422">
        <v>0</v>
      </c>
      <c r="BT422">
        <v>0</v>
      </c>
      <c r="BU422">
        <v>0</v>
      </c>
      <c r="BV422" t="s">
        <v>6</v>
      </c>
      <c r="BW422" t="s">
        <v>6</v>
      </c>
      <c r="BX422" t="s">
        <v>6</v>
      </c>
      <c r="BY422">
        <v>0</v>
      </c>
      <c r="BZ422">
        <v>30.132200000000001</v>
      </c>
      <c r="CC422" s="53">
        <v>1.1681855291017581E-2</v>
      </c>
      <c r="CD422" s="53">
        <v>0</v>
      </c>
      <c r="CE422" s="53">
        <v>0.93545111209934884</v>
      </c>
      <c r="CF422" s="53">
        <v>5.2867032609633546E-2</v>
      </c>
      <c r="CH422" s="53">
        <v>1</v>
      </c>
      <c r="CK422">
        <v>1.16819E-2</v>
      </c>
      <c r="CN422" s="53">
        <v>4.4708982419039422E-8</v>
      </c>
      <c r="CO422" s="53">
        <v>0</v>
      </c>
    </row>
    <row r="423" spans="1:93" x14ac:dyDescent="0.35">
      <c r="A423" s="3" t="s">
        <v>662</v>
      </c>
      <c r="B423" s="3" t="s">
        <v>669</v>
      </c>
      <c r="C423">
        <v>0</v>
      </c>
      <c r="D423">
        <v>6.0000000000000001E-3</v>
      </c>
      <c r="E423">
        <v>0</v>
      </c>
      <c r="F423">
        <v>0</v>
      </c>
      <c r="G423">
        <v>0</v>
      </c>
      <c r="H423">
        <v>0</v>
      </c>
      <c r="I423">
        <v>0</v>
      </c>
      <c r="J423">
        <v>0</v>
      </c>
      <c r="K423">
        <v>0</v>
      </c>
      <c r="L423" s="3">
        <v>0</v>
      </c>
      <c r="M423" s="3">
        <v>0</v>
      </c>
      <c r="N423" s="3">
        <v>0</v>
      </c>
      <c r="O423" s="3">
        <v>0</v>
      </c>
      <c r="P423" s="3">
        <v>0</v>
      </c>
      <c r="Q423" s="3">
        <v>0</v>
      </c>
      <c r="R423">
        <v>0</v>
      </c>
      <c r="S423">
        <v>0</v>
      </c>
      <c r="T423">
        <v>0</v>
      </c>
      <c r="U423">
        <v>0</v>
      </c>
      <c r="V423">
        <v>0</v>
      </c>
      <c r="W423">
        <v>2.4300000000000002</v>
      </c>
      <c r="X423">
        <v>0</v>
      </c>
      <c r="Y423">
        <v>0</v>
      </c>
      <c r="Z423">
        <v>0</v>
      </c>
      <c r="AA423">
        <v>0</v>
      </c>
      <c r="AB423">
        <v>0</v>
      </c>
      <c r="AC423">
        <v>0</v>
      </c>
      <c r="AD423">
        <v>0</v>
      </c>
      <c r="AE423">
        <v>0</v>
      </c>
      <c r="AF423">
        <v>0</v>
      </c>
      <c r="AG423">
        <v>0</v>
      </c>
      <c r="AH423">
        <v>0</v>
      </c>
      <c r="AI423">
        <v>0</v>
      </c>
      <c r="AJ423">
        <v>0</v>
      </c>
      <c r="AK423">
        <v>0</v>
      </c>
      <c r="AL423">
        <v>0</v>
      </c>
      <c r="AM423">
        <v>0</v>
      </c>
      <c r="AN423">
        <v>0</v>
      </c>
      <c r="AO423">
        <v>0</v>
      </c>
      <c r="AP423">
        <v>0</v>
      </c>
      <c r="AQ423">
        <v>5.1330000000000001E-2</v>
      </c>
      <c r="AR423">
        <v>0</v>
      </c>
      <c r="AT423">
        <v>2.48733</v>
      </c>
      <c r="AU423">
        <v>2.48733</v>
      </c>
      <c r="AV423">
        <v>1.7110000000000001</v>
      </c>
      <c r="AW423">
        <v>0</v>
      </c>
      <c r="AX423">
        <v>0</v>
      </c>
      <c r="AY423" s="53">
        <v>0.68788620729858929</v>
      </c>
      <c r="BA423" t="s">
        <v>79</v>
      </c>
      <c r="BF423">
        <v>5.1330000000000001E-2</v>
      </c>
      <c r="BG423">
        <v>0</v>
      </c>
      <c r="BH423">
        <v>0</v>
      </c>
      <c r="BI423">
        <v>2.4300000000000002</v>
      </c>
      <c r="BK423">
        <v>2.4300000000000002</v>
      </c>
      <c r="BN423">
        <v>6.0000000000000001E-3</v>
      </c>
      <c r="BO423">
        <v>0</v>
      </c>
      <c r="BP423">
        <v>2.4300000000000002</v>
      </c>
      <c r="BQ423">
        <v>0</v>
      </c>
      <c r="BR423">
        <v>5.1330000000000001E-2</v>
      </c>
      <c r="BS423">
        <v>0</v>
      </c>
      <c r="BT423">
        <v>0</v>
      </c>
      <c r="BU423">
        <v>0</v>
      </c>
      <c r="BV423" t="s">
        <v>6</v>
      </c>
      <c r="BW423" t="s">
        <v>6</v>
      </c>
      <c r="BX423" t="s">
        <v>6</v>
      </c>
      <c r="BY423">
        <v>0</v>
      </c>
      <c r="BZ423">
        <v>2.48733</v>
      </c>
      <c r="CC423" s="53">
        <v>2.4122251570961634E-3</v>
      </c>
      <c r="CD423" s="53">
        <v>0</v>
      </c>
      <c r="CE423" s="53">
        <v>0.99758777484290395</v>
      </c>
      <c r="CF423" s="53">
        <v>0</v>
      </c>
      <c r="CH423" s="53">
        <v>1.0000000000000002</v>
      </c>
      <c r="CK423">
        <v>2.41223E-3</v>
      </c>
      <c r="CN423" s="53">
        <v>4.8429038366354371E-9</v>
      </c>
      <c r="CO423" s="53">
        <v>0</v>
      </c>
    </row>
    <row r="424" spans="1:93" x14ac:dyDescent="0.35">
      <c r="A424" s="3" t="s">
        <v>662</v>
      </c>
      <c r="B424" s="3" t="s">
        <v>667</v>
      </c>
      <c r="C424">
        <v>0</v>
      </c>
      <c r="D424">
        <v>5.7000000000000002E-2</v>
      </c>
      <c r="E424">
        <v>0</v>
      </c>
      <c r="F424">
        <v>0</v>
      </c>
      <c r="G424">
        <v>0</v>
      </c>
      <c r="H424">
        <v>0</v>
      </c>
      <c r="I424">
        <v>0</v>
      </c>
      <c r="J424">
        <v>0</v>
      </c>
      <c r="K424">
        <v>0</v>
      </c>
      <c r="L424" s="3">
        <v>0</v>
      </c>
      <c r="M424" s="3">
        <v>0</v>
      </c>
      <c r="N424" s="3">
        <v>0</v>
      </c>
      <c r="O424" s="3">
        <v>0</v>
      </c>
      <c r="P424" s="3">
        <v>0</v>
      </c>
      <c r="Q424" s="3">
        <v>0</v>
      </c>
      <c r="R424">
        <v>0</v>
      </c>
      <c r="S424">
        <v>0</v>
      </c>
      <c r="T424">
        <v>0</v>
      </c>
      <c r="U424">
        <v>0</v>
      </c>
      <c r="V424">
        <v>0</v>
      </c>
      <c r="W424">
        <v>5.09</v>
      </c>
      <c r="X424">
        <v>0</v>
      </c>
      <c r="Y424">
        <v>0</v>
      </c>
      <c r="Z424">
        <v>0</v>
      </c>
      <c r="AA424">
        <v>0</v>
      </c>
      <c r="AB424">
        <v>0</v>
      </c>
      <c r="AC424">
        <v>0</v>
      </c>
      <c r="AD424">
        <v>0</v>
      </c>
      <c r="AE424">
        <v>0</v>
      </c>
      <c r="AF424">
        <v>0</v>
      </c>
      <c r="AG424">
        <v>0</v>
      </c>
      <c r="AH424">
        <v>0</v>
      </c>
      <c r="AI424">
        <v>0</v>
      </c>
      <c r="AJ424">
        <v>0</v>
      </c>
      <c r="AK424">
        <v>0</v>
      </c>
      <c r="AL424">
        <v>0</v>
      </c>
      <c r="AM424">
        <v>0</v>
      </c>
      <c r="AN424">
        <v>0</v>
      </c>
      <c r="AO424">
        <v>0</v>
      </c>
      <c r="AP424">
        <v>0</v>
      </c>
      <c r="AQ424">
        <v>0.11304</v>
      </c>
      <c r="AR424">
        <v>0</v>
      </c>
      <c r="AT424">
        <v>5.26004</v>
      </c>
      <c r="AU424">
        <v>5.26004</v>
      </c>
      <c r="AV424">
        <v>3.7679999999999998</v>
      </c>
      <c r="AW424">
        <v>0</v>
      </c>
      <c r="AX424">
        <v>0</v>
      </c>
      <c r="AY424" s="53">
        <v>0.71634436240028587</v>
      </c>
      <c r="BA424" t="s">
        <v>79</v>
      </c>
      <c r="BF424">
        <v>0.11304</v>
      </c>
      <c r="BG424">
        <v>0</v>
      </c>
      <c r="BH424">
        <v>0</v>
      </c>
      <c r="BI424">
        <v>5.09</v>
      </c>
      <c r="BK424">
        <v>5.09</v>
      </c>
      <c r="BN424">
        <v>5.7000000000000002E-2</v>
      </c>
      <c r="BO424">
        <v>0</v>
      </c>
      <c r="BP424">
        <v>5.09</v>
      </c>
      <c r="BQ424">
        <v>0</v>
      </c>
      <c r="BR424">
        <v>0.11304</v>
      </c>
      <c r="BS424">
        <v>0</v>
      </c>
      <c r="BT424">
        <v>0</v>
      </c>
      <c r="BU424">
        <v>0</v>
      </c>
      <c r="BV424" t="s">
        <v>6</v>
      </c>
      <c r="BW424" t="s">
        <v>6</v>
      </c>
      <c r="BX424" t="s">
        <v>6</v>
      </c>
      <c r="BY424">
        <v>0</v>
      </c>
      <c r="BZ424">
        <v>5.26004</v>
      </c>
      <c r="CC424" s="53">
        <v>1.0836419494908784E-2</v>
      </c>
      <c r="CD424" s="53">
        <v>0</v>
      </c>
      <c r="CE424" s="53">
        <v>0.98916358050509112</v>
      </c>
      <c r="CF424" s="53">
        <v>0</v>
      </c>
      <c r="CH424" s="53">
        <v>0.99999999999999989</v>
      </c>
      <c r="CK424">
        <v>1.08364E-2</v>
      </c>
      <c r="CN424" s="53">
        <v>-1.9494908784500886E-8</v>
      </c>
      <c r="CO424" s="53">
        <v>0</v>
      </c>
    </row>
    <row r="425" spans="1:93" x14ac:dyDescent="0.35">
      <c r="A425" s="3" t="s">
        <v>662</v>
      </c>
      <c r="B425" s="3" t="s">
        <v>668</v>
      </c>
      <c r="C425">
        <v>0</v>
      </c>
      <c r="D425">
        <v>2.7E-2</v>
      </c>
      <c r="E425">
        <v>0</v>
      </c>
      <c r="F425">
        <v>0</v>
      </c>
      <c r="G425">
        <v>0</v>
      </c>
      <c r="H425">
        <v>0</v>
      </c>
      <c r="I425">
        <v>0</v>
      </c>
      <c r="J425">
        <v>0</v>
      </c>
      <c r="K425">
        <v>0</v>
      </c>
      <c r="L425" s="3">
        <v>0</v>
      </c>
      <c r="M425" s="3">
        <v>0</v>
      </c>
      <c r="N425" s="3">
        <v>0</v>
      </c>
      <c r="O425" s="3">
        <v>0</v>
      </c>
      <c r="P425" s="3">
        <v>0</v>
      </c>
      <c r="Q425" s="3">
        <v>0</v>
      </c>
      <c r="R425">
        <v>0</v>
      </c>
      <c r="S425">
        <v>0</v>
      </c>
      <c r="T425">
        <v>0</v>
      </c>
      <c r="U425">
        <v>0</v>
      </c>
      <c r="V425">
        <v>0</v>
      </c>
      <c r="W425">
        <v>5.742</v>
      </c>
      <c r="X425">
        <v>0</v>
      </c>
      <c r="Y425">
        <v>0</v>
      </c>
      <c r="Z425">
        <v>0</v>
      </c>
      <c r="AA425">
        <v>0</v>
      </c>
      <c r="AB425">
        <v>0</v>
      </c>
      <c r="AC425">
        <v>0</v>
      </c>
      <c r="AD425">
        <v>0</v>
      </c>
      <c r="AE425">
        <v>0</v>
      </c>
      <c r="AF425">
        <v>0</v>
      </c>
      <c r="AG425">
        <v>0</v>
      </c>
      <c r="AH425">
        <v>0</v>
      </c>
      <c r="AI425">
        <v>0</v>
      </c>
      <c r="AJ425">
        <v>0</v>
      </c>
      <c r="AK425">
        <v>0</v>
      </c>
      <c r="AL425">
        <v>0</v>
      </c>
      <c r="AM425">
        <v>0</v>
      </c>
      <c r="AN425">
        <v>0</v>
      </c>
      <c r="AO425">
        <v>0</v>
      </c>
      <c r="AP425">
        <v>0</v>
      </c>
      <c r="AQ425">
        <v>0.12609000000000001</v>
      </c>
      <c r="AR425">
        <v>0</v>
      </c>
      <c r="AT425">
        <v>5.8950899999999997</v>
      </c>
      <c r="AU425">
        <v>5.8950899999999997</v>
      </c>
      <c r="AV425">
        <v>4.2030000000000003</v>
      </c>
      <c r="AW425">
        <v>0</v>
      </c>
      <c r="AX425">
        <v>0</v>
      </c>
      <c r="AY425" s="53">
        <v>0.71296621425627094</v>
      </c>
      <c r="BA425" t="s">
        <v>79</v>
      </c>
      <c r="BF425">
        <v>0.12609000000000001</v>
      </c>
      <c r="BG425">
        <v>0</v>
      </c>
      <c r="BH425">
        <v>0</v>
      </c>
      <c r="BI425">
        <v>5.742</v>
      </c>
      <c r="BK425">
        <v>5.742</v>
      </c>
      <c r="BN425">
        <v>2.7E-2</v>
      </c>
      <c r="BO425">
        <v>0</v>
      </c>
      <c r="BP425">
        <v>5.742</v>
      </c>
      <c r="BQ425">
        <v>0</v>
      </c>
      <c r="BR425">
        <v>0.12609000000000001</v>
      </c>
      <c r="BS425">
        <v>0</v>
      </c>
      <c r="BT425">
        <v>0</v>
      </c>
      <c r="BU425">
        <v>0</v>
      </c>
      <c r="BV425" t="s">
        <v>6</v>
      </c>
      <c r="BW425" t="s">
        <v>6</v>
      </c>
      <c r="BX425" t="s">
        <v>6</v>
      </c>
      <c r="BY425">
        <v>0</v>
      </c>
      <c r="BZ425">
        <v>5.8950899999999997</v>
      </c>
      <c r="CC425" s="53">
        <v>4.5800827468282929E-3</v>
      </c>
      <c r="CD425" s="53">
        <v>0</v>
      </c>
      <c r="CE425" s="53">
        <v>0.99541991725317169</v>
      </c>
      <c r="CF425" s="53">
        <v>0</v>
      </c>
      <c r="CH425" s="53">
        <v>1</v>
      </c>
      <c r="CK425">
        <v>4.5800800000000003E-3</v>
      </c>
      <c r="CN425" s="53">
        <v>-2.7468282925990906E-9</v>
      </c>
      <c r="CO425" s="53">
        <v>0</v>
      </c>
    </row>
    <row r="426" spans="1:93" x14ac:dyDescent="0.35">
      <c r="A426" s="3" t="s">
        <v>662</v>
      </c>
      <c r="B426" s="3" t="s">
        <v>665</v>
      </c>
      <c r="C426">
        <v>0</v>
      </c>
      <c r="D426">
        <v>1.7999999999999999E-2</v>
      </c>
      <c r="E426">
        <v>0</v>
      </c>
      <c r="F426">
        <v>0</v>
      </c>
      <c r="G426">
        <v>0</v>
      </c>
      <c r="H426">
        <v>0</v>
      </c>
      <c r="I426">
        <v>0</v>
      </c>
      <c r="J426">
        <v>0</v>
      </c>
      <c r="K426">
        <v>0</v>
      </c>
      <c r="L426" s="3">
        <v>0</v>
      </c>
      <c r="M426" s="3">
        <v>0</v>
      </c>
      <c r="N426" s="3">
        <v>0</v>
      </c>
      <c r="O426" s="3">
        <v>0</v>
      </c>
      <c r="P426" s="3">
        <v>0</v>
      </c>
      <c r="Q426" s="3">
        <v>0</v>
      </c>
      <c r="R426">
        <v>0</v>
      </c>
      <c r="S426">
        <v>0</v>
      </c>
      <c r="T426">
        <v>0</v>
      </c>
      <c r="U426">
        <v>0</v>
      </c>
      <c r="V426">
        <v>0</v>
      </c>
      <c r="W426">
        <v>0.81</v>
      </c>
      <c r="X426">
        <v>0</v>
      </c>
      <c r="Y426">
        <v>0</v>
      </c>
      <c r="Z426">
        <v>0</v>
      </c>
      <c r="AA426">
        <v>0</v>
      </c>
      <c r="AB426">
        <v>0</v>
      </c>
      <c r="AC426">
        <v>0</v>
      </c>
      <c r="AD426">
        <v>0</v>
      </c>
      <c r="AE426">
        <v>0</v>
      </c>
      <c r="AF426">
        <v>0</v>
      </c>
      <c r="AG426">
        <v>0</v>
      </c>
      <c r="AH426">
        <v>0</v>
      </c>
      <c r="AI426">
        <v>0</v>
      </c>
      <c r="AJ426">
        <v>0</v>
      </c>
      <c r="AK426">
        <v>0</v>
      </c>
      <c r="AL426">
        <v>0</v>
      </c>
      <c r="AM426">
        <v>0</v>
      </c>
      <c r="AN426">
        <v>0</v>
      </c>
      <c r="AO426">
        <v>0</v>
      </c>
      <c r="AP426">
        <v>0</v>
      </c>
      <c r="AQ426">
        <v>1.941E-2</v>
      </c>
      <c r="AR426">
        <v>0</v>
      </c>
      <c r="AT426">
        <v>0.84741000000000011</v>
      </c>
      <c r="AU426">
        <v>0.84741000000000011</v>
      </c>
      <c r="AV426">
        <v>0.64700000000000002</v>
      </c>
      <c r="AW426">
        <v>0</v>
      </c>
      <c r="AX426">
        <v>0</v>
      </c>
      <c r="AY426" s="53">
        <v>0.76350290886347805</v>
      </c>
      <c r="BA426" t="s">
        <v>79</v>
      </c>
      <c r="BF426">
        <v>1.941E-2</v>
      </c>
      <c r="BG426">
        <v>0</v>
      </c>
      <c r="BH426">
        <v>0</v>
      </c>
      <c r="BI426">
        <v>0.81</v>
      </c>
      <c r="BK426">
        <v>0.81</v>
      </c>
      <c r="BN426">
        <v>1.7999999999999999E-2</v>
      </c>
      <c r="BO426">
        <v>0</v>
      </c>
      <c r="BP426">
        <v>0.81</v>
      </c>
      <c r="BQ426">
        <v>0</v>
      </c>
      <c r="BR426">
        <v>1.941E-2</v>
      </c>
      <c r="BS426">
        <v>0</v>
      </c>
      <c r="BT426">
        <v>0</v>
      </c>
      <c r="BU426">
        <v>0</v>
      </c>
      <c r="BV426" t="s">
        <v>6</v>
      </c>
      <c r="BW426" t="s">
        <v>6</v>
      </c>
      <c r="BX426" t="s">
        <v>6</v>
      </c>
      <c r="BY426">
        <v>0</v>
      </c>
      <c r="BZ426">
        <v>0.84741000000000011</v>
      </c>
      <c r="CC426" s="53">
        <v>2.1241193755089031E-2</v>
      </c>
      <c r="CD426" s="53">
        <v>0</v>
      </c>
      <c r="CE426" s="53">
        <v>0.97875880624491096</v>
      </c>
      <c r="CF426" s="53">
        <v>0</v>
      </c>
      <c r="CH426" s="53">
        <v>1</v>
      </c>
      <c r="CK426">
        <v>2.1241199999999998E-2</v>
      </c>
      <c r="CN426" s="53">
        <v>6.24491096681834E-9</v>
      </c>
      <c r="CO426" s="53">
        <v>0</v>
      </c>
    </row>
    <row r="427" spans="1:93" x14ac:dyDescent="0.35">
      <c r="A427" s="3" t="s">
        <v>662</v>
      </c>
      <c r="B427" s="3" t="s">
        <v>663</v>
      </c>
      <c r="C427">
        <v>0</v>
      </c>
      <c r="D427">
        <v>4.2000000000000003E-2</v>
      </c>
      <c r="E427">
        <v>0</v>
      </c>
      <c r="F427">
        <v>0</v>
      </c>
      <c r="G427">
        <v>0</v>
      </c>
      <c r="H427">
        <v>0</v>
      </c>
      <c r="I427">
        <v>0</v>
      </c>
      <c r="J427">
        <v>0</v>
      </c>
      <c r="K427">
        <v>0</v>
      </c>
      <c r="L427" s="3">
        <v>0</v>
      </c>
      <c r="M427" s="3">
        <v>0</v>
      </c>
      <c r="N427" s="3">
        <v>0</v>
      </c>
      <c r="O427" s="3">
        <v>0</v>
      </c>
      <c r="P427" s="3">
        <v>0</v>
      </c>
      <c r="Q427" s="3">
        <v>0</v>
      </c>
      <c r="R427">
        <v>0</v>
      </c>
      <c r="S427">
        <v>0</v>
      </c>
      <c r="T427">
        <v>0</v>
      </c>
      <c r="U427">
        <v>0</v>
      </c>
      <c r="V427">
        <v>13.0365</v>
      </c>
      <c r="W427">
        <v>0</v>
      </c>
      <c r="X427">
        <v>0</v>
      </c>
      <c r="Y427">
        <v>0</v>
      </c>
      <c r="Z427">
        <v>0</v>
      </c>
      <c r="AA427">
        <v>0</v>
      </c>
      <c r="AB427">
        <v>0</v>
      </c>
      <c r="AC427">
        <v>0</v>
      </c>
      <c r="AD427">
        <v>0</v>
      </c>
      <c r="AE427">
        <v>0</v>
      </c>
      <c r="AF427">
        <v>0</v>
      </c>
      <c r="AG427">
        <v>0</v>
      </c>
      <c r="AH427">
        <v>0</v>
      </c>
      <c r="AI427">
        <v>0</v>
      </c>
      <c r="AJ427">
        <v>0</v>
      </c>
      <c r="AK427">
        <v>0</v>
      </c>
      <c r="AL427">
        <v>0</v>
      </c>
      <c r="AM427">
        <v>0</v>
      </c>
      <c r="AN427">
        <v>0</v>
      </c>
      <c r="AO427">
        <v>0</v>
      </c>
      <c r="AP427">
        <v>0</v>
      </c>
      <c r="AQ427">
        <v>0.27366000000000001</v>
      </c>
      <c r="AR427">
        <v>0</v>
      </c>
      <c r="AT427">
        <v>13.35216</v>
      </c>
      <c r="AU427">
        <v>13.35216</v>
      </c>
      <c r="AV427">
        <v>9.1219999999999999</v>
      </c>
      <c r="AW427">
        <v>0</v>
      </c>
      <c r="AX427">
        <v>0</v>
      </c>
      <c r="AY427" s="53">
        <v>0.68318534229667716</v>
      </c>
      <c r="BA427" t="s">
        <v>79</v>
      </c>
      <c r="BF427">
        <v>0.27366000000000001</v>
      </c>
      <c r="BG427">
        <v>0</v>
      </c>
      <c r="BH427">
        <v>13.0365</v>
      </c>
      <c r="BI427">
        <v>0</v>
      </c>
      <c r="BK427">
        <v>13.0365</v>
      </c>
      <c r="BN427">
        <v>4.2000000000000003E-2</v>
      </c>
      <c r="BO427">
        <v>0</v>
      </c>
      <c r="BP427">
        <v>13.0365</v>
      </c>
      <c r="BQ427">
        <v>0</v>
      </c>
      <c r="BR427">
        <v>0.27366000000000001</v>
      </c>
      <c r="BS427">
        <v>0</v>
      </c>
      <c r="BT427">
        <v>0</v>
      </c>
      <c r="BU427">
        <v>0</v>
      </c>
      <c r="BV427" t="s">
        <v>6</v>
      </c>
      <c r="BW427" t="s">
        <v>6</v>
      </c>
      <c r="BX427" t="s">
        <v>6</v>
      </c>
      <c r="BY427">
        <v>0</v>
      </c>
      <c r="BZ427">
        <v>13.35216</v>
      </c>
      <c r="CC427" s="53">
        <v>3.1455584714383295E-3</v>
      </c>
      <c r="CD427" s="53">
        <v>0</v>
      </c>
      <c r="CE427" s="53">
        <v>0.99685444152856173</v>
      </c>
      <c r="CF427" s="53">
        <v>0</v>
      </c>
      <c r="CH427" s="53">
        <v>1</v>
      </c>
      <c r="CK427">
        <v>3.14555E-3</v>
      </c>
      <c r="CN427" s="53">
        <v>-8.4714383294728912E-9</v>
      </c>
      <c r="CO427" s="53">
        <v>0</v>
      </c>
    </row>
    <row r="428" spans="1:93" x14ac:dyDescent="0.35">
      <c r="A428" s="3" t="s">
        <v>662</v>
      </c>
      <c r="B428" s="3" t="s">
        <v>664</v>
      </c>
      <c r="C428">
        <v>0</v>
      </c>
      <c r="D428">
        <v>1.4999999999999999E-2</v>
      </c>
      <c r="E428">
        <v>0</v>
      </c>
      <c r="F428">
        <v>0</v>
      </c>
      <c r="G428">
        <v>0</v>
      </c>
      <c r="H428">
        <v>1.278</v>
      </c>
      <c r="I428">
        <v>0</v>
      </c>
      <c r="J428">
        <v>1.2270000000000001</v>
      </c>
      <c r="K428">
        <v>0</v>
      </c>
      <c r="L428" s="3">
        <v>0</v>
      </c>
      <c r="M428" s="3">
        <v>0</v>
      </c>
      <c r="N428" s="3">
        <v>0</v>
      </c>
      <c r="O428" s="3">
        <v>0</v>
      </c>
      <c r="P428" s="3">
        <v>0</v>
      </c>
      <c r="Q428" s="3">
        <v>0</v>
      </c>
      <c r="R428">
        <v>47.135199999999998</v>
      </c>
      <c r="S428">
        <v>71.466300000000004</v>
      </c>
      <c r="T428">
        <v>0</v>
      </c>
      <c r="U428">
        <v>14.93</v>
      </c>
      <c r="V428">
        <v>0</v>
      </c>
      <c r="W428">
        <v>0</v>
      </c>
      <c r="X428">
        <v>0</v>
      </c>
      <c r="Y428">
        <v>0</v>
      </c>
      <c r="Z428">
        <v>0</v>
      </c>
      <c r="AA428">
        <v>0</v>
      </c>
      <c r="AB428">
        <v>2.8</v>
      </c>
      <c r="AC428">
        <v>0</v>
      </c>
      <c r="AD428">
        <v>0</v>
      </c>
      <c r="AE428">
        <v>0</v>
      </c>
      <c r="AF428">
        <v>0</v>
      </c>
      <c r="AG428">
        <v>0</v>
      </c>
      <c r="AH428">
        <v>0</v>
      </c>
      <c r="AI428">
        <v>0</v>
      </c>
      <c r="AJ428">
        <v>0</v>
      </c>
      <c r="AK428">
        <v>0</v>
      </c>
      <c r="AL428">
        <v>0</v>
      </c>
      <c r="AM428">
        <v>0</v>
      </c>
      <c r="AN428">
        <v>36.088999999999999</v>
      </c>
      <c r="AO428">
        <v>1.49</v>
      </c>
      <c r="AP428">
        <v>0</v>
      </c>
      <c r="AQ428">
        <v>4.2318600000000002</v>
      </c>
      <c r="AR428">
        <v>0</v>
      </c>
      <c r="AT428">
        <v>180.66236000000004</v>
      </c>
      <c r="AU428">
        <v>180.66236000000004</v>
      </c>
      <c r="AV428">
        <v>141.06200000000001</v>
      </c>
      <c r="AW428">
        <v>0</v>
      </c>
      <c r="AX428">
        <v>0</v>
      </c>
      <c r="AY428" s="53">
        <v>0.78080459039724703</v>
      </c>
      <c r="BA428" t="s">
        <v>79</v>
      </c>
      <c r="BF428">
        <v>4.2318600000000002</v>
      </c>
      <c r="BG428">
        <v>0</v>
      </c>
      <c r="BH428">
        <v>133.53149999999999</v>
      </c>
      <c r="BI428">
        <v>0</v>
      </c>
      <c r="BK428">
        <v>136.33150000000001</v>
      </c>
      <c r="BN428">
        <v>1.2929999999999999</v>
      </c>
      <c r="BO428">
        <v>0</v>
      </c>
      <c r="BP428">
        <v>136.33150000000001</v>
      </c>
      <c r="BQ428">
        <v>38.805999999999997</v>
      </c>
      <c r="BR428">
        <v>4.2318600000000002</v>
      </c>
      <c r="BS428">
        <v>0</v>
      </c>
      <c r="BT428">
        <v>0</v>
      </c>
      <c r="BU428">
        <v>0</v>
      </c>
      <c r="BV428" t="s">
        <v>6</v>
      </c>
      <c r="BW428" t="s">
        <v>6</v>
      </c>
      <c r="BX428" t="s">
        <v>6</v>
      </c>
      <c r="BY428">
        <v>0</v>
      </c>
      <c r="BZ428">
        <v>180.66236000000001</v>
      </c>
      <c r="CC428" s="53">
        <v>7.1569971741761804E-3</v>
      </c>
      <c r="CD428" s="53">
        <v>0</v>
      </c>
      <c r="CE428" s="53">
        <v>0.77804452460379692</v>
      </c>
      <c r="CF428" s="53">
        <v>0.21479847822202697</v>
      </c>
      <c r="CH428" s="53">
        <v>1</v>
      </c>
      <c r="CK428">
        <v>7.1570100000000001E-3</v>
      </c>
      <c r="CN428" s="53">
        <v>1.2825823819673232E-8</v>
      </c>
      <c r="CO428" s="53">
        <v>0</v>
      </c>
    </row>
    <row r="429" spans="1:93" x14ac:dyDescent="0.35">
      <c r="A429" s="3" t="s">
        <v>670</v>
      </c>
      <c r="B429" s="3" t="s">
        <v>671</v>
      </c>
      <c r="C429">
        <v>0</v>
      </c>
      <c r="D429">
        <v>0</v>
      </c>
      <c r="E429">
        <v>0</v>
      </c>
      <c r="F429">
        <v>0</v>
      </c>
      <c r="G429">
        <v>0</v>
      </c>
      <c r="H429">
        <v>0</v>
      </c>
      <c r="I429">
        <v>0</v>
      </c>
      <c r="J429">
        <v>0</v>
      </c>
      <c r="K429">
        <v>0</v>
      </c>
      <c r="L429" s="3">
        <v>0</v>
      </c>
      <c r="M429" s="3">
        <v>0</v>
      </c>
      <c r="N429" s="3">
        <v>0</v>
      </c>
      <c r="O429" s="3">
        <v>0</v>
      </c>
      <c r="P429" s="3">
        <v>0</v>
      </c>
      <c r="Q429" s="3">
        <v>0</v>
      </c>
      <c r="R429">
        <v>4.3390000000000004</v>
      </c>
      <c r="S429">
        <v>23.065999999999999</v>
      </c>
      <c r="T429">
        <v>29.54</v>
      </c>
      <c r="U429">
        <v>32.447000000000003</v>
      </c>
      <c r="V429">
        <v>0</v>
      </c>
      <c r="W429">
        <v>3.75</v>
      </c>
      <c r="X429">
        <v>0</v>
      </c>
      <c r="Y429">
        <v>0</v>
      </c>
      <c r="Z429">
        <v>0</v>
      </c>
      <c r="AA429">
        <v>0</v>
      </c>
      <c r="AB429">
        <v>0.95099999999999996</v>
      </c>
      <c r="AC429">
        <v>0</v>
      </c>
      <c r="AD429">
        <v>1.4E-2</v>
      </c>
      <c r="AE429">
        <v>0</v>
      </c>
      <c r="AF429">
        <v>0</v>
      </c>
      <c r="AG429">
        <v>0</v>
      </c>
      <c r="AH429">
        <v>0</v>
      </c>
      <c r="AI429">
        <v>0</v>
      </c>
      <c r="AJ429">
        <v>0</v>
      </c>
      <c r="AK429">
        <v>0</v>
      </c>
      <c r="AL429">
        <v>0</v>
      </c>
      <c r="AM429">
        <v>0</v>
      </c>
      <c r="AN429">
        <v>14.587999999999999</v>
      </c>
      <c r="AO429">
        <v>7.9089999999999998</v>
      </c>
      <c r="AP429">
        <v>0</v>
      </c>
      <c r="AQ429">
        <v>3.5720000000000001</v>
      </c>
      <c r="AR429">
        <v>0</v>
      </c>
      <c r="AT429">
        <v>120.17599999999999</v>
      </c>
      <c r="AU429">
        <v>120.17599999999999</v>
      </c>
      <c r="AV429">
        <v>88.843000000000004</v>
      </c>
      <c r="AW429">
        <v>0</v>
      </c>
      <c r="AX429">
        <v>0</v>
      </c>
      <c r="AY429" s="53">
        <v>0.73927406470509927</v>
      </c>
      <c r="BA429" t="s">
        <v>79</v>
      </c>
      <c r="BF429">
        <v>3.5720000000000001</v>
      </c>
      <c r="BG429">
        <v>0</v>
      </c>
      <c r="BH429">
        <v>89.391999999999996</v>
      </c>
      <c r="BI429">
        <v>3.75</v>
      </c>
      <c r="BK429">
        <v>94.106999999999985</v>
      </c>
      <c r="BN429">
        <v>0</v>
      </c>
      <c r="BO429">
        <v>0</v>
      </c>
      <c r="BP429">
        <v>94.106999999999985</v>
      </c>
      <c r="BQ429">
        <v>22.497</v>
      </c>
      <c r="BR429">
        <v>3.5720000000000001</v>
      </c>
      <c r="BS429">
        <v>0</v>
      </c>
      <c r="BT429">
        <v>0</v>
      </c>
      <c r="BU429">
        <v>0</v>
      </c>
      <c r="BV429" t="s">
        <v>6</v>
      </c>
      <c r="BW429" t="s">
        <v>6</v>
      </c>
      <c r="BX429" t="s">
        <v>6</v>
      </c>
      <c r="BY429">
        <v>0</v>
      </c>
      <c r="BZ429">
        <v>120.17599999999999</v>
      </c>
      <c r="CC429" s="53">
        <v>0</v>
      </c>
      <c r="CD429" s="53">
        <v>0</v>
      </c>
      <c r="CE429" s="53">
        <v>0.81279956064438819</v>
      </c>
      <c r="CF429" s="53">
        <v>0.18720043935561179</v>
      </c>
      <c r="CH429" s="53">
        <v>1</v>
      </c>
      <c r="CK429">
        <v>0</v>
      </c>
      <c r="CN429" s="53">
        <v>0</v>
      </c>
      <c r="CO429" s="53">
        <v>0</v>
      </c>
    </row>
    <row r="430" spans="1:93" x14ac:dyDescent="0.35">
      <c r="A430" s="3" t="s">
        <v>670</v>
      </c>
      <c r="B430" s="3" t="s">
        <v>672</v>
      </c>
      <c r="C430">
        <v>0</v>
      </c>
      <c r="D430">
        <v>0</v>
      </c>
      <c r="E430">
        <v>0</v>
      </c>
      <c r="F430">
        <v>0</v>
      </c>
      <c r="G430">
        <v>0</v>
      </c>
      <c r="H430">
        <v>0</v>
      </c>
      <c r="I430">
        <v>0</v>
      </c>
      <c r="J430">
        <v>0</v>
      </c>
      <c r="K430">
        <v>0</v>
      </c>
      <c r="L430" s="3">
        <v>0</v>
      </c>
      <c r="M430" s="3">
        <v>0</v>
      </c>
      <c r="N430" s="3">
        <v>0</v>
      </c>
      <c r="O430" s="3">
        <v>0</v>
      </c>
      <c r="P430" s="3">
        <v>0</v>
      </c>
      <c r="Q430" s="3">
        <v>0</v>
      </c>
      <c r="R430">
        <v>0</v>
      </c>
      <c r="S430">
        <v>0</v>
      </c>
      <c r="T430">
        <v>0</v>
      </c>
      <c r="U430">
        <v>16.103000000000002</v>
      </c>
      <c r="V430">
        <v>0</v>
      </c>
      <c r="W430">
        <v>0</v>
      </c>
      <c r="X430">
        <v>0</v>
      </c>
      <c r="Y430">
        <v>0</v>
      </c>
      <c r="Z430">
        <v>0</v>
      </c>
      <c r="AA430">
        <v>0</v>
      </c>
      <c r="AB430">
        <v>0.94399999999999995</v>
      </c>
      <c r="AC430">
        <v>0</v>
      </c>
      <c r="AD430">
        <v>0</v>
      </c>
      <c r="AE430">
        <v>0</v>
      </c>
      <c r="AF430">
        <v>0</v>
      </c>
      <c r="AG430">
        <v>0</v>
      </c>
      <c r="AH430">
        <v>0</v>
      </c>
      <c r="AI430">
        <v>0</v>
      </c>
      <c r="AJ430">
        <v>0</v>
      </c>
      <c r="AK430">
        <v>0</v>
      </c>
      <c r="AL430">
        <v>0</v>
      </c>
      <c r="AM430">
        <v>0</v>
      </c>
      <c r="AN430">
        <v>0</v>
      </c>
      <c r="AO430">
        <v>0</v>
      </c>
      <c r="AP430">
        <v>0</v>
      </c>
      <c r="AQ430">
        <v>0.379</v>
      </c>
      <c r="AR430">
        <v>0</v>
      </c>
      <c r="AT430">
        <v>17.426000000000002</v>
      </c>
      <c r="AU430">
        <v>17.426000000000002</v>
      </c>
      <c r="AV430">
        <v>12.561</v>
      </c>
      <c r="AW430">
        <v>0</v>
      </c>
      <c r="AX430">
        <v>0</v>
      </c>
      <c r="AY430" s="53">
        <v>0.7208194651669918</v>
      </c>
      <c r="BA430" t="s">
        <v>79</v>
      </c>
      <c r="BF430">
        <v>0.379</v>
      </c>
      <c r="BG430">
        <v>0</v>
      </c>
      <c r="BH430">
        <v>16.103000000000002</v>
      </c>
      <c r="BI430">
        <v>0</v>
      </c>
      <c r="BK430">
        <v>17.047000000000001</v>
      </c>
      <c r="BN430">
        <v>0</v>
      </c>
      <c r="BO430">
        <v>0</v>
      </c>
      <c r="BP430">
        <v>17.047000000000001</v>
      </c>
      <c r="BQ430">
        <v>0</v>
      </c>
      <c r="BR430">
        <v>0.379</v>
      </c>
      <c r="BS430">
        <v>0</v>
      </c>
      <c r="BT430">
        <v>0</v>
      </c>
      <c r="BU430">
        <v>0</v>
      </c>
      <c r="BV430" t="s">
        <v>6</v>
      </c>
      <c r="BW430" t="s">
        <v>6</v>
      </c>
      <c r="BX430" t="s">
        <v>6</v>
      </c>
      <c r="BY430">
        <v>0</v>
      </c>
      <c r="BZ430">
        <v>17.426000000000002</v>
      </c>
      <c r="CC430" s="53">
        <v>0</v>
      </c>
      <c r="CD430" s="53">
        <v>0</v>
      </c>
      <c r="CE430" s="53">
        <v>1</v>
      </c>
      <c r="CF430" s="53">
        <v>0</v>
      </c>
      <c r="CH430" s="53">
        <v>1</v>
      </c>
      <c r="CK430">
        <v>0</v>
      </c>
      <c r="CN430" s="53">
        <v>0</v>
      </c>
      <c r="CO430" s="53">
        <v>0</v>
      </c>
    </row>
    <row r="431" spans="1:93" x14ac:dyDescent="0.35">
      <c r="A431" s="3" t="s">
        <v>670</v>
      </c>
      <c r="B431" s="3" t="s">
        <v>673</v>
      </c>
      <c r="C431">
        <v>0</v>
      </c>
      <c r="D431">
        <v>0</v>
      </c>
      <c r="E431">
        <v>0</v>
      </c>
      <c r="F431">
        <v>0</v>
      </c>
      <c r="G431">
        <v>0</v>
      </c>
      <c r="H431">
        <v>0</v>
      </c>
      <c r="I431">
        <v>0</v>
      </c>
      <c r="J431">
        <v>0</v>
      </c>
      <c r="K431">
        <v>0</v>
      </c>
      <c r="L431" s="3">
        <v>0</v>
      </c>
      <c r="M431" s="3">
        <v>7.0620000000000003</v>
      </c>
      <c r="N431" s="3">
        <v>0</v>
      </c>
      <c r="O431" s="3">
        <v>61.808999999999997</v>
      </c>
      <c r="P431" s="3">
        <v>0</v>
      </c>
      <c r="Q431" s="3">
        <v>0</v>
      </c>
      <c r="R431">
        <v>9.5519999999999996</v>
      </c>
      <c r="S431">
        <v>17.788</v>
      </c>
      <c r="T431">
        <v>3.2629999999999999</v>
      </c>
      <c r="U431">
        <v>14.916</v>
      </c>
      <c r="V431">
        <v>1.85</v>
      </c>
      <c r="W431">
        <v>1.0309999999999999</v>
      </c>
      <c r="X431">
        <v>0</v>
      </c>
      <c r="Y431">
        <v>0</v>
      </c>
      <c r="Z431">
        <v>0</v>
      </c>
      <c r="AA431">
        <v>0</v>
      </c>
      <c r="AB431">
        <v>4.3810000000000002</v>
      </c>
      <c r="AC431">
        <v>0</v>
      </c>
      <c r="AD431">
        <v>0.06</v>
      </c>
      <c r="AE431">
        <v>0</v>
      </c>
      <c r="AF431">
        <v>0</v>
      </c>
      <c r="AG431">
        <v>0</v>
      </c>
      <c r="AH431">
        <v>0</v>
      </c>
      <c r="AI431">
        <v>0</v>
      </c>
      <c r="AJ431">
        <v>0</v>
      </c>
      <c r="AK431">
        <v>0.57599999999999996</v>
      </c>
      <c r="AL431">
        <v>0</v>
      </c>
      <c r="AM431">
        <v>0</v>
      </c>
      <c r="AN431">
        <v>18.207000000000001</v>
      </c>
      <c r="AO431">
        <v>1.3029999999999999</v>
      </c>
      <c r="AP431">
        <v>0</v>
      </c>
      <c r="AQ431">
        <v>4.1710000000000003</v>
      </c>
      <c r="AR431">
        <v>0</v>
      </c>
      <c r="AT431">
        <v>145.96899999999999</v>
      </c>
      <c r="AU431">
        <v>145.96899999999999</v>
      </c>
      <c r="AV431">
        <v>101.745</v>
      </c>
      <c r="AW431">
        <v>0</v>
      </c>
      <c r="AX431">
        <v>0</v>
      </c>
      <c r="AY431" s="53">
        <v>0.69703156149593415</v>
      </c>
      <c r="BA431" t="s">
        <v>79</v>
      </c>
      <c r="BF431">
        <v>4.7469999999999999</v>
      </c>
      <c r="BG431">
        <v>0</v>
      </c>
      <c r="BH431">
        <v>47.369000000000007</v>
      </c>
      <c r="BI431">
        <v>1.0309999999999999</v>
      </c>
      <c r="BK431">
        <v>121.712</v>
      </c>
      <c r="BN431">
        <v>0</v>
      </c>
      <c r="BO431">
        <v>0</v>
      </c>
      <c r="BP431">
        <v>52.841000000000008</v>
      </c>
      <c r="BQ431">
        <v>88.381</v>
      </c>
      <c r="BR431">
        <v>4.7469999999999999</v>
      </c>
      <c r="BS431">
        <v>0</v>
      </c>
      <c r="BT431">
        <v>0</v>
      </c>
      <c r="BU431">
        <v>0</v>
      </c>
      <c r="BV431" t="s">
        <v>6</v>
      </c>
      <c r="BW431" t="s">
        <v>6</v>
      </c>
      <c r="BX431" t="s">
        <v>6</v>
      </c>
      <c r="BY431">
        <v>2.57796</v>
      </c>
      <c r="BZ431">
        <v>145.96899999999999</v>
      </c>
      <c r="CC431" s="53">
        <v>1.7661010214497598E-2</v>
      </c>
      <c r="CD431" s="53">
        <v>0</v>
      </c>
      <c r="CE431" s="53">
        <v>0.39452212456069446</v>
      </c>
      <c r="CF431" s="53">
        <v>0.58781686522480803</v>
      </c>
      <c r="CH431" s="53">
        <v>1</v>
      </c>
      <c r="CK431">
        <v>1.7661E-2</v>
      </c>
      <c r="CN431" s="53">
        <v>-1.0214497598443062E-8</v>
      </c>
      <c r="CO431" s="53">
        <v>0</v>
      </c>
    </row>
    <row r="432" spans="1:93" x14ac:dyDescent="0.35">
      <c r="A432" s="3" t="s">
        <v>670</v>
      </c>
      <c r="B432" s="3" t="s">
        <v>674</v>
      </c>
      <c r="C432">
        <v>0</v>
      </c>
      <c r="D432">
        <v>0</v>
      </c>
      <c r="E432">
        <v>0</v>
      </c>
      <c r="F432">
        <v>0</v>
      </c>
      <c r="G432">
        <v>0</v>
      </c>
      <c r="H432">
        <v>0</v>
      </c>
      <c r="I432">
        <v>0</v>
      </c>
      <c r="J432">
        <v>0</v>
      </c>
      <c r="K432">
        <v>0</v>
      </c>
      <c r="L432" s="3">
        <v>0</v>
      </c>
      <c r="M432" s="3">
        <v>0</v>
      </c>
      <c r="N432" s="3">
        <v>0</v>
      </c>
      <c r="O432" s="3">
        <v>0</v>
      </c>
      <c r="P432" s="3">
        <v>0</v>
      </c>
      <c r="Q432" s="3">
        <v>0</v>
      </c>
      <c r="R432">
        <v>0</v>
      </c>
      <c r="S432">
        <v>0</v>
      </c>
      <c r="T432">
        <v>0</v>
      </c>
      <c r="U432">
        <v>0</v>
      </c>
      <c r="V432">
        <v>0</v>
      </c>
      <c r="W432">
        <v>1.11778</v>
      </c>
      <c r="X432">
        <v>0</v>
      </c>
      <c r="Y432">
        <v>0</v>
      </c>
      <c r="Z432">
        <v>0</v>
      </c>
      <c r="AA432">
        <v>0</v>
      </c>
      <c r="AB432">
        <v>0</v>
      </c>
      <c r="AC432">
        <v>0</v>
      </c>
      <c r="AD432">
        <v>0.30111100000000002</v>
      </c>
      <c r="AE432">
        <v>0</v>
      </c>
      <c r="AF432">
        <v>0</v>
      </c>
      <c r="AG432">
        <v>0</v>
      </c>
      <c r="AH432">
        <v>0</v>
      </c>
      <c r="AI432">
        <v>0</v>
      </c>
      <c r="AJ432">
        <v>0</v>
      </c>
      <c r="AK432">
        <v>0</v>
      </c>
      <c r="AL432">
        <v>0</v>
      </c>
      <c r="AM432">
        <v>0</v>
      </c>
      <c r="AN432">
        <v>0</v>
      </c>
      <c r="AO432">
        <v>17.024999999999999</v>
      </c>
      <c r="AP432">
        <v>0</v>
      </c>
      <c r="AQ432">
        <v>7.4999999999999997E-2</v>
      </c>
      <c r="AR432">
        <v>0</v>
      </c>
      <c r="AT432">
        <v>18.518890999999996</v>
      </c>
      <c r="AU432">
        <v>18.518890999999996</v>
      </c>
      <c r="AV432">
        <v>17.321999999999999</v>
      </c>
      <c r="AW432">
        <v>0</v>
      </c>
      <c r="AX432">
        <v>0</v>
      </c>
      <c r="AY432" s="53">
        <v>0.93536918598419327</v>
      </c>
      <c r="BA432" t="s">
        <v>79</v>
      </c>
      <c r="BF432">
        <v>7.4999999999999997E-2</v>
      </c>
      <c r="BG432">
        <v>0</v>
      </c>
      <c r="BH432">
        <v>0</v>
      </c>
      <c r="BI432">
        <v>1.11778</v>
      </c>
      <c r="BK432">
        <v>1.4188909999999999</v>
      </c>
      <c r="BN432">
        <v>0</v>
      </c>
      <c r="BO432">
        <v>0</v>
      </c>
      <c r="BP432">
        <v>1.4188909999999999</v>
      </c>
      <c r="BQ432">
        <v>17.024999999999999</v>
      </c>
      <c r="BR432">
        <v>7.4999999999999997E-2</v>
      </c>
      <c r="BS432">
        <v>0</v>
      </c>
      <c r="BT432">
        <v>0</v>
      </c>
      <c r="BU432">
        <v>0</v>
      </c>
      <c r="BV432" t="s">
        <v>6</v>
      </c>
      <c r="BW432" t="s">
        <v>6</v>
      </c>
      <c r="BX432" t="s">
        <v>6</v>
      </c>
      <c r="BY432">
        <v>0</v>
      </c>
      <c r="BZ432">
        <v>18.518890999999996</v>
      </c>
      <c r="CC432" s="53">
        <v>0</v>
      </c>
      <c r="CD432" s="53">
        <v>0</v>
      </c>
      <c r="CE432" s="53">
        <v>8.0668491433963305E-2</v>
      </c>
      <c r="CF432" s="53">
        <v>0.91933150856603685</v>
      </c>
      <c r="CH432" s="53">
        <v>1.0000000000000002</v>
      </c>
      <c r="CK432">
        <v>0</v>
      </c>
      <c r="CN432" s="53">
        <v>0</v>
      </c>
      <c r="CO432" s="53">
        <v>0</v>
      </c>
    </row>
    <row r="433" spans="1:93" x14ac:dyDescent="0.35">
      <c r="A433" s="3" t="s">
        <v>675</v>
      </c>
      <c r="B433" s="3" t="s">
        <v>676</v>
      </c>
      <c r="C433">
        <v>0</v>
      </c>
      <c r="D433">
        <v>1.48</v>
      </c>
      <c r="E433">
        <v>0</v>
      </c>
      <c r="F433">
        <v>0</v>
      </c>
      <c r="G433">
        <v>0</v>
      </c>
      <c r="H433">
        <v>0</v>
      </c>
      <c r="I433">
        <v>0</v>
      </c>
      <c r="J433">
        <v>0</v>
      </c>
      <c r="K433">
        <v>0</v>
      </c>
      <c r="L433" s="3">
        <v>0</v>
      </c>
      <c r="M433" s="3">
        <v>0</v>
      </c>
      <c r="N433" s="3">
        <v>0</v>
      </c>
      <c r="O433" s="3">
        <v>0</v>
      </c>
      <c r="P433" s="3">
        <v>0</v>
      </c>
      <c r="Q433" s="3">
        <v>0</v>
      </c>
      <c r="R433">
        <v>0</v>
      </c>
      <c r="S433">
        <v>0</v>
      </c>
      <c r="T433">
        <v>0</v>
      </c>
      <c r="U433">
        <v>8.18</v>
      </c>
      <c r="V433">
        <v>0</v>
      </c>
      <c r="W433">
        <v>0</v>
      </c>
      <c r="X433">
        <v>0</v>
      </c>
      <c r="Y433">
        <v>0</v>
      </c>
      <c r="Z433">
        <v>0</v>
      </c>
      <c r="AA433">
        <v>0</v>
      </c>
      <c r="AB433">
        <v>0</v>
      </c>
      <c r="AC433">
        <v>0</v>
      </c>
      <c r="AD433">
        <v>0</v>
      </c>
      <c r="AE433">
        <v>0</v>
      </c>
      <c r="AF433">
        <v>0</v>
      </c>
      <c r="AG433">
        <v>0</v>
      </c>
      <c r="AH433">
        <v>0</v>
      </c>
      <c r="AI433">
        <v>0</v>
      </c>
      <c r="AJ433">
        <v>0</v>
      </c>
      <c r="AK433">
        <v>0</v>
      </c>
      <c r="AL433">
        <v>0</v>
      </c>
      <c r="AM433">
        <v>0</v>
      </c>
      <c r="AN433">
        <v>0</v>
      </c>
      <c r="AO433">
        <v>0</v>
      </c>
      <c r="AP433">
        <v>0</v>
      </c>
      <c r="AQ433">
        <v>0.29399999999999998</v>
      </c>
      <c r="AR433">
        <v>0</v>
      </c>
      <c r="AT433">
        <v>9.9540000000000006</v>
      </c>
      <c r="AU433">
        <v>9.9540000000000006</v>
      </c>
      <c r="AV433">
        <v>6.11</v>
      </c>
      <c r="AW433">
        <v>0</v>
      </c>
      <c r="AX433">
        <v>0</v>
      </c>
      <c r="AY433" s="53">
        <v>0.61382358850713281</v>
      </c>
      <c r="BA433" t="s">
        <v>79</v>
      </c>
      <c r="BF433">
        <v>0.29399999999999998</v>
      </c>
      <c r="BG433">
        <v>0</v>
      </c>
      <c r="BH433">
        <v>8.18</v>
      </c>
      <c r="BI433">
        <v>0</v>
      </c>
      <c r="BK433">
        <v>8.18</v>
      </c>
      <c r="BN433">
        <v>1.48</v>
      </c>
      <c r="BO433">
        <v>0</v>
      </c>
      <c r="BP433">
        <v>8.18</v>
      </c>
      <c r="BQ433">
        <v>0</v>
      </c>
      <c r="BR433">
        <v>0.29399999999999998</v>
      </c>
      <c r="BS433">
        <v>0</v>
      </c>
      <c r="BT433">
        <v>0</v>
      </c>
      <c r="BU433">
        <v>0</v>
      </c>
      <c r="BV433" t="s">
        <v>6</v>
      </c>
      <c r="BW433" t="s">
        <v>6</v>
      </c>
      <c r="BX433" t="s">
        <v>6</v>
      </c>
      <c r="BY433">
        <v>0</v>
      </c>
      <c r="BZ433">
        <v>9.9540000000000006</v>
      </c>
      <c r="CC433" s="53">
        <v>0.14868394615230057</v>
      </c>
      <c r="CD433" s="53">
        <v>0</v>
      </c>
      <c r="CE433" s="53">
        <v>0.85131605384769937</v>
      </c>
      <c r="CF433" s="53">
        <v>0</v>
      </c>
      <c r="CH433" s="53">
        <v>1</v>
      </c>
      <c r="CK433">
        <v>0.14868400000000001</v>
      </c>
      <c r="CN433" s="53">
        <v>5.3847699438280827E-8</v>
      </c>
      <c r="CO433" s="53">
        <v>0</v>
      </c>
    </row>
    <row r="434" spans="1:93" x14ac:dyDescent="0.35">
      <c r="A434" s="3" t="s">
        <v>675</v>
      </c>
      <c r="B434" s="3" t="s">
        <v>678</v>
      </c>
      <c r="C434">
        <v>0</v>
      </c>
      <c r="D434">
        <v>0</v>
      </c>
      <c r="E434">
        <v>0</v>
      </c>
      <c r="F434">
        <v>0</v>
      </c>
      <c r="G434">
        <v>0</v>
      </c>
      <c r="H434">
        <v>0</v>
      </c>
      <c r="I434">
        <v>0</v>
      </c>
      <c r="J434">
        <v>0</v>
      </c>
      <c r="K434">
        <v>0</v>
      </c>
      <c r="L434" s="3">
        <v>0</v>
      </c>
      <c r="M434" s="3">
        <v>0</v>
      </c>
      <c r="N434" s="3">
        <v>0</v>
      </c>
      <c r="O434" s="3">
        <v>0</v>
      </c>
      <c r="P434" s="3">
        <v>0</v>
      </c>
      <c r="Q434" s="3">
        <v>0</v>
      </c>
      <c r="R434">
        <v>0</v>
      </c>
      <c r="S434">
        <v>30.973199999999999</v>
      </c>
      <c r="T434">
        <v>0</v>
      </c>
      <c r="U434">
        <v>0</v>
      </c>
      <c r="V434">
        <v>0</v>
      </c>
      <c r="W434">
        <v>0</v>
      </c>
      <c r="X434">
        <v>0</v>
      </c>
      <c r="Y434">
        <v>0</v>
      </c>
      <c r="Z434">
        <v>0</v>
      </c>
      <c r="AA434">
        <v>0</v>
      </c>
      <c r="AB434">
        <v>1.83</v>
      </c>
      <c r="AC434">
        <v>0</v>
      </c>
      <c r="AD434">
        <v>0</v>
      </c>
      <c r="AE434">
        <v>0</v>
      </c>
      <c r="AF434">
        <v>0</v>
      </c>
      <c r="AG434">
        <v>0</v>
      </c>
      <c r="AH434">
        <v>0</v>
      </c>
      <c r="AI434">
        <v>0</v>
      </c>
      <c r="AJ434">
        <v>0</v>
      </c>
      <c r="AK434">
        <v>0</v>
      </c>
      <c r="AL434">
        <v>0</v>
      </c>
      <c r="AM434">
        <v>0</v>
      </c>
      <c r="AN434">
        <v>3.7</v>
      </c>
      <c r="AO434">
        <v>0</v>
      </c>
      <c r="AP434">
        <v>0</v>
      </c>
      <c r="AQ434">
        <v>0.85676399999999997</v>
      </c>
      <c r="AR434">
        <v>0</v>
      </c>
      <c r="AT434">
        <v>37.359963999999998</v>
      </c>
      <c r="AU434">
        <v>37.359963999999998</v>
      </c>
      <c r="AV434">
        <v>25.08</v>
      </c>
      <c r="AW434">
        <v>0</v>
      </c>
      <c r="AX434">
        <v>0</v>
      </c>
      <c r="AY434" s="53">
        <v>0.67130685671966916</v>
      </c>
      <c r="BA434" t="s">
        <v>79</v>
      </c>
      <c r="BF434">
        <v>0.85676399999999997</v>
      </c>
      <c r="BG434">
        <v>0</v>
      </c>
      <c r="BH434">
        <v>30.973199999999999</v>
      </c>
      <c r="BI434">
        <v>0</v>
      </c>
      <c r="BK434">
        <v>32.803199999999997</v>
      </c>
      <c r="BN434">
        <v>0</v>
      </c>
      <c r="BO434">
        <v>0</v>
      </c>
      <c r="BP434">
        <v>32.803199999999997</v>
      </c>
      <c r="BQ434">
        <v>3.7</v>
      </c>
      <c r="BR434">
        <v>0.85676399999999997</v>
      </c>
      <c r="BS434">
        <v>0</v>
      </c>
      <c r="BT434">
        <v>0</v>
      </c>
      <c r="BU434">
        <v>0</v>
      </c>
      <c r="BV434" t="s">
        <v>6</v>
      </c>
      <c r="BW434" t="s">
        <v>6</v>
      </c>
      <c r="BX434" t="s">
        <v>6</v>
      </c>
      <c r="BY434">
        <v>0</v>
      </c>
      <c r="BZ434">
        <v>37.359963999999998</v>
      </c>
      <c r="CC434" s="53">
        <v>0</v>
      </c>
      <c r="CD434" s="53">
        <v>0</v>
      </c>
      <c r="CE434" s="53">
        <v>0.90096350199909181</v>
      </c>
      <c r="CF434" s="53">
        <v>9.9036498000908149E-2</v>
      </c>
      <c r="CH434" s="53">
        <v>1</v>
      </c>
      <c r="CK434">
        <v>0</v>
      </c>
      <c r="CN434" s="53">
        <v>0</v>
      </c>
      <c r="CO434" s="53">
        <v>0</v>
      </c>
    </row>
    <row r="435" spans="1:93" x14ac:dyDescent="0.35">
      <c r="A435" s="3" t="s">
        <v>675</v>
      </c>
      <c r="B435" s="3" t="s">
        <v>677</v>
      </c>
      <c r="C435">
        <v>0</v>
      </c>
      <c r="D435">
        <v>14.653499999999999</v>
      </c>
      <c r="E435">
        <v>0</v>
      </c>
      <c r="F435">
        <v>0</v>
      </c>
      <c r="G435">
        <v>0</v>
      </c>
      <c r="H435">
        <v>0</v>
      </c>
      <c r="I435">
        <v>59.620899999999999</v>
      </c>
      <c r="J435">
        <v>0</v>
      </c>
      <c r="K435">
        <v>0</v>
      </c>
      <c r="L435" s="3">
        <v>0</v>
      </c>
      <c r="M435" s="3">
        <v>0</v>
      </c>
      <c r="N435" s="3">
        <v>0</v>
      </c>
      <c r="O435" s="3">
        <v>5.4401999999999999</v>
      </c>
      <c r="P435" s="3">
        <v>0</v>
      </c>
      <c r="Q435" s="3">
        <v>0</v>
      </c>
      <c r="R435">
        <v>0</v>
      </c>
      <c r="S435">
        <v>77.430000000000007</v>
      </c>
      <c r="T435">
        <v>0</v>
      </c>
      <c r="U435">
        <v>0</v>
      </c>
      <c r="V435">
        <v>0</v>
      </c>
      <c r="W435">
        <v>0</v>
      </c>
      <c r="X435">
        <v>0</v>
      </c>
      <c r="Y435">
        <v>0</v>
      </c>
      <c r="Z435">
        <v>0</v>
      </c>
      <c r="AA435">
        <v>0</v>
      </c>
      <c r="AB435">
        <v>0</v>
      </c>
      <c r="AC435">
        <v>0</v>
      </c>
      <c r="AD435">
        <v>0</v>
      </c>
      <c r="AE435">
        <v>0</v>
      </c>
      <c r="AF435">
        <v>0</v>
      </c>
      <c r="AG435">
        <v>0</v>
      </c>
      <c r="AH435">
        <v>0</v>
      </c>
      <c r="AI435">
        <v>0</v>
      </c>
      <c r="AJ435">
        <v>0</v>
      </c>
      <c r="AK435">
        <v>0</v>
      </c>
      <c r="AL435">
        <v>0</v>
      </c>
      <c r="AM435">
        <v>0</v>
      </c>
      <c r="AN435">
        <v>23.88</v>
      </c>
      <c r="AO435">
        <v>0</v>
      </c>
      <c r="AP435">
        <v>0</v>
      </c>
      <c r="AQ435">
        <v>8.3824199999999998</v>
      </c>
      <c r="AR435">
        <v>0</v>
      </c>
      <c r="AT435">
        <v>189.40702000000002</v>
      </c>
      <c r="AU435">
        <v>189.40702000000002</v>
      </c>
      <c r="AV435">
        <v>167.69200000000001</v>
      </c>
      <c r="AW435">
        <v>0</v>
      </c>
      <c r="AX435">
        <v>0</v>
      </c>
      <c r="AY435" s="53">
        <v>0.88535261259059983</v>
      </c>
      <c r="BA435" t="s">
        <v>79</v>
      </c>
      <c r="BF435">
        <v>8.3824199999999998</v>
      </c>
      <c r="BG435">
        <v>0</v>
      </c>
      <c r="BH435">
        <v>77.430000000000007</v>
      </c>
      <c r="BI435">
        <v>0</v>
      </c>
      <c r="BK435">
        <v>82.870200000000011</v>
      </c>
      <c r="BN435">
        <v>14.653499999999999</v>
      </c>
      <c r="BO435">
        <v>0</v>
      </c>
      <c r="BP435">
        <v>77.430000000000007</v>
      </c>
      <c r="BQ435">
        <v>88.941099999999992</v>
      </c>
      <c r="BR435">
        <v>8.3824199999999998</v>
      </c>
      <c r="BS435">
        <v>0</v>
      </c>
      <c r="BT435">
        <v>0</v>
      </c>
      <c r="BU435">
        <v>0</v>
      </c>
      <c r="BV435" t="s">
        <v>6</v>
      </c>
      <c r="BW435" t="s">
        <v>6</v>
      </c>
      <c r="BX435" t="s">
        <v>6</v>
      </c>
      <c r="BY435">
        <v>0.108804</v>
      </c>
      <c r="BZ435">
        <v>189.40701999999999</v>
      </c>
      <c r="CC435" s="53">
        <v>7.7939582175993269E-2</v>
      </c>
      <c r="CD435" s="53">
        <v>0</v>
      </c>
      <c r="CE435" s="53">
        <v>0.45305828685758326</v>
      </c>
      <c r="CF435" s="53">
        <v>0.46900213096642346</v>
      </c>
      <c r="CH435" s="53">
        <v>1</v>
      </c>
      <c r="CK435">
        <v>7.7939599999999998E-2</v>
      </c>
      <c r="CN435" s="53">
        <v>1.7824006728894837E-8</v>
      </c>
      <c r="CO435" s="53">
        <v>0</v>
      </c>
    </row>
    <row r="436" spans="1:93" x14ac:dyDescent="0.35">
      <c r="A436" s="3" t="s">
        <v>679</v>
      </c>
      <c r="B436" s="3" t="s">
        <v>684</v>
      </c>
      <c r="C436">
        <v>0</v>
      </c>
      <c r="D436">
        <v>3.5</v>
      </c>
      <c r="E436">
        <v>0</v>
      </c>
      <c r="F436">
        <v>0</v>
      </c>
      <c r="G436">
        <v>0</v>
      </c>
      <c r="H436">
        <v>0</v>
      </c>
      <c r="I436">
        <v>28.235299999999999</v>
      </c>
      <c r="J436">
        <v>0</v>
      </c>
      <c r="K436">
        <v>0</v>
      </c>
      <c r="L436" s="3">
        <v>0</v>
      </c>
      <c r="M436" s="3">
        <v>0</v>
      </c>
      <c r="N436" s="3">
        <v>0</v>
      </c>
      <c r="O436" s="3">
        <v>0</v>
      </c>
      <c r="P436" s="3">
        <v>0</v>
      </c>
      <c r="Q436" s="3">
        <v>0</v>
      </c>
      <c r="R436">
        <v>0.9</v>
      </c>
      <c r="S436">
        <v>24.8</v>
      </c>
      <c r="T436">
        <v>8.3000000000000007</v>
      </c>
      <c r="U436">
        <v>11.2</v>
      </c>
      <c r="V436">
        <v>51.2</v>
      </c>
      <c r="W436">
        <v>40.5</v>
      </c>
      <c r="X436">
        <v>0</v>
      </c>
      <c r="Y436">
        <v>0</v>
      </c>
      <c r="Z436">
        <v>0</v>
      </c>
      <c r="AA436">
        <v>0</v>
      </c>
      <c r="AB436">
        <v>7.6</v>
      </c>
      <c r="AC436">
        <v>0</v>
      </c>
      <c r="AD436">
        <v>0</v>
      </c>
      <c r="AE436">
        <v>0</v>
      </c>
      <c r="AF436">
        <v>0</v>
      </c>
      <c r="AG436">
        <v>0</v>
      </c>
      <c r="AH436">
        <v>0</v>
      </c>
      <c r="AI436">
        <v>2.4</v>
      </c>
      <c r="AJ436">
        <v>0</v>
      </c>
      <c r="AK436">
        <v>0</v>
      </c>
      <c r="AL436">
        <v>0</v>
      </c>
      <c r="AM436">
        <v>0</v>
      </c>
      <c r="AN436">
        <v>17.600000000000001</v>
      </c>
      <c r="AO436">
        <v>188.8</v>
      </c>
      <c r="AP436">
        <v>0</v>
      </c>
      <c r="AQ436">
        <v>5.9</v>
      </c>
      <c r="AR436">
        <v>0</v>
      </c>
      <c r="AT436">
        <v>390.93529999999998</v>
      </c>
      <c r="AU436">
        <v>390.93529999999998</v>
      </c>
      <c r="AV436">
        <v>301</v>
      </c>
      <c r="AW436">
        <v>0</v>
      </c>
      <c r="AX436">
        <v>0</v>
      </c>
      <c r="AY436" s="53">
        <v>0.76994837764714519</v>
      </c>
      <c r="BA436" t="s">
        <v>79</v>
      </c>
      <c r="BF436">
        <v>5.9</v>
      </c>
      <c r="BG436">
        <v>2.4</v>
      </c>
      <c r="BH436">
        <v>96.4</v>
      </c>
      <c r="BI436">
        <v>40.5</v>
      </c>
      <c r="BK436">
        <v>146.9</v>
      </c>
      <c r="BN436">
        <v>3.5</v>
      </c>
      <c r="BO436">
        <v>0</v>
      </c>
      <c r="BP436">
        <v>146.9</v>
      </c>
      <c r="BQ436">
        <v>234.63530000000003</v>
      </c>
      <c r="BR436">
        <v>5.9</v>
      </c>
      <c r="BS436">
        <v>0</v>
      </c>
      <c r="BT436">
        <v>0</v>
      </c>
      <c r="BU436">
        <v>0</v>
      </c>
      <c r="BV436" t="s">
        <v>6</v>
      </c>
      <c r="BW436" t="s">
        <v>6</v>
      </c>
      <c r="BX436" t="s">
        <v>6</v>
      </c>
      <c r="BY436">
        <v>0</v>
      </c>
      <c r="BZ436">
        <v>390.93529999999998</v>
      </c>
      <c r="CC436" s="53">
        <v>8.9528881121761078E-3</v>
      </c>
      <c r="CD436" s="53">
        <v>0</v>
      </c>
      <c r="CE436" s="53">
        <v>0.39085751529728835</v>
      </c>
      <c r="CF436" s="53">
        <v>0.60018959659053572</v>
      </c>
      <c r="CH436" s="53">
        <v>1.0000000000000002</v>
      </c>
      <c r="CK436">
        <v>8.9528899999999998E-3</v>
      </c>
      <c r="CN436" s="53">
        <v>1.8878238920022605E-9</v>
      </c>
      <c r="CO436" s="53">
        <v>0</v>
      </c>
    </row>
    <row r="437" spans="1:93" x14ac:dyDescent="0.35">
      <c r="A437" s="3" t="s">
        <v>685</v>
      </c>
      <c r="B437" s="3" t="s">
        <v>686</v>
      </c>
      <c r="C437">
        <v>0</v>
      </c>
      <c r="D437">
        <v>0</v>
      </c>
      <c r="E437">
        <v>0</v>
      </c>
      <c r="F437">
        <v>0</v>
      </c>
      <c r="G437">
        <v>0</v>
      </c>
      <c r="H437">
        <v>0</v>
      </c>
      <c r="I437">
        <v>0</v>
      </c>
      <c r="J437">
        <v>0</v>
      </c>
      <c r="K437">
        <v>0</v>
      </c>
      <c r="L437" s="3">
        <v>0</v>
      </c>
      <c r="M437" s="3">
        <v>0</v>
      </c>
      <c r="N437" s="3">
        <v>0</v>
      </c>
      <c r="O437" s="3">
        <v>0</v>
      </c>
      <c r="P437" s="3">
        <v>0</v>
      </c>
      <c r="Q437" s="3">
        <v>0</v>
      </c>
      <c r="R437">
        <v>0</v>
      </c>
      <c r="S437">
        <v>16.399999999999999</v>
      </c>
      <c r="T437">
        <v>0</v>
      </c>
      <c r="U437">
        <v>0</v>
      </c>
      <c r="V437">
        <v>0</v>
      </c>
      <c r="W437">
        <v>3.2</v>
      </c>
      <c r="X437">
        <v>0</v>
      </c>
      <c r="Y437">
        <v>0</v>
      </c>
      <c r="Z437">
        <v>0</v>
      </c>
      <c r="AA437">
        <v>0</v>
      </c>
      <c r="AB437">
        <v>0</v>
      </c>
      <c r="AC437">
        <v>0</v>
      </c>
      <c r="AD437">
        <v>0</v>
      </c>
      <c r="AE437">
        <v>0</v>
      </c>
      <c r="AF437">
        <v>0</v>
      </c>
      <c r="AG437">
        <v>0</v>
      </c>
      <c r="AH437">
        <v>0.56999999999999995</v>
      </c>
      <c r="AI437">
        <v>0</v>
      </c>
      <c r="AJ437">
        <v>0</v>
      </c>
      <c r="AK437">
        <v>0</v>
      </c>
      <c r="AL437">
        <v>0</v>
      </c>
      <c r="AM437">
        <v>0</v>
      </c>
      <c r="AN437">
        <v>0</v>
      </c>
      <c r="AO437">
        <v>0</v>
      </c>
      <c r="AP437">
        <v>0</v>
      </c>
      <c r="AQ437">
        <v>0.26700000000000002</v>
      </c>
      <c r="AR437">
        <v>0</v>
      </c>
      <c r="AT437">
        <v>20.436999999999998</v>
      </c>
      <c r="AU437">
        <v>20.436999999999998</v>
      </c>
      <c r="AV437">
        <v>13.896000000000001</v>
      </c>
      <c r="AW437">
        <v>0</v>
      </c>
      <c r="AX437">
        <v>0</v>
      </c>
      <c r="AY437" s="53">
        <v>0.67994324020159524</v>
      </c>
      <c r="BA437" t="s">
        <v>79</v>
      </c>
      <c r="BF437">
        <v>0.26700000000000002</v>
      </c>
      <c r="BG437">
        <v>0</v>
      </c>
      <c r="BH437">
        <v>16.399999999999999</v>
      </c>
      <c r="BI437">
        <v>3.2</v>
      </c>
      <c r="BK437">
        <v>20.169999999999998</v>
      </c>
      <c r="BN437">
        <v>0</v>
      </c>
      <c r="BO437">
        <v>0</v>
      </c>
      <c r="BP437">
        <v>20.169999999999998</v>
      </c>
      <c r="BQ437">
        <v>0</v>
      </c>
      <c r="BR437">
        <v>0.26700000000000002</v>
      </c>
      <c r="BS437">
        <v>0</v>
      </c>
      <c r="BT437" s="219">
        <v>0</v>
      </c>
      <c r="BU437">
        <v>0</v>
      </c>
      <c r="BV437" t="s">
        <v>6</v>
      </c>
      <c r="BW437" t="s">
        <v>6</v>
      </c>
      <c r="BX437" t="s">
        <v>6</v>
      </c>
      <c r="BY437">
        <v>0</v>
      </c>
      <c r="BZ437">
        <v>20.436999999999998</v>
      </c>
      <c r="CC437" s="53">
        <v>0</v>
      </c>
      <c r="CD437" s="53">
        <v>0</v>
      </c>
      <c r="CE437" s="53">
        <v>1</v>
      </c>
      <c r="CF437" s="53">
        <v>0</v>
      </c>
      <c r="CH437" s="53">
        <v>1</v>
      </c>
      <c r="CK437">
        <v>0</v>
      </c>
      <c r="CN437" s="53">
        <v>0</v>
      </c>
      <c r="CO437" s="53">
        <v>0</v>
      </c>
    </row>
    <row r="438" spans="1:93" x14ac:dyDescent="0.35">
      <c r="A438" s="3" t="s">
        <v>685</v>
      </c>
      <c r="B438" s="3" t="s">
        <v>687</v>
      </c>
      <c r="C438">
        <v>0</v>
      </c>
      <c r="D438">
        <v>0</v>
      </c>
      <c r="E438">
        <v>0</v>
      </c>
      <c r="F438">
        <v>0</v>
      </c>
      <c r="G438">
        <v>0</v>
      </c>
      <c r="H438">
        <v>0</v>
      </c>
      <c r="I438">
        <v>0</v>
      </c>
      <c r="J438">
        <v>0</v>
      </c>
      <c r="K438">
        <v>0</v>
      </c>
      <c r="L438" s="3">
        <v>0</v>
      </c>
      <c r="M438" s="3">
        <v>0</v>
      </c>
      <c r="N438" s="3">
        <v>0</v>
      </c>
      <c r="O438" s="3">
        <v>0</v>
      </c>
      <c r="P438" s="3">
        <v>0</v>
      </c>
      <c r="Q438" s="3">
        <v>0.04</v>
      </c>
      <c r="R438">
        <v>0.37</v>
      </c>
      <c r="S438">
        <v>4.0199999999999996</v>
      </c>
      <c r="T438">
        <v>0.71</v>
      </c>
      <c r="U438">
        <v>1.59</v>
      </c>
      <c r="V438">
        <v>0</v>
      </c>
      <c r="W438">
        <v>3.4</v>
      </c>
      <c r="X438">
        <v>0</v>
      </c>
      <c r="Y438">
        <v>0</v>
      </c>
      <c r="Z438">
        <v>0</v>
      </c>
      <c r="AA438">
        <v>0</v>
      </c>
      <c r="AB438">
        <v>0</v>
      </c>
      <c r="AC438">
        <v>0</v>
      </c>
      <c r="AD438">
        <v>0</v>
      </c>
      <c r="AE438">
        <v>0</v>
      </c>
      <c r="AF438">
        <v>0</v>
      </c>
      <c r="AG438">
        <v>0</v>
      </c>
      <c r="AH438">
        <v>1.03</v>
      </c>
      <c r="AI438">
        <v>0</v>
      </c>
      <c r="AJ438">
        <v>0</v>
      </c>
      <c r="AK438">
        <v>0</v>
      </c>
      <c r="AL438">
        <v>0</v>
      </c>
      <c r="AM438">
        <v>0</v>
      </c>
      <c r="AN438">
        <v>0</v>
      </c>
      <c r="AO438">
        <v>0</v>
      </c>
      <c r="AP438">
        <v>0</v>
      </c>
      <c r="AQ438">
        <v>0.183</v>
      </c>
      <c r="AR438">
        <v>0</v>
      </c>
      <c r="AT438">
        <v>11.342999999999998</v>
      </c>
      <c r="AU438">
        <v>11.342999999999998</v>
      </c>
      <c r="AV438">
        <v>7.7910000000000004</v>
      </c>
      <c r="AW438">
        <v>0</v>
      </c>
      <c r="AX438">
        <v>0</v>
      </c>
      <c r="AY438" s="53">
        <v>0.68685532927796888</v>
      </c>
      <c r="BA438" t="s">
        <v>79</v>
      </c>
      <c r="BF438">
        <v>0.183</v>
      </c>
      <c r="BG438">
        <v>0</v>
      </c>
      <c r="BH438">
        <v>6.6899999999999995</v>
      </c>
      <c r="BI438">
        <v>3.4</v>
      </c>
      <c r="BK438">
        <v>11.159999999999998</v>
      </c>
      <c r="BN438">
        <v>0</v>
      </c>
      <c r="BO438">
        <v>0</v>
      </c>
      <c r="BP438">
        <v>11.12</v>
      </c>
      <c r="BQ438">
        <v>0.04</v>
      </c>
      <c r="BR438">
        <v>0.183</v>
      </c>
      <c r="BS438">
        <v>0</v>
      </c>
      <c r="BT438">
        <v>0</v>
      </c>
      <c r="BU438">
        <v>0</v>
      </c>
      <c r="BV438" t="s">
        <v>6</v>
      </c>
      <c r="BW438" t="s">
        <v>6</v>
      </c>
      <c r="BX438" t="s">
        <v>6</v>
      </c>
      <c r="BY438">
        <v>0</v>
      </c>
      <c r="BZ438">
        <v>11.342999999999998</v>
      </c>
      <c r="CC438" s="53">
        <v>0</v>
      </c>
      <c r="CD438" s="53">
        <v>0</v>
      </c>
      <c r="CE438" s="53">
        <v>0.99647359605042762</v>
      </c>
      <c r="CF438" s="53">
        <v>3.5264039495724242E-3</v>
      </c>
      <c r="CH438" s="53">
        <v>1</v>
      </c>
      <c r="CK438">
        <v>0</v>
      </c>
      <c r="CN438" s="53">
        <v>0</v>
      </c>
      <c r="CO438" s="53">
        <v>0</v>
      </c>
    </row>
    <row r="439" spans="1:93" x14ac:dyDescent="0.35">
      <c r="A439" s="3" t="s">
        <v>685</v>
      </c>
      <c r="B439" s="3" t="s">
        <v>689</v>
      </c>
      <c r="C439">
        <v>0</v>
      </c>
      <c r="D439">
        <v>0</v>
      </c>
      <c r="E439">
        <v>0</v>
      </c>
      <c r="F439">
        <v>0</v>
      </c>
      <c r="G439">
        <v>0</v>
      </c>
      <c r="H439">
        <v>0</v>
      </c>
      <c r="I439">
        <v>0</v>
      </c>
      <c r="J439">
        <v>0</v>
      </c>
      <c r="K439">
        <v>0</v>
      </c>
      <c r="L439" s="3">
        <v>0</v>
      </c>
      <c r="M439" s="3">
        <v>0</v>
      </c>
      <c r="N439" s="3">
        <v>0</v>
      </c>
      <c r="O439" s="3">
        <v>0</v>
      </c>
      <c r="P439" s="3">
        <v>0</v>
      </c>
      <c r="Q439" s="3">
        <v>0.17</v>
      </c>
      <c r="R439">
        <v>0.96</v>
      </c>
      <c r="S439">
        <v>12.32</v>
      </c>
      <c r="T439">
        <v>1.17</v>
      </c>
      <c r="U439">
        <v>2.48</v>
      </c>
      <c r="V439">
        <v>0</v>
      </c>
      <c r="W439">
        <v>0</v>
      </c>
      <c r="X439">
        <v>0</v>
      </c>
      <c r="Y439">
        <v>0</v>
      </c>
      <c r="Z439">
        <v>0</v>
      </c>
      <c r="AA439">
        <v>0</v>
      </c>
      <c r="AB439">
        <v>0</v>
      </c>
      <c r="AC439">
        <v>0</v>
      </c>
      <c r="AD439">
        <v>0</v>
      </c>
      <c r="AE439">
        <v>0</v>
      </c>
      <c r="AF439">
        <v>0</v>
      </c>
      <c r="AG439">
        <v>0</v>
      </c>
      <c r="AH439">
        <v>0.5</v>
      </c>
      <c r="AI439">
        <v>0</v>
      </c>
      <c r="AJ439">
        <v>0</v>
      </c>
      <c r="AK439">
        <v>0</v>
      </c>
      <c r="AL439">
        <v>0</v>
      </c>
      <c r="AM439">
        <v>0</v>
      </c>
      <c r="AN439">
        <v>0</v>
      </c>
      <c r="AO439">
        <v>0</v>
      </c>
      <c r="AP439">
        <v>0</v>
      </c>
      <c r="AQ439">
        <v>0.22600000000000001</v>
      </c>
      <c r="AR439">
        <v>0</v>
      </c>
      <c r="AT439">
        <v>17.825999999999997</v>
      </c>
      <c r="AU439">
        <v>17.825999999999997</v>
      </c>
      <c r="AV439">
        <v>9.7729999999999997</v>
      </c>
      <c r="AW439">
        <v>0</v>
      </c>
      <c r="AX439">
        <v>0</v>
      </c>
      <c r="AY439" s="53">
        <v>0.54824413777628189</v>
      </c>
      <c r="BA439" t="s">
        <v>79</v>
      </c>
      <c r="BF439">
        <v>0.22600000000000001</v>
      </c>
      <c r="BG439">
        <v>0</v>
      </c>
      <c r="BH439">
        <v>16.93</v>
      </c>
      <c r="BI439">
        <v>0</v>
      </c>
      <c r="BK439">
        <v>17.599999999999998</v>
      </c>
      <c r="BN439">
        <v>0</v>
      </c>
      <c r="BO439">
        <v>0</v>
      </c>
      <c r="BP439">
        <v>17.43</v>
      </c>
      <c r="BQ439">
        <v>0.17</v>
      </c>
      <c r="BR439">
        <v>0.22600000000000001</v>
      </c>
      <c r="BS439">
        <v>0</v>
      </c>
      <c r="BT439" s="219">
        <v>0</v>
      </c>
      <c r="BU439">
        <v>0</v>
      </c>
      <c r="BV439" t="s">
        <v>6</v>
      </c>
      <c r="BW439" t="s">
        <v>6</v>
      </c>
      <c r="BX439" t="s">
        <v>6</v>
      </c>
      <c r="BY439">
        <v>0</v>
      </c>
      <c r="BZ439">
        <v>17.826000000000001</v>
      </c>
      <c r="CC439" s="53">
        <v>0</v>
      </c>
      <c r="CD439" s="53">
        <v>0</v>
      </c>
      <c r="CE439" s="53">
        <v>0.99046336811399072</v>
      </c>
      <c r="CF439" s="53">
        <v>9.5366318860092003E-3</v>
      </c>
      <c r="CH439" s="53">
        <v>0.99999999999999989</v>
      </c>
      <c r="CK439">
        <v>0</v>
      </c>
      <c r="CN439" s="53">
        <v>0</v>
      </c>
      <c r="CO439" s="53">
        <v>0</v>
      </c>
    </row>
    <row r="440" spans="1:93" x14ac:dyDescent="0.35">
      <c r="A440" s="3" t="s">
        <v>685</v>
      </c>
      <c r="B440" s="3" t="s">
        <v>691</v>
      </c>
      <c r="C440">
        <v>0</v>
      </c>
      <c r="D440">
        <v>0</v>
      </c>
      <c r="E440">
        <v>0</v>
      </c>
      <c r="F440">
        <v>0</v>
      </c>
      <c r="G440">
        <v>0</v>
      </c>
      <c r="H440">
        <v>0</v>
      </c>
      <c r="I440">
        <v>0</v>
      </c>
      <c r="J440">
        <v>0</v>
      </c>
      <c r="K440">
        <v>0</v>
      </c>
      <c r="L440" s="3">
        <v>0</v>
      </c>
      <c r="M440" s="3">
        <v>0</v>
      </c>
      <c r="N440" s="3">
        <v>0</v>
      </c>
      <c r="O440" s="3">
        <v>0</v>
      </c>
      <c r="P440" s="3">
        <v>0</v>
      </c>
      <c r="Q440" s="3">
        <v>0.28999999999999998</v>
      </c>
      <c r="R440">
        <v>2.62</v>
      </c>
      <c r="S440">
        <v>8.56</v>
      </c>
      <c r="T440">
        <v>4.57</v>
      </c>
      <c r="U440">
        <v>1.18</v>
      </c>
      <c r="V440">
        <v>0</v>
      </c>
      <c r="W440">
        <v>0</v>
      </c>
      <c r="X440">
        <v>0</v>
      </c>
      <c r="Y440">
        <v>0</v>
      </c>
      <c r="Z440">
        <v>0</v>
      </c>
      <c r="AA440">
        <v>0</v>
      </c>
      <c r="AB440">
        <v>0</v>
      </c>
      <c r="AC440">
        <v>0</v>
      </c>
      <c r="AD440">
        <v>0</v>
      </c>
      <c r="AE440">
        <v>0</v>
      </c>
      <c r="AF440">
        <v>0</v>
      </c>
      <c r="AG440">
        <v>0</v>
      </c>
      <c r="AH440">
        <v>0</v>
      </c>
      <c r="AI440">
        <v>0</v>
      </c>
      <c r="AJ440">
        <v>0</v>
      </c>
      <c r="AK440">
        <v>0</v>
      </c>
      <c r="AL440">
        <v>0</v>
      </c>
      <c r="AM440">
        <v>0</v>
      </c>
      <c r="AN440">
        <v>0</v>
      </c>
      <c r="AO440">
        <v>0</v>
      </c>
      <c r="AP440">
        <v>0</v>
      </c>
      <c r="AQ440">
        <v>2.2799999999999998</v>
      </c>
      <c r="AR440">
        <v>0</v>
      </c>
      <c r="AT440">
        <v>19.5</v>
      </c>
      <c r="AU440">
        <v>19.5</v>
      </c>
      <c r="AV440">
        <v>16.05</v>
      </c>
      <c r="AW440">
        <v>0</v>
      </c>
      <c r="AX440">
        <v>0</v>
      </c>
      <c r="AY440" s="53">
        <v>0.82307692307692315</v>
      </c>
      <c r="BA440" t="s">
        <v>79</v>
      </c>
      <c r="BF440">
        <v>2.2799999999999998</v>
      </c>
      <c r="BG440">
        <v>0</v>
      </c>
      <c r="BH440">
        <v>16.93</v>
      </c>
      <c r="BI440">
        <v>0</v>
      </c>
      <c r="BK440">
        <v>17.22</v>
      </c>
      <c r="BN440">
        <v>0</v>
      </c>
      <c r="BO440">
        <v>0</v>
      </c>
      <c r="BP440">
        <v>16.93</v>
      </c>
      <c r="BQ440">
        <v>0.28999999999999998</v>
      </c>
      <c r="BR440">
        <v>2.2799999999999998</v>
      </c>
      <c r="BS440">
        <v>0</v>
      </c>
      <c r="BT440">
        <v>0</v>
      </c>
      <c r="BU440">
        <v>0</v>
      </c>
      <c r="BV440" t="s">
        <v>6</v>
      </c>
      <c r="BW440" t="s">
        <v>6</v>
      </c>
      <c r="BX440" t="s">
        <v>6</v>
      </c>
      <c r="BY440">
        <v>0</v>
      </c>
      <c r="BZ440">
        <v>19.5</v>
      </c>
      <c r="CC440" s="53">
        <v>0</v>
      </c>
      <c r="CD440" s="53">
        <v>0</v>
      </c>
      <c r="CE440" s="53">
        <v>0.9851282051282052</v>
      </c>
      <c r="CF440" s="53">
        <v>1.4871794871794871E-2</v>
      </c>
      <c r="CH440" s="53">
        <v>1</v>
      </c>
      <c r="CK440">
        <v>0</v>
      </c>
      <c r="CN440" s="53">
        <v>0</v>
      </c>
      <c r="CO440" s="53">
        <v>0</v>
      </c>
    </row>
    <row r="441" spans="1:93" x14ac:dyDescent="0.35">
      <c r="A441" s="3" t="s">
        <v>685</v>
      </c>
      <c r="B441" s="3" t="s">
        <v>690</v>
      </c>
      <c r="C441">
        <v>0</v>
      </c>
      <c r="D441">
        <v>0</v>
      </c>
      <c r="E441">
        <v>0</v>
      </c>
      <c r="F441">
        <v>0</v>
      </c>
      <c r="G441">
        <v>0</v>
      </c>
      <c r="H441">
        <v>0</v>
      </c>
      <c r="I441">
        <v>0</v>
      </c>
      <c r="J441">
        <v>0</v>
      </c>
      <c r="K441">
        <v>0</v>
      </c>
      <c r="L441" s="3">
        <v>0</v>
      </c>
      <c r="M441" s="3">
        <v>0</v>
      </c>
      <c r="N441" s="3">
        <v>0</v>
      </c>
      <c r="O441" s="3">
        <v>0</v>
      </c>
      <c r="P441" s="3">
        <v>0</v>
      </c>
      <c r="Q441" s="3">
        <v>8.0684000000000005</v>
      </c>
      <c r="R441">
        <v>73.417500000000004</v>
      </c>
      <c r="S441">
        <v>241.32300000000001</v>
      </c>
      <c r="T441">
        <v>127.907</v>
      </c>
      <c r="U441">
        <v>35.479799999999997</v>
      </c>
      <c r="V441">
        <v>0</v>
      </c>
      <c r="W441">
        <v>0</v>
      </c>
      <c r="X441">
        <v>0</v>
      </c>
      <c r="Y441">
        <v>0</v>
      </c>
      <c r="Z441">
        <v>0</v>
      </c>
      <c r="AA441">
        <v>0</v>
      </c>
      <c r="AB441">
        <v>4.0481199999999997E-3</v>
      </c>
      <c r="AC441">
        <v>0</v>
      </c>
      <c r="AD441">
        <v>0</v>
      </c>
      <c r="AE441">
        <v>0</v>
      </c>
      <c r="AF441">
        <v>0</v>
      </c>
      <c r="AG441">
        <v>0</v>
      </c>
      <c r="AH441">
        <v>0.761347</v>
      </c>
      <c r="AI441">
        <v>0</v>
      </c>
      <c r="AJ441">
        <v>0</v>
      </c>
      <c r="AK441">
        <v>0</v>
      </c>
      <c r="AL441">
        <v>0</v>
      </c>
      <c r="AM441">
        <v>0</v>
      </c>
      <c r="AN441">
        <v>114.05</v>
      </c>
      <c r="AO441">
        <v>0.57999999999999996</v>
      </c>
      <c r="AP441">
        <v>0</v>
      </c>
      <c r="AQ441">
        <v>0.82091999999999998</v>
      </c>
      <c r="AR441">
        <v>0</v>
      </c>
      <c r="AT441">
        <v>602.41201511999998</v>
      </c>
      <c r="AU441">
        <v>602.41201511999998</v>
      </c>
      <c r="AV441">
        <v>520.64099999999996</v>
      </c>
      <c r="AW441">
        <v>0</v>
      </c>
      <c r="AX441">
        <v>0</v>
      </c>
      <c r="AY441" s="53">
        <v>0.86426065040599942</v>
      </c>
      <c r="BA441" t="s">
        <v>79</v>
      </c>
      <c r="BF441">
        <v>0.82091999999999998</v>
      </c>
      <c r="BG441">
        <v>0</v>
      </c>
      <c r="BH441">
        <v>478.12729999999999</v>
      </c>
      <c r="BI441">
        <v>0</v>
      </c>
      <c r="BK441">
        <v>486.96109511999998</v>
      </c>
      <c r="BN441">
        <v>0</v>
      </c>
      <c r="BO441">
        <v>0</v>
      </c>
      <c r="BP441">
        <v>478.89269511999998</v>
      </c>
      <c r="BQ441">
        <v>122.69839999999999</v>
      </c>
      <c r="BR441">
        <v>0.82091999999999998</v>
      </c>
      <c r="BS441">
        <v>0</v>
      </c>
      <c r="BT441">
        <v>0</v>
      </c>
      <c r="BU441">
        <v>0</v>
      </c>
      <c r="BV441" t="s">
        <v>6</v>
      </c>
      <c r="BW441" t="s">
        <v>6</v>
      </c>
      <c r="BX441" t="s">
        <v>6</v>
      </c>
      <c r="BY441">
        <v>0</v>
      </c>
      <c r="BZ441">
        <v>602.41201511999998</v>
      </c>
      <c r="CC441" s="53">
        <v>0</v>
      </c>
      <c r="CD441" s="53">
        <v>0</v>
      </c>
      <c r="CE441" s="53">
        <v>0.79632145953204703</v>
      </c>
      <c r="CF441" s="53">
        <v>0.20367854046795295</v>
      </c>
      <c r="CH441" s="53">
        <v>1</v>
      </c>
      <c r="CK441">
        <v>0</v>
      </c>
      <c r="CN441" s="53">
        <v>0</v>
      </c>
      <c r="CO441" s="53">
        <v>0</v>
      </c>
    </row>
    <row r="442" spans="1:93" x14ac:dyDescent="0.35">
      <c r="A442" s="3" t="s">
        <v>692</v>
      </c>
      <c r="B442" s="3" t="s">
        <v>693</v>
      </c>
      <c r="C442">
        <v>0</v>
      </c>
      <c r="D442">
        <v>0</v>
      </c>
      <c r="E442">
        <v>0</v>
      </c>
      <c r="F442">
        <v>0</v>
      </c>
      <c r="G442">
        <v>0</v>
      </c>
      <c r="H442">
        <v>0</v>
      </c>
      <c r="I442">
        <v>0</v>
      </c>
      <c r="J442">
        <v>3.7240000000000002</v>
      </c>
      <c r="K442">
        <v>0</v>
      </c>
      <c r="L442" s="3">
        <v>0</v>
      </c>
      <c r="M442" s="3">
        <v>0</v>
      </c>
      <c r="N442" s="3">
        <v>0</v>
      </c>
      <c r="O442" s="3">
        <v>0</v>
      </c>
      <c r="P442" s="3">
        <v>0</v>
      </c>
      <c r="Q442" s="3">
        <v>0</v>
      </c>
      <c r="R442">
        <v>0</v>
      </c>
      <c r="S442">
        <v>89.46</v>
      </c>
      <c r="T442">
        <v>0</v>
      </c>
      <c r="U442">
        <v>45.2</v>
      </c>
      <c r="V442">
        <v>6.4930000000000003</v>
      </c>
      <c r="W442">
        <v>14.122</v>
      </c>
      <c r="X442">
        <v>0</v>
      </c>
      <c r="Y442">
        <v>0</v>
      </c>
      <c r="Z442">
        <v>0</v>
      </c>
      <c r="AA442">
        <v>0</v>
      </c>
      <c r="AB442">
        <v>0</v>
      </c>
      <c r="AC442">
        <v>0</v>
      </c>
      <c r="AD442">
        <v>0</v>
      </c>
      <c r="AE442">
        <v>0</v>
      </c>
      <c r="AF442">
        <v>0</v>
      </c>
      <c r="AG442">
        <v>0</v>
      </c>
      <c r="AH442">
        <v>5.3380000000000001</v>
      </c>
      <c r="AI442">
        <v>0.247</v>
      </c>
      <c r="AJ442">
        <v>0</v>
      </c>
      <c r="AK442">
        <v>0</v>
      </c>
      <c r="AL442">
        <v>0</v>
      </c>
      <c r="AM442">
        <v>0</v>
      </c>
      <c r="AN442">
        <v>25.914000000000001</v>
      </c>
      <c r="AO442">
        <v>0</v>
      </c>
      <c r="AP442">
        <v>0</v>
      </c>
      <c r="AQ442">
        <v>4.609</v>
      </c>
      <c r="AR442">
        <v>0</v>
      </c>
      <c r="AT442">
        <v>195.10700000000006</v>
      </c>
      <c r="AU442">
        <v>195.10700000000006</v>
      </c>
      <c r="AV442">
        <v>135.874</v>
      </c>
      <c r="AW442">
        <v>0</v>
      </c>
      <c r="AX442">
        <v>0</v>
      </c>
      <c r="AY442" s="53">
        <v>0.69640761223328718</v>
      </c>
      <c r="BA442" t="s">
        <v>79</v>
      </c>
      <c r="BF442">
        <v>4.609</v>
      </c>
      <c r="BG442">
        <v>0.247</v>
      </c>
      <c r="BH442">
        <v>141.15299999999999</v>
      </c>
      <c r="BI442">
        <v>14.122</v>
      </c>
      <c r="BK442">
        <v>160.85999999999999</v>
      </c>
      <c r="BN442">
        <v>0</v>
      </c>
      <c r="BO442">
        <v>0</v>
      </c>
      <c r="BP442">
        <v>160.85999999999999</v>
      </c>
      <c r="BQ442">
        <v>29.638000000000002</v>
      </c>
      <c r="BR442">
        <v>4.609</v>
      </c>
      <c r="BS442">
        <v>0</v>
      </c>
      <c r="BT442">
        <v>0</v>
      </c>
      <c r="BU442">
        <v>0</v>
      </c>
      <c r="BV442" t="s">
        <v>6</v>
      </c>
      <c r="BW442" t="s">
        <v>6</v>
      </c>
      <c r="BX442" t="s">
        <v>6</v>
      </c>
      <c r="BY442">
        <v>0</v>
      </c>
      <c r="BZ442">
        <v>195.107</v>
      </c>
      <c r="CC442" s="53">
        <v>0</v>
      </c>
      <c r="CD442" s="53">
        <v>0</v>
      </c>
      <c r="CE442" s="53">
        <v>0.84809361017287943</v>
      </c>
      <c r="CF442" s="53">
        <v>0.15190638982712051</v>
      </c>
      <c r="CH442" s="53">
        <v>1</v>
      </c>
      <c r="CK442">
        <v>0</v>
      </c>
      <c r="CN442" s="53">
        <v>0</v>
      </c>
      <c r="CO442" s="53">
        <v>0</v>
      </c>
    </row>
    <row r="443" spans="1:93" x14ac:dyDescent="0.35">
      <c r="A443" s="3" t="s">
        <v>694</v>
      </c>
      <c r="B443" s="3" t="s">
        <v>695</v>
      </c>
      <c r="C443">
        <v>0</v>
      </c>
      <c r="D443">
        <v>0.754</v>
      </c>
      <c r="E443">
        <v>0</v>
      </c>
      <c r="F443">
        <v>0</v>
      </c>
      <c r="G443">
        <v>0</v>
      </c>
      <c r="H443">
        <v>0</v>
      </c>
      <c r="I443">
        <v>0</v>
      </c>
      <c r="J443">
        <v>0</v>
      </c>
      <c r="K443">
        <v>0</v>
      </c>
      <c r="L443" s="3">
        <v>0</v>
      </c>
      <c r="M443" s="3">
        <v>0</v>
      </c>
      <c r="N443" s="3">
        <v>0</v>
      </c>
      <c r="O443" s="3">
        <v>0</v>
      </c>
      <c r="P443" s="3">
        <v>0</v>
      </c>
      <c r="Q443" s="3">
        <v>0</v>
      </c>
      <c r="R443">
        <v>0</v>
      </c>
      <c r="S443">
        <v>0</v>
      </c>
      <c r="T443">
        <v>0</v>
      </c>
      <c r="U443">
        <v>0</v>
      </c>
      <c r="V443">
        <v>0</v>
      </c>
      <c r="W443">
        <v>8.1270000000000007</v>
      </c>
      <c r="X443">
        <v>0</v>
      </c>
      <c r="Y443">
        <v>0</v>
      </c>
      <c r="Z443">
        <v>0</v>
      </c>
      <c r="AA443">
        <v>0</v>
      </c>
      <c r="AB443">
        <v>0</v>
      </c>
      <c r="AC443">
        <v>0</v>
      </c>
      <c r="AD443">
        <v>0</v>
      </c>
      <c r="AE443">
        <v>0</v>
      </c>
      <c r="AF443">
        <v>0</v>
      </c>
      <c r="AG443">
        <v>0</v>
      </c>
      <c r="AH443">
        <v>0</v>
      </c>
      <c r="AI443">
        <v>0</v>
      </c>
      <c r="AJ443">
        <v>0</v>
      </c>
      <c r="AK443">
        <v>0</v>
      </c>
      <c r="AL443">
        <v>0</v>
      </c>
      <c r="AM443">
        <v>0</v>
      </c>
      <c r="AN443">
        <v>0</v>
      </c>
      <c r="AO443">
        <v>0</v>
      </c>
      <c r="AP443">
        <v>0</v>
      </c>
      <c r="AQ443">
        <v>0.153</v>
      </c>
      <c r="AR443">
        <v>0</v>
      </c>
      <c r="AT443">
        <v>9.0340000000000007</v>
      </c>
      <c r="AU443">
        <v>9.0340000000000007</v>
      </c>
      <c r="AV443">
        <v>7.5670000000000002</v>
      </c>
      <c r="AW443">
        <v>0</v>
      </c>
      <c r="AX443">
        <v>0</v>
      </c>
      <c r="AY443" s="53">
        <v>0.83761346026123529</v>
      </c>
      <c r="BA443" t="s">
        <v>79</v>
      </c>
      <c r="BF443">
        <v>0.153</v>
      </c>
      <c r="BG443">
        <v>0</v>
      </c>
      <c r="BH443">
        <v>0</v>
      </c>
      <c r="BI443">
        <v>8.1270000000000007</v>
      </c>
      <c r="BK443">
        <v>8.1270000000000007</v>
      </c>
      <c r="BN443">
        <v>0.754</v>
      </c>
      <c r="BO443">
        <v>0</v>
      </c>
      <c r="BP443">
        <v>8.1270000000000007</v>
      </c>
      <c r="BQ443">
        <v>0</v>
      </c>
      <c r="BR443">
        <v>0.153</v>
      </c>
      <c r="BS443">
        <v>0</v>
      </c>
      <c r="BT443">
        <v>0.53</v>
      </c>
      <c r="BU443">
        <v>0</v>
      </c>
      <c r="BV443" t="s">
        <v>6</v>
      </c>
      <c r="BW443" t="s">
        <v>6</v>
      </c>
      <c r="BX443" t="s">
        <v>6</v>
      </c>
      <c r="BY443">
        <v>0</v>
      </c>
      <c r="BZ443">
        <v>9.0340000000000007</v>
      </c>
      <c r="CC443" s="53">
        <v>8.3462475094088995E-2</v>
      </c>
      <c r="CD443" s="53">
        <v>8.976090325437237E-3</v>
      </c>
      <c r="CE443" s="53">
        <v>0.90756143458047389</v>
      </c>
      <c r="CF443" s="53">
        <v>0</v>
      </c>
      <c r="CH443" s="53">
        <v>1.0000000000000002</v>
      </c>
      <c r="CK443">
        <v>8.3462499999999995E-2</v>
      </c>
      <c r="CN443" s="53">
        <v>2.49059110002392E-8</v>
      </c>
      <c r="CO443" s="53">
        <v>0</v>
      </c>
    </row>
    <row r="444" spans="1:93" x14ac:dyDescent="0.35">
      <c r="A444" s="3" t="s">
        <v>694</v>
      </c>
      <c r="B444" s="3" t="s">
        <v>697</v>
      </c>
      <c r="C444">
        <v>0</v>
      </c>
      <c r="D444">
        <v>3.0000000000000001E-3</v>
      </c>
      <c r="E444">
        <v>0</v>
      </c>
      <c r="F444">
        <v>0</v>
      </c>
      <c r="G444">
        <v>0</v>
      </c>
      <c r="H444">
        <v>0</v>
      </c>
      <c r="I444">
        <v>0</v>
      </c>
      <c r="J444">
        <v>0</v>
      </c>
      <c r="K444">
        <v>0</v>
      </c>
      <c r="L444" s="3">
        <v>0</v>
      </c>
      <c r="M444" s="3">
        <v>0</v>
      </c>
      <c r="N444" s="3">
        <v>0</v>
      </c>
      <c r="O444" s="3">
        <v>0</v>
      </c>
      <c r="P444" s="3">
        <v>0</v>
      </c>
      <c r="Q444" s="3">
        <v>0</v>
      </c>
      <c r="R444">
        <v>0</v>
      </c>
      <c r="S444">
        <v>0</v>
      </c>
      <c r="T444">
        <v>0</v>
      </c>
      <c r="U444">
        <v>0</v>
      </c>
      <c r="V444">
        <v>0</v>
      </c>
      <c r="W444">
        <v>0.99199999999999999</v>
      </c>
      <c r="X444">
        <v>0</v>
      </c>
      <c r="Y444">
        <v>0</v>
      </c>
      <c r="Z444">
        <v>0</v>
      </c>
      <c r="AA444">
        <v>0</v>
      </c>
      <c r="AB444">
        <v>0</v>
      </c>
      <c r="AC444">
        <v>0</v>
      </c>
      <c r="AD444">
        <v>0</v>
      </c>
      <c r="AE444">
        <v>0</v>
      </c>
      <c r="AF444">
        <v>0</v>
      </c>
      <c r="AG444">
        <v>0</v>
      </c>
      <c r="AH444">
        <v>0</v>
      </c>
      <c r="AI444">
        <v>0</v>
      </c>
      <c r="AJ444">
        <v>0</v>
      </c>
      <c r="AK444">
        <v>0</v>
      </c>
      <c r="AL444">
        <v>0</v>
      </c>
      <c r="AM444">
        <v>0</v>
      </c>
      <c r="AN444">
        <v>0</v>
      </c>
      <c r="AO444">
        <v>0</v>
      </c>
      <c r="AP444">
        <v>0</v>
      </c>
      <c r="AQ444">
        <v>2.4E-2</v>
      </c>
      <c r="AR444">
        <v>0</v>
      </c>
      <c r="AT444">
        <v>1.0189999999999999</v>
      </c>
      <c r="AU444">
        <v>1.0189999999999999</v>
      </c>
      <c r="AV444">
        <v>0.749</v>
      </c>
      <c r="AW444">
        <v>0</v>
      </c>
      <c r="AX444">
        <v>0</v>
      </c>
      <c r="AY444" s="53">
        <v>0.7350343473994112</v>
      </c>
      <c r="BA444" t="s">
        <v>79</v>
      </c>
      <c r="BF444">
        <v>2.4E-2</v>
      </c>
      <c r="BG444">
        <v>0</v>
      </c>
      <c r="BH444">
        <v>0</v>
      </c>
      <c r="BI444">
        <v>0.99199999999999999</v>
      </c>
      <c r="BK444">
        <v>0.99199999999999999</v>
      </c>
      <c r="BN444">
        <v>3.0000000000000001E-3</v>
      </c>
      <c r="BO444">
        <v>0</v>
      </c>
      <c r="BP444">
        <v>0.99199999999999999</v>
      </c>
      <c r="BQ444">
        <v>0</v>
      </c>
      <c r="BR444">
        <v>2.4E-2</v>
      </c>
      <c r="BS444">
        <v>0</v>
      </c>
      <c r="BT444">
        <v>0.53</v>
      </c>
      <c r="BU444">
        <v>0</v>
      </c>
      <c r="BV444" t="s">
        <v>6</v>
      </c>
      <c r="BW444" t="s">
        <v>6</v>
      </c>
      <c r="BX444" t="s">
        <v>6</v>
      </c>
      <c r="BY444">
        <v>0</v>
      </c>
      <c r="BZ444">
        <v>1.0189999999999999</v>
      </c>
      <c r="CC444" s="53">
        <v>2.9440628066732095E-3</v>
      </c>
      <c r="CD444" s="53">
        <v>1.2482826300294408E-2</v>
      </c>
      <c r="CE444" s="53">
        <v>0.98457311089303245</v>
      </c>
      <c r="CF444" s="53">
        <v>0</v>
      </c>
      <c r="CH444" s="53">
        <v>1</v>
      </c>
      <c r="CK444">
        <v>2.9440600000000001E-3</v>
      </c>
      <c r="CN444" s="53">
        <v>-2.8066732093816327E-9</v>
      </c>
      <c r="CO444" s="53">
        <v>0</v>
      </c>
    </row>
    <row r="445" spans="1:93" x14ac:dyDescent="0.35">
      <c r="A445" s="3" t="s">
        <v>694</v>
      </c>
      <c r="B445" s="3" t="s">
        <v>696</v>
      </c>
      <c r="C445">
        <v>0</v>
      </c>
      <c r="D445">
        <v>0.24</v>
      </c>
      <c r="E445">
        <v>0</v>
      </c>
      <c r="F445">
        <v>0</v>
      </c>
      <c r="G445">
        <v>0</v>
      </c>
      <c r="H445">
        <v>0</v>
      </c>
      <c r="I445">
        <v>0</v>
      </c>
      <c r="J445">
        <v>0</v>
      </c>
      <c r="K445">
        <v>0</v>
      </c>
      <c r="L445" s="3">
        <v>0</v>
      </c>
      <c r="M445" s="3">
        <v>0</v>
      </c>
      <c r="N445" s="3">
        <v>0</v>
      </c>
      <c r="O445" s="3">
        <v>0</v>
      </c>
      <c r="P445" s="3">
        <v>0</v>
      </c>
      <c r="Q445" s="3">
        <v>0</v>
      </c>
      <c r="R445">
        <v>1.919</v>
      </c>
      <c r="S445">
        <v>0.1</v>
      </c>
      <c r="T445">
        <v>0</v>
      </c>
      <c r="U445">
        <v>3.4239999999999999</v>
      </c>
      <c r="V445">
        <v>0</v>
      </c>
      <c r="W445">
        <v>1.8160000000000001</v>
      </c>
      <c r="X445">
        <v>0</v>
      </c>
      <c r="Y445">
        <v>0</v>
      </c>
      <c r="Z445">
        <v>0</v>
      </c>
      <c r="AA445">
        <v>0</v>
      </c>
      <c r="AB445">
        <v>0</v>
      </c>
      <c r="AC445">
        <v>0</v>
      </c>
      <c r="AD445">
        <v>0</v>
      </c>
      <c r="AE445">
        <v>0</v>
      </c>
      <c r="AF445">
        <v>0</v>
      </c>
      <c r="AG445">
        <v>0</v>
      </c>
      <c r="AH445">
        <v>0</v>
      </c>
      <c r="AI445">
        <v>0</v>
      </c>
      <c r="AJ445">
        <v>0</v>
      </c>
      <c r="AK445">
        <v>0</v>
      </c>
      <c r="AL445">
        <v>0</v>
      </c>
      <c r="AM445">
        <v>0</v>
      </c>
      <c r="AN445">
        <v>0</v>
      </c>
      <c r="AO445">
        <v>18.739000000000001</v>
      </c>
      <c r="AP445">
        <v>0</v>
      </c>
      <c r="AQ445">
        <v>0.47</v>
      </c>
      <c r="AR445">
        <v>0</v>
      </c>
      <c r="AT445">
        <v>26.707999999999998</v>
      </c>
      <c r="AU445">
        <v>26.707999999999998</v>
      </c>
      <c r="AV445">
        <v>20.881</v>
      </c>
      <c r="AW445">
        <v>0</v>
      </c>
      <c r="AX445">
        <v>0</v>
      </c>
      <c r="AY445" s="53">
        <v>0.78182567021117277</v>
      </c>
      <c r="BA445" t="s">
        <v>79</v>
      </c>
      <c r="BF445">
        <v>0.47</v>
      </c>
      <c r="BG445">
        <v>0</v>
      </c>
      <c r="BH445">
        <v>5.4429999999999996</v>
      </c>
      <c r="BI445">
        <v>1.8160000000000001</v>
      </c>
      <c r="BK445">
        <v>7.2589999999999995</v>
      </c>
      <c r="BN445">
        <v>0.24</v>
      </c>
      <c r="BO445">
        <v>0</v>
      </c>
      <c r="BP445">
        <v>7.2589999999999995</v>
      </c>
      <c r="BQ445">
        <v>18.739000000000001</v>
      </c>
      <c r="BR445">
        <v>0.47</v>
      </c>
      <c r="BS445">
        <v>0</v>
      </c>
      <c r="BT445">
        <v>0.53</v>
      </c>
      <c r="BU445">
        <v>0</v>
      </c>
      <c r="BV445" t="s">
        <v>6</v>
      </c>
      <c r="BW445" t="s">
        <v>6</v>
      </c>
      <c r="BX445" t="s">
        <v>6</v>
      </c>
      <c r="BY445">
        <v>0</v>
      </c>
      <c r="BZ445">
        <v>26.707999999999998</v>
      </c>
      <c r="CC445" s="53">
        <v>8.9860715890369928E-3</v>
      </c>
      <c r="CD445" s="53">
        <v>9.3267934701213116E-3</v>
      </c>
      <c r="CE445" s="53">
        <v>0.28006215366182419</v>
      </c>
      <c r="CF445" s="53">
        <v>0.70162498127901762</v>
      </c>
      <c r="CH445" s="53">
        <v>1</v>
      </c>
      <c r="CK445">
        <v>8.9860700000000005E-3</v>
      </c>
      <c r="CN445" s="53">
        <v>-1.5890369922666459E-9</v>
      </c>
      <c r="CO445" s="53">
        <v>0</v>
      </c>
    </row>
    <row r="446" spans="1:93" x14ac:dyDescent="0.35">
      <c r="A446" s="3" t="s">
        <v>698</v>
      </c>
      <c r="B446" s="3" t="s">
        <v>699</v>
      </c>
      <c r="C446">
        <v>0</v>
      </c>
      <c r="D446">
        <v>1.2</v>
      </c>
      <c r="E446">
        <v>0</v>
      </c>
      <c r="F446">
        <v>0</v>
      </c>
      <c r="G446">
        <v>0</v>
      </c>
      <c r="H446">
        <v>0</v>
      </c>
      <c r="I446">
        <v>0</v>
      </c>
      <c r="J446">
        <v>0</v>
      </c>
      <c r="K446">
        <v>0</v>
      </c>
      <c r="L446" s="3">
        <v>0</v>
      </c>
      <c r="M446" s="3">
        <v>0</v>
      </c>
      <c r="N446" s="3">
        <v>0</v>
      </c>
      <c r="O446" s="3">
        <v>0</v>
      </c>
      <c r="P446" s="3">
        <v>0</v>
      </c>
      <c r="Q446" s="3">
        <v>0</v>
      </c>
      <c r="R446">
        <v>15</v>
      </c>
      <c r="S446">
        <v>10</v>
      </c>
      <c r="T446">
        <v>0</v>
      </c>
      <c r="U446">
        <v>10</v>
      </c>
      <c r="V446">
        <v>0</v>
      </c>
      <c r="W446">
        <v>0</v>
      </c>
      <c r="X446">
        <v>0</v>
      </c>
      <c r="Y446">
        <v>0</v>
      </c>
      <c r="Z446">
        <v>0</v>
      </c>
      <c r="AA446">
        <v>0</v>
      </c>
      <c r="AB446">
        <v>0</v>
      </c>
      <c r="AC446">
        <v>0</v>
      </c>
      <c r="AD446">
        <v>0</v>
      </c>
      <c r="AE446">
        <v>0</v>
      </c>
      <c r="AF446">
        <v>0</v>
      </c>
      <c r="AG446">
        <v>0</v>
      </c>
      <c r="AH446">
        <v>0</v>
      </c>
      <c r="AI446">
        <v>0</v>
      </c>
      <c r="AJ446">
        <v>0</v>
      </c>
      <c r="AK446">
        <v>0</v>
      </c>
      <c r="AL446">
        <v>0</v>
      </c>
      <c r="AM446">
        <v>0</v>
      </c>
      <c r="AN446">
        <v>0</v>
      </c>
      <c r="AO446">
        <v>0</v>
      </c>
      <c r="AP446">
        <v>0</v>
      </c>
      <c r="AQ446">
        <v>0.73841999999999997</v>
      </c>
      <c r="AR446">
        <v>0</v>
      </c>
      <c r="AT446">
        <v>36.938420000000001</v>
      </c>
      <c r="AU446">
        <v>36.938420000000001</v>
      </c>
      <c r="AV446">
        <v>24.614000000000001</v>
      </c>
      <c r="AW446">
        <v>0</v>
      </c>
      <c r="AX446">
        <v>0</v>
      </c>
      <c r="AY446" s="53">
        <v>0.6663522695339974</v>
      </c>
      <c r="BA446" t="s">
        <v>79</v>
      </c>
      <c r="BF446">
        <v>0.73841999999999997</v>
      </c>
      <c r="BG446">
        <v>0</v>
      </c>
      <c r="BH446">
        <v>35</v>
      </c>
      <c r="BI446">
        <v>0</v>
      </c>
      <c r="BK446">
        <v>35</v>
      </c>
      <c r="BN446">
        <v>1.2</v>
      </c>
      <c r="BO446">
        <v>0</v>
      </c>
      <c r="BP446">
        <v>35</v>
      </c>
      <c r="BQ446">
        <v>0</v>
      </c>
      <c r="BR446">
        <v>0.73841999999999997</v>
      </c>
      <c r="BS446">
        <v>0.78820000000000001</v>
      </c>
      <c r="BT446">
        <v>0.14680000000000001</v>
      </c>
      <c r="BU446">
        <v>0</v>
      </c>
      <c r="BV446" t="s">
        <v>6</v>
      </c>
      <c r="BW446" t="s">
        <v>6</v>
      </c>
      <c r="BX446" t="s">
        <v>6</v>
      </c>
      <c r="BY446">
        <v>0</v>
      </c>
      <c r="BZ446">
        <v>36.938420000000001</v>
      </c>
      <c r="CC446" s="53">
        <v>4.8243066270836701E-2</v>
      </c>
      <c r="CD446" s="53">
        <v>2.9346153950277247E-3</v>
      </c>
      <c r="CE446" s="53">
        <v>0.94882231833413555</v>
      </c>
      <c r="CF446" s="53">
        <v>0</v>
      </c>
      <c r="CH446" s="53">
        <v>1</v>
      </c>
      <c r="CK446">
        <v>4.8243000000000001E-2</v>
      </c>
      <c r="CN446" s="53">
        <v>-6.6270836700244029E-8</v>
      </c>
      <c r="CO446" s="53">
        <v>0</v>
      </c>
    </row>
    <row r="447" spans="1:93" x14ac:dyDescent="0.35">
      <c r="A447" s="3" t="s">
        <v>700</v>
      </c>
      <c r="B447" s="3" t="s">
        <v>701</v>
      </c>
      <c r="C447">
        <v>0</v>
      </c>
      <c r="D447">
        <v>4.2000000000000003E-2</v>
      </c>
      <c r="E447">
        <v>0</v>
      </c>
      <c r="F447">
        <v>0</v>
      </c>
      <c r="G447">
        <v>0</v>
      </c>
      <c r="H447">
        <v>0</v>
      </c>
      <c r="I447">
        <v>349.322</v>
      </c>
      <c r="J447">
        <v>0</v>
      </c>
      <c r="K447">
        <v>0</v>
      </c>
      <c r="L447" s="3">
        <v>0</v>
      </c>
      <c r="M447" s="3">
        <v>0</v>
      </c>
      <c r="N447" s="3">
        <v>0</v>
      </c>
      <c r="O447" s="3">
        <v>0</v>
      </c>
      <c r="P447" s="3">
        <v>0</v>
      </c>
      <c r="Q447" s="3">
        <v>0</v>
      </c>
      <c r="R447">
        <v>0</v>
      </c>
      <c r="S447">
        <v>1.577</v>
      </c>
      <c r="T447">
        <v>0</v>
      </c>
      <c r="U447">
        <v>0</v>
      </c>
      <c r="V447">
        <v>0</v>
      </c>
      <c r="W447">
        <v>206.10300000000001</v>
      </c>
      <c r="X447">
        <v>0</v>
      </c>
      <c r="Y447">
        <v>0</v>
      </c>
      <c r="Z447">
        <v>0</v>
      </c>
      <c r="AA447">
        <v>0</v>
      </c>
      <c r="AB447">
        <v>0</v>
      </c>
      <c r="AC447">
        <v>0</v>
      </c>
      <c r="AD447">
        <v>0.55915700000000002</v>
      </c>
      <c r="AE447">
        <v>1.2483500000000001</v>
      </c>
      <c r="AF447">
        <v>0</v>
      </c>
      <c r="AG447">
        <v>0</v>
      </c>
      <c r="AH447">
        <v>6.2773300000000001</v>
      </c>
      <c r="AI447">
        <v>0</v>
      </c>
      <c r="AJ447">
        <v>0</v>
      </c>
      <c r="AK447">
        <v>0</v>
      </c>
      <c r="AL447">
        <v>6.1936299999999997</v>
      </c>
      <c r="AM447">
        <v>11.2239</v>
      </c>
      <c r="AN447">
        <v>112.133</v>
      </c>
      <c r="AO447">
        <v>314.66199999999998</v>
      </c>
      <c r="AP447">
        <v>0</v>
      </c>
      <c r="AQ447">
        <v>22.520099999999999</v>
      </c>
      <c r="AR447">
        <v>15.66</v>
      </c>
      <c r="AT447">
        <v>1031.8614669999999</v>
      </c>
      <c r="AU447">
        <v>1047.521467</v>
      </c>
      <c r="AV447">
        <v>891.28693899999996</v>
      </c>
      <c r="AW447">
        <v>122.75149999999999</v>
      </c>
      <c r="AX447">
        <v>122.8</v>
      </c>
      <c r="AY447" s="53">
        <v>0.8508531491507848</v>
      </c>
      <c r="BA447" t="s">
        <v>79</v>
      </c>
      <c r="BF447">
        <v>28.713729999999998</v>
      </c>
      <c r="BG447">
        <v>0</v>
      </c>
      <c r="BH447">
        <v>1.577</v>
      </c>
      <c r="BI447">
        <v>206.10300000000001</v>
      </c>
      <c r="BK447">
        <v>215.764837</v>
      </c>
      <c r="BN447">
        <v>4.2000000000000003E-2</v>
      </c>
      <c r="BO447">
        <v>0</v>
      </c>
      <c r="BP447">
        <v>215.764837</v>
      </c>
      <c r="BQ447">
        <v>787.34089999999992</v>
      </c>
      <c r="BR447">
        <v>28.713729999999998</v>
      </c>
      <c r="BS447">
        <v>0</v>
      </c>
      <c r="BT447">
        <v>0</v>
      </c>
      <c r="BU447">
        <v>15.66</v>
      </c>
      <c r="BV447">
        <v>0</v>
      </c>
      <c r="BW447">
        <v>1.8959999999999999</v>
      </c>
      <c r="BX447">
        <v>2.15</v>
      </c>
      <c r="BY447">
        <v>0</v>
      </c>
      <c r="BZ447">
        <v>1047.521467</v>
      </c>
      <c r="CC447" s="53">
        <v>4.0094643711965092E-5</v>
      </c>
      <c r="CD447" s="53">
        <v>1.1087123620732442E-2</v>
      </c>
      <c r="CE447" s="53">
        <v>0.23338764378754254</v>
      </c>
      <c r="CF447" s="53">
        <v>0.75548513794801286</v>
      </c>
      <c r="CH447" s="53">
        <v>0.99999999999999978</v>
      </c>
      <c r="CK447">
        <v>4.54191E-5</v>
      </c>
      <c r="CN447" s="53">
        <v>5.3244562880349082E-6</v>
      </c>
      <c r="CO447" s="53">
        <v>0</v>
      </c>
    </row>
    <row r="448" spans="1:93" x14ac:dyDescent="0.35">
      <c r="A448" s="3" t="s">
        <v>700</v>
      </c>
      <c r="B448" s="3" t="s">
        <v>702</v>
      </c>
      <c r="C448">
        <v>0</v>
      </c>
      <c r="D448">
        <v>0</v>
      </c>
      <c r="E448">
        <v>0</v>
      </c>
      <c r="F448">
        <v>0</v>
      </c>
      <c r="G448">
        <v>0</v>
      </c>
      <c r="H448">
        <v>0</v>
      </c>
      <c r="I448">
        <v>0</v>
      </c>
      <c r="J448">
        <v>0</v>
      </c>
      <c r="K448">
        <v>0</v>
      </c>
      <c r="L448" s="3">
        <v>0</v>
      </c>
      <c r="M448" s="3">
        <v>0</v>
      </c>
      <c r="N448" s="3">
        <v>0</v>
      </c>
      <c r="O448" s="3">
        <v>0</v>
      </c>
      <c r="P448" s="3">
        <v>0</v>
      </c>
      <c r="Q448" s="3">
        <v>0</v>
      </c>
      <c r="R448">
        <v>0</v>
      </c>
      <c r="S448">
        <v>0</v>
      </c>
      <c r="T448">
        <v>0</v>
      </c>
      <c r="U448">
        <v>0</v>
      </c>
      <c r="V448">
        <v>0</v>
      </c>
      <c r="W448">
        <v>0</v>
      </c>
      <c r="X448">
        <v>0</v>
      </c>
      <c r="Y448">
        <v>0</v>
      </c>
      <c r="Z448">
        <v>0</v>
      </c>
      <c r="AA448">
        <v>0</v>
      </c>
      <c r="AB448">
        <v>0</v>
      </c>
      <c r="AC448">
        <v>0</v>
      </c>
      <c r="AD448">
        <v>0</v>
      </c>
      <c r="AE448">
        <v>0</v>
      </c>
      <c r="AF448">
        <v>0</v>
      </c>
      <c r="AG448">
        <v>0</v>
      </c>
      <c r="AH448">
        <v>0</v>
      </c>
      <c r="AI448">
        <v>0</v>
      </c>
      <c r="AJ448">
        <v>0</v>
      </c>
      <c r="AK448">
        <v>0</v>
      </c>
      <c r="AL448">
        <v>0</v>
      </c>
      <c r="AM448">
        <v>0</v>
      </c>
      <c r="AN448">
        <v>0</v>
      </c>
      <c r="AO448">
        <v>38.683</v>
      </c>
      <c r="AP448">
        <v>0</v>
      </c>
      <c r="AQ448">
        <v>1.0000000000000001E-9</v>
      </c>
      <c r="AR448">
        <v>0</v>
      </c>
      <c r="AT448">
        <v>38.683000000999996</v>
      </c>
      <c r="AU448">
        <v>38.683000000999996</v>
      </c>
      <c r="AV448">
        <v>38.683</v>
      </c>
      <c r="AW448">
        <v>0</v>
      </c>
      <c r="AX448">
        <v>0</v>
      </c>
      <c r="AY448" s="53">
        <v>0.9999999999741489</v>
      </c>
      <c r="BA448" t="s">
        <v>79</v>
      </c>
      <c r="BF448">
        <v>1.0000000000000001E-9</v>
      </c>
      <c r="BG448">
        <v>0</v>
      </c>
      <c r="BH448">
        <v>0</v>
      </c>
      <c r="BI448">
        <v>0</v>
      </c>
      <c r="BK448">
        <v>0</v>
      </c>
      <c r="BN448">
        <v>0</v>
      </c>
      <c r="BO448">
        <v>0</v>
      </c>
      <c r="BP448">
        <v>0</v>
      </c>
      <c r="BQ448">
        <v>38.683</v>
      </c>
      <c r="BR448">
        <v>1.0000000000000001E-9</v>
      </c>
      <c r="BS448">
        <v>0</v>
      </c>
      <c r="BT448">
        <v>0</v>
      </c>
      <c r="BU448">
        <v>0</v>
      </c>
      <c r="BV448" t="s">
        <v>6</v>
      </c>
      <c r="BW448" t="s">
        <v>6</v>
      </c>
      <c r="BX448" t="s">
        <v>6</v>
      </c>
      <c r="BY448">
        <v>0</v>
      </c>
      <c r="BZ448">
        <v>38.683000000999996</v>
      </c>
      <c r="CC448" s="53">
        <v>0</v>
      </c>
      <c r="CD448" s="53">
        <v>0</v>
      </c>
      <c r="CE448" s="53">
        <v>2.5851149082908488E-11</v>
      </c>
      <c r="CF448" s="53">
        <v>0.9999999999741489</v>
      </c>
      <c r="CH448" s="53">
        <v>1</v>
      </c>
      <c r="CK448">
        <v>0</v>
      </c>
      <c r="CN448" s="53">
        <v>0</v>
      </c>
      <c r="CO448" s="53">
        <v>0</v>
      </c>
    </row>
    <row r="449" spans="1:93" x14ac:dyDescent="0.35">
      <c r="A449" s="3" t="s">
        <v>700</v>
      </c>
      <c r="B449" s="3" t="s">
        <v>358</v>
      </c>
      <c r="C449">
        <v>0</v>
      </c>
      <c r="D449">
        <v>0.14000000000000001</v>
      </c>
      <c r="E449">
        <v>0</v>
      </c>
      <c r="F449">
        <v>0</v>
      </c>
      <c r="G449">
        <v>0</v>
      </c>
      <c r="H449">
        <v>0</v>
      </c>
      <c r="I449">
        <v>0.88700000000000001</v>
      </c>
      <c r="J449">
        <v>2.2905899999999999</v>
      </c>
      <c r="K449">
        <v>0</v>
      </c>
      <c r="L449" s="3">
        <v>26.687000000000001</v>
      </c>
      <c r="M449" s="3">
        <v>0</v>
      </c>
      <c r="N449" s="3">
        <v>0</v>
      </c>
      <c r="O449" s="3">
        <v>158.86099999999999</v>
      </c>
      <c r="P449" s="3">
        <v>0</v>
      </c>
      <c r="Q449" s="3">
        <v>11.333</v>
      </c>
      <c r="R449">
        <v>0</v>
      </c>
      <c r="S449">
        <v>0</v>
      </c>
      <c r="T449">
        <v>0</v>
      </c>
      <c r="U449">
        <v>12.691000000000001</v>
      </c>
      <c r="V449">
        <v>0</v>
      </c>
      <c r="W449">
        <v>0</v>
      </c>
      <c r="X449">
        <v>0</v>
      </c>
      <c r="Y449">
        <v>0</v>
      </c>
      <c r="Z449">
        <v>0</v>
      </c>
      <c r="AA449">
        <v>0</v>
      </c>
      <c r="AB449">
        <v>3.8439999999999999</v>
      </c>
      <c r="AC449">
        <v>0</v>
      </c>
      <c r="AD449">
        <v>0</v>
      </c>
      <c r="AE449">
        <v>0</v>
      </c>
      <c r="AF449">
        <v>0</v>
      </c>
      <c r="AG449">
        <v>0</v>
      </c>
      <c r="AH449">
        <v>0.65500000000000003</v>
      </c>
      <c r="AI449">
        <v>0</v>
      </c>
      <c r="AJ449">
        <v>0</v>
      </c>
      <c r="AK449">
        <v>0</v>
      </c>
      <c r="AL449">
        <v>0</v>
      </c>
      <c r="AM449">
        <v>0</v>
      </c>
      <c r="AN449">
        <v>0</v>
      </c>
      <c r="AO449">
        <v>0.438</v>
      </c>
      <c r="AP449">
        <v>0</v>
      </c>
      <c r="AQ449">
        <v>8.15</v>
      </c>
      <c r="AR449">
        <v>0</v>
      </c>
      <c r="AT449">
        <v>225.97658999999999</v>
      </c>
      <c r="AU449">
        <v>225.97658999999999</v>
      </c>
      <c r="AV449">
        <v>156.863</v>
      </c>
      <c r="AW449">
        <v>0</v>
      </c>
      <c r="AX449">
        <v>0</v>
      </c>
      <c r="AY449" s="53">
        <v>0.69415597429804565</v>
      </c>
      <c r="BA449" t="s">
        <v>79</v>
      </c>
      <c r="BF449">
        <v>8.15</v>
      </c>
      <c r="BG449">
        <v>0</v>
      </c>
      <c r="BH449">
        <v>12.691000000000001</v>
      </c>
      <c r="BI449">
        <v>0</v>
      </c>
      <c r="BK449">
        <v>214.071</v>
      </c>
      <c r="BN449">
        <v>0.14000000000000001</v>
      </c>
      <c r="BO449">
        <v>0</v>
      </c>
      <c r="BP449">
        <v>17.190000000000001</v>
      </c>
      <c r="BQ449">
        <v>200.49658999999997</v>
      </c>
      <c r="BR449">
        <v>8.15</v>
      </c>
      <c r="BS449">
        <v>0</v>
      </c>
      <c r="BT449">
        <v>0</v>
      </c>
      <c r="BU449">
        <v>0</v>
      </c>
      <c r="BV449" t="s">
        <v>6</v>
      </c>
      <c r="BW449" t="s">
        <v>6</v>
      </c>
      <c r="BX449" t="s">
        <v>6</v>
      </c>
      <c r="BY449">
        <v>3.1772199999999997</v>
      </c>
      <c r="BZ449">
        <v>225.97658999999999</v>
      </c>
      <c r="CC449" s="53">
        <v>1.467948516260025E-2</v>
      </c>
      <c r="CD449" s="53">
        <v>0</v>
      </c>
      <c r="CE449" s="53">
        <v>0.11213550925783952</v>
      </c>
      <c r="CF449" s="53">
        <v>0.87318500557956014</v>
      </c>
      <c r="CH449" s="53">
        <v>0.99999999999999989</v>
      </c>
      <c r="CK449">
        <v>1.46795E-2</v>
      </c>
      <c r="CN449" s="53">
        <v>1.4837399749806357E-8</v>
      </c>
      <c r="CO449" s="53">
        <v>0</v>
      </c>
    </row>
    <row r="450" spans="1:93" x14ac:dyDescent="0.35">
      <c r="A450" s="3" t="s">
        <v>703</v>
      </c>
      <c r="B450" s="3" t="s">
        <v>704</v>
      </c>
      <c r="C450">
        <v>0</v>
      </c>
      <c r="D450">
        <v>9.7371899999999997E-2</v>
      </c>
      <c r="E450">
        <v>0</v>
      </c>
      <c r="F450">
        <v>0</v>
      </c>
      <c r="G450">
        <v>0</v>
      </c>
      <c r="H450">
        <v>0</v>
      </c>
      <c r="I450">
        <v>0</v>
      </c>
      <c r="J450">
        <v>0</v>
      </c>
      <c r="K450">
        <v>0</v>
      </c>
      <c r="L450" s="3">
        <v>0</v>
      </c>
      <c r="M450" s="3">
        <v>0</v>
      </c>
      <c r="N450" s="3">
        <v>0</v>
      </c>
      <c r="O450" s="3">
        <v>0</v>
      </c>
      <c r="P450" s="3">
        <v>0</v>
      </c>
      <c r="Q450" s="3">
        <v>0</v>
      </c>
      <c r="R450">
        <v>0</v>
      </c>
      <c r="S450">
        <v>20.653600000000001</v>
      </c>
      <c r="T450">
        <v>0</v>
      </c>
      <c r="U450">
        <v>11.0024</v>
      </c>
      <c r="V450">
        <v>0</v>
      </c>
      <c r="W450">
        <v>0</v>
      </c>
      <c r="X450">
        <v>0</v>
      </c>
      <c r="Y450">
        <v>0</v>
      </c>
      <c r="Z450">
        <v>0</v>
      </c>
      <c r="AA450">
        <v>0</v>
      </c>
      <c r="AB450">
        <v>0</v>
      </c>
      <c r="AC450">
        <v>0</v>
      </c>
      <c r="AD450">
        <v>0</v>
      </c>
      <c r="AE450">
        <v>0</v>
      </c>
      <c r="AF450">
        <v>0</v>
      </c>
      <c r="AG450">
        <v>0</v>
      </c>
      <c r="AH450">
        <v>0</v>
      </c>
      <c r="AI450">
        <v>0</v>
      </c>
      <c r="AJ450">
        <v>0</v>
      </c>
      <c r="AK450">
        <v>0</v>
      </c>
      <c r="AL450">
        <v>0</v>
      </c>
      <c r="AM450">
        <v>0</v>
      </c>
      <c r="AN450">
        <v>5.4</v>
      </c>
      <c r="AO450">
        <v>0</v>
      </c>
      <c r="AP450">
        <v>0</v>
      </c>
      <c r="AQ450">
        <v>0.7</v>
      </c>
      <c r="AR450">
        <v>0</v>
      </c>
      <c r="AT450">
        <v>37.853371899999999</v>
      </c>
      <c r="AU450">
        <v>37.853371899999999</v>
      </c>
      <c r="AV450">
        <v>25.6</v>
      </c>
      <c r="AW450">
        <v>0</v>
      </c>
      <c r="AX450">
        <v>0</v>
      </c>
      <c r="AY450" s="53">
        <v>0.67629378084545233</v>
      </c>
      <c r="BA450" t="s">
        <v>79</v>
      </c>
      <c r="BF450">
        <v>0.7</v>
      </c>
      <c r="BG450">
        <v>0</v>
      </c>
      <c r="BH450">
        <v>31.655999999999999</v>
      </c>
      <c r="BI450">
        <v>0</v>
      </c>
      <c r="BK450">
        <v>31.655999999999999</v>
      </c>
      <c r="BN450">
        <v>9.7371899999999997E-2</v>
      </c>
      <c r="BO450">
        <v>0</v>
      </c>
      <c r="BP450">
        <v>31.655999999999999</v>
      </c>
      <c r="BQ450">
        <v>5.4</v>
      </c>
      <c r="BR450">
        <v>0.7</v>
      </c>
      <c r="BS450">
        <v>0</v>
      </c>
      <c r="BT450">
        <v>0</v>
      </c>
      <c r="BU450">
        <v>0</v>
      </c>
      <c r="BV450" t="s">
        <v>6</v>
      </c>
      <c r="BW450" t="s">
        <v>6</v>
      </c>
      <c r="BX450" t="s">
        <v>6</v>
      </c>
      <c r="BY450">
        <v>0</v>
      </c>
      <c r="BZ450">
        <v>37.853371899999999</v>
      </c>
      <c r="CC450" s="53">
        <v>2.5723441562150503E-3</v>
      </c>
      <c r="CD450" s="53">
        <v>0</v>
      </c>
      <c r="CE450" s="53">
        <v>0.85477193644669747</v>
      </c>
      <c r="CF450" s="53">
        <v>0.1426557193970876</v>
      </c>
      <c r="CH450" s="53">
        <v>1.0000000000000002</v>
      </c>
      <c r="CK450">
        <v>2.5723400000000002E-3</v>
      </c>
      <c r="CN450" s="53">
        <v>-4.1562150500731865E-9</v>
      </c>
      <c r="CO450" s="53">
        <v>0</v>
      </c>
    </row>
    <row r="451" spans="1:93" x14ac:dyDescent="0.35">
      <c r="A451" s="3" t="s">
        <v>708</v>
      </c>
      <c r="B451" s="3" t="s">
        <v>709</v>
      </c>
      <c r="C451">
        <v>0</v>
      </c>
      <c r="D451">
        <v>2.3E-2</v>
      </c>
      <c r="E451">
        <v>0</v>
      </c>
      <c r="F451">
        <v>0</v>
      </c>
      <c r="G451">
        <v>0</v>
      </c>
      <c r="H451">
        <v>0</v>
      </c>
      <c r="I451">
        <v>0</v>
      </c>
      <c r="J451">
        <v>0</v>
      </c>
      <c r="K451">
        <v>0</v>
      </c>
      <c r="L451" s="3">
        <v>0</v>
      </c>
      <c r="M451" s="3">
        <v>0</v>
      </c>
      <c r="N451" s="3">
        <v>0</v>
      </c>
      <c r="O451" s="3">
        <v>0</v>
      </c>
      <c r="P451" s="3">
        <v>0</v>
      </c>
      <c r="Q451" s="3">
        <v>0</v>
      </c>
      <c r="R451">
        <v>0</v>
      </c>
      <c r="S451">
        <v>0</v>
      </c>
      <c r="T451">
        <v>0</v>
      </c>
      <c r="U451">
        <v>7.06</v>
      </c>
      <c r="V451">
        <v>0</v>
      </c>
      <c r="W451">
        <v>0</v>
      </c>
      <c r="X451">
        <v>0</v>
      </c>
      <c r="Y451">
        <v>0</v>
      </c>
      <c r="Z451">
        <v>0</v>
      </c>
      <c r="AA451">
        <v>0</v>
      </c>
      <c r="AB451">
        <v>0.74199999999999999</v>
      </c>
      <c r="AC451">
        <v>0</v>
      </c>
      <c r="AD451">
        <v>0</v>
      </c>
      <c r="AE451">
        <v>0</v>
      </c>
      <c r="AF451">
        <v>0</v>
      </c>
      <c r="AG451">
        <v>0</v>
      </c>
      <c r="AH451">
        <v>0</v>
      </c>
      <c r="AI451">
        <v>0</v>
      </c>
      <c r="AJ451">
        <v>0</v>
      </c>
      <c r="AK451">
        <v>1.931</v>
      </c>
      <c r="AL451">
        <v>0</v>
      </c>
      <c r="AM451">
        <v>0</v>
      </c>
      <c r="AN451">
        <v>0</v>
      </c>
      <c r="AO451">
        <v>0</v>
      </c>
      <c r="AP451">
        <v>0</v>
      </c>
      <c r="AQ451">
        <v>0.30199999999999999</v>
      </c>
      <c r="AR451">
        <v>0</v>
      </c>
      <c r="AT451">
        <v>10.058</v>
      </c>
      <c r="AU451">
        <v>10.058</v>
      </c>
      <c r="AV451">
        <v>6.74</v>
      </c>
      <c r="AW451">
        <v>0</v>
      </c>
      <c r="AX451">
        <v>0</v>
      </c>
      <c r="AY451" s="53">
        <v>0.6701133426128455</v>
      </c>
      <c r="BA451" t="s">
        <v>79</v>
      </c>
      <c r="BF451">
        <v>2.2330000000000001</v>
      </c>
      <c r="BG451">
        <v>0</v>
      </c>
      <c r="BH451">
        <v>7.06</v>
      </c>
      <c r="BI451">
        <v>0</v>
      </c>
      <c r="BK451">
        <v>7.8019999999999996</v>
      </c>
      <c r="BN451">
        <v>2.3E-2</v>
      </c>
      <c r="BO451">
        <v>0</v>
      </c>
      <c r="BP451">
        <v>7.8019999999999996</v>
      </c>
      <c r="BQ451">
        <v>0</v>
      </c>
      <c r="BR451">
        <v>2.2330000000000001</v>
      </c>
      <c r="BS451">
        <v>0</v>
      </c>
      <c r="BT451">
        <v>0</v>
      </c>
      <c r="BU451">
        <v>0</v>
      </c>
      <c r="BV451" t="s">
        <v>6</v>
      </c>
      <c r="BW451" t="s">
        <v>6</v>
      </c>
      <c r="BX451" t="s">
        <v>6</v>
      </c>
      <c r="BY451">
        <v>0</v>
      </c>
      <c r="BZ451">
        <v>10.058</v>
      </c>
      <c r="CC451" s="53">
        <v>2.2867369258301848E-3</v>
      </c>
      <c r="CD451" s="53">
        <v>0</v>
      </c>
      <c r="CE451" s="53">
        <v>0.99771326307416985</v>
      </c>
      <c r="CF451" s="53">
        <v>0</v>
      </c>
      <c r="CH451" s="53">
        <v>1</v>
      </c>
      <c r="CK451">
        <v>2.2867400000000002E-3</v>
      </c>
      <c r="CN451" s="53">
        <v>3.0741698154104768E-9</v>
      </c>
      <c r="CO451" s="53">
        <v>0</v>
      </c>
    </row>
    <row r="452" spans="1:93" x14ac:dyDescent="0.35">
      <c r="A452" s="3" t="s">
        <v>708</v>
      </c>
      <c r="B452" s="3" t="s">
        <v>711</v>
      </c>
      <c r="C452">
        <v>0</v>
      </c>
      <c r="D452">
        <v>1E-3</v>
      </c>
      <c r="E452">
        <v>0</v>
      </c>
      <c r="F452">
        <v>0</v>
      </c>
      <c r="G452">
        <v>0</v>
      </c>
      <c r="H452">
        <v>0</v>
      </c>
      <c r="I452">
        <v>0</v>
      </c>
      <c r="J452">
        <v>0</v>
      </c>
      <c r="K452">
        <v>0</v>
      </c>
      <c r="L452" s="3">
        <v>0</v>
      </c>
      <c r="M452" s="3">
        <v>0</v>
      </c>
      <c r="N452" s="3">
        <v>0</v>
      </c>
      <c r="O452" s="3">
        <v>0</v>
      </c>
      <c r="P452" s="3">
        <v>0</v>
      </c>
      <c r="Q452" s="3">
        <v>0</v>
      </c>
      <c r="R452">
        <v>0</v>
      </c>
      <c r="S452">
        <v>0</v>
      </c>
      <c r="T452">
        <v>0</v>
      </c>
      <c r="U452">
        <v>4.5739999999999998</v>
      </c>
      <c r="V452">
        <v>0</v>
      </c>
      <c r="W452">
        <v>0</v>
      </c>
      <c r="X452">
        <v>0</v>
      </c>
      <c r="Y452">
        <v>0</v>
      </c>
      <c r="Z452">
        <v>0</v>
      </c>
      <c r="AA452">
        <v>0</v>
      </c>
      <c r="AB452">
        <v>0.121</v>
      </c>
      <c r="AC452">
        <v>0</v>
      </c>
      <c r="AD452">
        <v>0</v>
      </c>
      <c r="AE452">
        <v>0</v>
      </c>
      <c r="AF452">
        <v>0</v>
      </c>
      <c r="AG452">
        <v>0</v>
      </c>
      <c r="AH452">
        <v>0</v>
      </c>
      <c r="AI452">
        <v>0</v>
      </c>
      <c r="AJ452">
        <v>0</v>
      </c>
      <c r="AK452">
        <v>1.6930000000000001</v>
      </c>
      <c r="AL452">
        <v>0</v>
      </c>
      <c r="AM452">
        <v>0</v>
      </c>
      <c r="AN452">
        <v>0</v>
      </c>
      <c r="AO452">
        <v>0</v>
      </c>
      <c r="AP452">
        <v>0</v>
      </c>
      <c r="AQ452">
        <v>0.14549999999999999</v>
      </c>
      <c r="AR452">
        <v>0</v>
      </c>
      <c r="AT452">
        <v>6.5344999999999995</v>
      </c>
      <c r="AU452">
        <v>6.5344999999999995</v>
      </c>
      <c r="AV452">
        <v>4.8499999999999996</v>
      </c>
      <c r="AW452">
        <v>0</v>
      </c>
      <c r="AX452">
        <v>0</v>
      </c>
      <c r="AY452" s="53">
        <v>0.74221440048970844</v>
      </c>
      <c r="BA452" t="s">
        <v>79</v>
      </c>
      <c r="BF452">
        <v>1.8385</v>
      </c>
      <c r="BG452">
        <v>0</v>
      </c>
      <c r="BH452">
        <v>4.5739999999999998</v>
      </c>
      <c r="BI452">
        <v>0</v>
      </c>
      <c r="BK452">
        <v>4.6950000000000003</v>
      </c>
      <c r="BN452">
        <v>1E-3</v>
      </c>
      <c r="BO452">
        <v>0</v>
      </c>
      <c r="BP452">
        <v>4.6950000000000003</v>
      </c>
      <c r="BQ452">
        <v>0</v>
      </c>
      <c r="BR452">
        <v>1.8385</v>
      </c>
      <c r="BS452">
        <v>0</v>
      </c>
      <c r="BT452">
        <v>0</v>
      </c>
      <c r="BU452">
        <v>0</v>
      </c>
      <c r="BV452" t="s">
        <v>6</v>
      </c>
      <c r="BW452" t="s">
        <v>6</v>
      </c>
      <c r="BX452" t="s">
        <v>6</v>
      </c>
      <c r="BY452">
        <v>0</v>
      </c>
      <c r="BZ452">
        <v>6.5345000000000004</v>
      </c>
      <c r="CC452" s="53">
        <v>1.530338970081873E-4</v>
      </c>
      <c r="CD452" s="53">
        <v>0</v>
      </c>
      <c r="CE452" s="53">
        <v>0.99984696610299173</v>
      </c>
      <c r="CF452" s="53">
        <v>0</v>
      </c>
      <c r="CH452" s="53">
        <v>0.99999999999999989</v>
      </c>
      <c r="CK452">
        <v>1.53034E-4</v>
      </c>
      <c r="CN452" s="53">
        <v>1.0299181269651271E-10</v>
      </c>
      <c r="CO452" s="53">
        <v>0</v>
      </c>
    </row>
    <row r="453" spans="1:93" x14ac:dyDescent="0.35">
      <c r="A453" s="3" t="s">
        <v>708</v>
      </c>
      <c r="B453" s="3" t="s">
        <v>712</v>
      </c>
      <c r="C453">
        <v>0</v>
      </c>
      <c r="D453">
        <v>8.1000000000000003E-2</v>
      </c>
      <c r="E453">
        <v>0</v>
      </c>
      <c r="F453">
        <v>0</v>
      </c>
      <c r="G453">
        <v>0</v>
      </c>
      <c r="H453">
        <v>0</v>
      </c>
      <c r="I453">
        <v>0</v>
      </c>
      <c r="J453">
        <v>0</v>
      </c>
      <c r="K453">
        <v>0</v>
      </c>
      <c r="L453" s="3">
        <v>0</v>
      </c>
      <c r="M453" s="3">
        <v>0</v>
      </c>
      <c r="N453" s="3">
        <v>0</v>
      </c>
      <c r="O453" s="3">
        <v>0</v>
      </c>
      <c r="P453" s="3">
        <v>0</v>
      </c>
      <c r="Q453" s="3">
        <v>0</v>
      </c>
      <c r="R453">
        <v>0</v>
      </c>
      <c r="S453">
        <v>0</v>
      </c>
      <c r="T453">
        <v>0</v>
      </c>
      <c r="U453">
        <v>0</v>
      </c>
      <c r="V453">
        <v>1.1329400000000001</v>
      </c>
      <c r="W453">
        <v>0</v>
      </c>
      <c r="X453">
        <v>0</v>
      </c>
      <c r="Y453">
        <v>0</v>
      </c>
      <c r="Z453">
        <v>0</v>
      </c>
      <c r="AA453">
        <v>0</v>
      </c>
      <c r="AB453">
        <v>0</v>
      </c>
      <c r="AC453">
        <v>0</v>
      </c>
      <c r="AD453">
        <v>0</v>
      </c>
      <c r="AE453">
        <v>0</v>
      </c>
      <c r="AF453">
        <v>0</v>
      </c>
      <c r="AG453">
        <v>0.187</v>
      </c>
      <c r="AH453">
        <v>0</v>
      </c>
      <c r="AI453">
        <v>0</v>
      </c>
      <c r="AJ453">
        <v>0</v>
      </c>
      <c r="AK453">
        <v>0</v>
      </c>
      <c r="AL453">
        <v>0</v>
      </c>
      <c r="AM453">
        <v>0</v>
      </c>
      <c r="AN453">
        <v>0</v>
      </c>
      <c r="AO453">
        <v>7.0229999999999997</v>
      </c>
      <c r="AP453">
        <v>0</v>
      </c>
      <c r="AQ453">
        <v>0.2112</v>
      </c>
      <c r="AR453">
        <v>0</v>
      </c>
      <c r="AT453">
        <v>8.6351399999999998</v>
      </c>
      <c r="AU453">
        <v>8.6351399999999998</v>
      </c>
      <c r="AV453">
        <v>7.04</v>
      </c>
      <c r="AW453">
        <v>0</v>
      </c>
      <c r="AX453">
        <v>0</v>
      </c>
      <c r="AY453" s="53">
        <v>0.81527340610574928</v>
      </c>
      <c r="BA453" t="s">
        <v>79</v>
      </c>
      <c r="BF453">
        <v>0.2112</v>
      </c>
      <c r="BG453">
        <v>0</v>
      </c>
      <c r="BH453">
        <v>1.1329400000000001</v>
      </c>
      <c r="BI453">
        <v>0</v>
      </c>
      <c r="BK453">
        <v>1.3199400000000001</v>
      </c>
      <c r="BN453">
        <v>8.1000000000000003E-2</v>
      </c>
      <c r="BO453">
        <v>0</v>
      </c>
      <c r="BP453">
        <v>1.3199400000000001</v>
      </c>
      <c r="BQ453">
        <v>7.0229999999999997</v>
      </c>
      <c r="BR453">
        <v>0.2112</v>
      </c>
      <c r="BS453">
        <v>0</v>
      </c>
      <c r="BT453">
        <v>0</v>
      </c>
      <c r="BU453">
        <v>0</v>
      </c>
      <c r="BV453" t="s">
        <v>6</v>
      </c>
      <c r="BW453" t="s">
        <v>6</v>
      </c>
      <c r="BX453" t="s">
        <v>6</v>
      </c>
      <c r="BY453">
        <v>0</v>
      </c>
      <c r="BZ453">
        <v>8.6351399999999998</v>
      </c>
      <c r="CC453" s="53">
        <v>9.3802764054780816E-3</v>
      </c>
      <c r="CD453" s="53">
        <v>0</v>
      </c>
      <c r="CE453" s="53">
        <v>0.17731501747510756</v>
      </c>
      <c r="CF453" s="53">
        <v>0.81330470611941441</v>
      </c>
      <c r="CH453" s="53">
        <v>1</v>
      </c>
      <c r="CK453">
        <v>9.3802799999999995E-3</v>
      </c>
      <c r="CN453" s="53">
        <v>3.594521917962834E-9</v>
      </c>
      <c r="CO453" s="53">
        <v>0</v>
      </c>
    </row>
    <row r="454" spans="1:93" x14ac:dyDescent="0.35">
      <c r="A454" s="3" t="s">
        <v>708</v>
      </c>
      <c r="B454" s="3" t="s">
        <v>713</v>
      </c>
      <c r="C454">
        <v>0</v>
      </c>
      <c r="D454">
        <v>4.3200000000000001E-3</v>
      </c>
      <c r="E454">
        <v>0</v>
      </c>
      <c r="F454">
        <v>0</v>
      </c>
      <c r="G454">
        <v>0</v>
      </c>
      <c r="H454">
        <v>0</v>
      </c>
      <c r="I454">
        <v>0</v>
      </c>
      <c r="J454">
        <v>0</v>
      </c>
      <c r="K454">
        <v>0</v>
      </c>
      <c r="L454" s="3">
        <v>0</v>
      </c>
      <c r="M454" s="3">
        <v>0</v>
      </c>
      <c r="N454" s="3">
        <v>0</v>
      </c>
      <c r="O454" s="3">
        <v>0</v>
      </c>
      <c r="P454" s="3">
        <v>0</v>
      </c>
      <c r="Q454" s="3">
        <v>0</v>
      </c>
      <c r="R454">
        <v>0</v>
      </c>
      <c r="S454">
        <v>0</v>
      </c>
      <c r="T454">
        <v>0</v>
      </c>
      <c r="U454">
        <v>0</v>
      </c>
      <c r="V454">
        <v>0</v>
      </c>
      <c r="W454">
        <v>0.90500000000000003</v>
      </c>
      <c r="X454">
        <v>0</v>
      </c>
      <c r="Y454">
        <v>0</v>
      </c>
      <c r="Z454">
        <v>0</v>
      </c>
      <c r="AA454">
        <v>0</v>
      </c>
      <c r="AB454">
        <v>0</v>
      </c>
      <c r="AC454">
        <v>0</v>
      </c>
      <c r="AD454">
        <v>0</v>
      </c>
      <c r="AE454">
        <v>0</v>
      </c>
      <c r="AF454">
        <v>0</v>
      </c>
      <c r="AG454">
        <v>4.2399999999999998E-3</v>
      </c>
      <c r="AH454">
        <v>0</v>
      </c>
      <c r="AI454">
        <v>0</v>
      </c>
      <c r="AJ454">
        <v>0</v>
      </c>
      <c r="AK454">
        <v>0</v>
      </c>
      <c r="AL454">
        <v>0</v>
      </c>
      <c r="AM454">
        <v>0</v>
      </c>
      <c r="AN454">
        <v>0</v>
      </c>
      <c r="AO454">
        <v>0</v>
      </c>
      <c r="AP454">
        <v>0</v>
      </c>
      <c r="AQ454">
        <v>2.3460000000000002E-2</v>
      </c>
      <c r="AR454">
        <v>0</v>
      </c>
      <c r="AT454">
        <v>0.93702000000000008</v>
      </c>
      <c r="AU454">
        <v>0.93702000000000008</v>
      </c>
      <c r="AV454">
        <v>0.61</v>
      </c>
      <c r="AW454">
        <v>0</v>
      </c>
      <c r="AX454">
        <v>0</v>
      </c>
      <c r="AY454" s="53">
        <v>0.65099997865573833</v>
      </c>
      <c r="BA454" t="s">
        <v>79</v>
      </c>
      <c r="BF454">
        <v>2.3460000000000002E-2</v>
      </c>
      <c r="BG454">
        <v>0</v>
      </c>
      <c r="BH454">
        <v>0</v>
      </c>
      <c r="BI454">
        <v>0.90500000000000003</v>
      </c>
      <c r="BK454">
        <v>0.90924000000000005</v>
      </c>
      <c r="BN454">
        <v>4.3200000000000001E-3</v>
      </c>
      <c r="BO454">
        <v>0</v>
      </c>
      <c r="BP454">
        <v>0.90924000000000005</v>
      </c>
      <c r="BQ454">
        <v>0</v>
      </c>
      <c r="BR454">
        <v>2.3460000000000002E-2</v>
      </c>
      <c r="BS454">
        <v>0</v>
      </c>
      <c r="BT454">
        <v>0</v>
      </c>
      <c r="BU454">
        <v>0</v>
      </c>
      <c r="BV454" t="s">
        <v>6</v>
      </c>
      <c r="BW454" t="s">
        <v>6</v>
      </c>
      <c r="BX454" t="s">
        <v>6</v>
      </c>
      <c r="BY454">
        <v>0</v>
      </c>
      <c r="BZ454">
        <v>0.93702000000000008</v>
      </c>
      <c r="CC454" s="53">
        <v>4.6103605045783435E-3</v>
      </c>
      <c r="CD454" s="53">
        <v>0</v>
      </c>
      <c r="CE454" s="53">
        <v>0.9953896394954217</v>
      </c>
      <c r="CF454" s="53">
        <v>0</v>
      </c>
      <c r="CH454" s="53">
        <v>1</v>
      </c>
      <c r="CK454">
        <v>4.61036E-3</v>
      </c>
      <c r="CN454" s="53">
        <v>-5.0457834351730346E-10</v>
      </c>
      <c r="CO454" s="53">
        <v>0</v>
      </c>
    </row>
    <row r="455" spans="1:93" x14ac:dyDescent="0.35">
      <c r="A455" s="3" t="s">
        <v>708</v>
      </c>
      <c r="B455" s="3" t="s">
        <v>714</v>
      </c>
      <c r="C455">
        <v>0</v>
      </c>
      <c r="D455">
        <v>11.2867</v>
      </c>
      <c r="E455">
        <v>0</v>
      </c>
      <c r="F455">
        <v>0</v>
      </c>
      <c r="G455">
        <v>0</v>
      </c>
      <c r="H455">
        <v>0</v>
      </c>
      <c r="I455">
        <v>0</v>
      </c>
      <c r="J455">
        <v>0</v>
      </c>
      <c r="K455">
        <v>0</v>
      </c>
      <c r="L455" s="3">
        <v>0</v>
      </c>
      <c r="M455" s="3">
        <v>0</v>
      </c>
      <c r="N455" s="3">
        <v>0</v>
      </c>
      <c r="O455" s="3">
        <v>0</v>
      </c>
      <c r="P455" s="3">
        <v>0</v>
      </c>
      <c r="Q455" s="3">
        <v>0</v>
      </c>
      <c r="R455">
        <v>92.885800000000003</v>
      </c>
      <c r="S455">
        <v>23.097000000000001</v>
      </c>
      <c r="T455">
        <v>75.701899999999995</v>
      </c>
      <c r="U455">
        <v>38.329500000000003</v>
      </c>
      <c r="V455">
        <v>0</v>
      </c>
      <c r="W455">
        <v>0</v>
      </c>
      <c r="X455">
        <v>0</v>
      </c>
      <c r="Y455">
        <v>0</v>
      </c>
      <c r="Z455">
        <v>0</v>
      </c>
      <c r="AA455">
        <v>0</v>
      </c>
      <c r="AB455">
        <v>0</v>
      </c>
      <c r="AC455">
        <v>0</v>
      </c>
      <c r="AD455">
        <v>0</v>
      </c>
      <c r="AE455">
        <v>0</v>
      </c>
      <c r="AF455">
        <v>0</v>
      </c>
      <c r="AG455">
        <v>0</v>
      </c>
      <c r="AH455">
        <v>0</v>
      </c>
      <c r="AI455">
        <v>0</v>
      </c>
      <c r="AJ455">
        <v>12.6976</v>
      </c>
      <c r="AK455">
        <v>0</v>
      </c>
      <c r="AL455">
        <v>0</v>
      </c>
      <c r="AM455">
        <v>0</v>
      </c>
      <c r="AN455">
        <v>0</v>
      </c>
      <c r="AO455">
        <v>0</v>
      </c>
      <c r="AP455">
        <v>0</v>
      </c>
      <c r="AQ455">
        <v>10.754</v>
      </c>
      <c r="AR455">
        <v>0</v>
      </c>
      <c r="AT455">
        <v>264.7525</v>
      </c>
      <c r="AU455">
        <v>264.7525</v>
      </c>
      <c r="AV455">
        <v>235.09700000000001</v>
      </c>
      <c r="AW455">
        <v>0</v>
      </c>
      <c r="AX455">
        <v>0</v>
      </c>
      <c r="AY455" s="53">
        <v>0.88798783769747225</v>
      </c>
      <c r="BA455" t="s">
        <v>79</v>
      </c>
      <c r="BF455">
        <v>10.754</v>
      </c>
      <c r="BG455">
        <v>0</v>
      </c>
      <c r="BH455">
        <v>230.01419999999999</v>
      </c>
      <c r="BI455">
        <v>0</v>
      </c>
      <c r="BK455">
        <v>230.01419999999999</v>
      </c>
      <c r="BN455">
        <v>11.2867</v>
      </c>
      <c r="BO455">
        <v>12.6976</v>
      </c>
      <c r="BP455">
        <v>230.01419999999999</v>
      </c>
      <c r="BQ455">
        <v>0</v>
      </c>
      <c r="BR455">
        <v>10.754</v>
      </c>
      <c r="BS455">
        <v>0</v>
      </c>
      <c r="BT455">
        <v>0</v>
      </c>
      <c r="BU455">
        <v>0</v>
      </c>
      <c r="BV455" t="s">
        <v>6</v>
      </c>
      <c r="BW455" t="s">
        <v>6</v>
      </c>
      <c r="BX455" t="s">
        <v>6</v>
      </c>
      <c r="BY455">
        <v>0</v>
      </c>
      <c r="BZ455">
        <v>264.7525</v>
      </c>
      <c r="CC455" s="53">
        <v>4.2631136627605024E-2</v>
      </c>
      <c r="CD455" s="53">
        <v>4.7960264775592294E-2</v>
      </c>
      <c r="CE455" s="53">
        <v>0.90940859859680256</v>
      </c>
      <c r="CF455" s="53">
        <v>0</v>
      </c>
      <c r="CH455" s="53">
        <v>0.99999999999999989</v>
      </c>
      <c r="CK455">
        <v>4.2631099999999998E-2</v>
      </c>
      <c r="CN455" s="53">
        <v>-3.6627605025374432E-8</v>
      </c>
      <c r="CO455" s="53">
        <v>0</v>
      </c>
    </row>
    <row r="456" spans="1:93" x14ac:dyDescent="0.35">
      <c r="A456" s="3" t="s">
        <v>708</v>
      </c>
      <c r="B456" s="3" t="s">
        <v>710</v>
      </c>
      <c r="C456">
        <v>0</v>
      </c>
      <c r="D456">
        <v>1.0865800000000001</v>
      </c>
      <c r="E456">
        <v>0</v>
      </c>
      <c r="F456">
        <v>0</v>
      </c>
      <c r="G456">
        <v>0</v>
      </c>
      <c r="H456">
        <v>0</v>
      </c>
      <c r="I456">
        <v>0</v>
      </c>
      <c r="J456">
        <v>0</v>
      </c>
      <c r="K456">
        <v>0</v>
      </c>
      <c r="L456" s="3">
        <v>0</v>
      </c>
      <c r="M456" s="3">
        <v>0</v>
      </c>
      <c r="N456" s="3">
        <v>0</v>
      </c>
      <c r="O456" s="3">
        <v>0</v>
      </c>
      <c r="P456" s="3">
        <v>0</v>
      </c>
      <c r="Q456" s="3">
        <v>0</v>
      </c>
      <c r="R456">
        <v>73.747600000000006</v>
      </c>
      <c r="S456">
        <v>19.706399999999999</v>
      </c>
      <c r="T456">
        <v>56.554000000000002</v>
      </c>
      <c r="U456">
        <v>32.789900000000003</v>
      </c>
      <c r="V456">
        <v>0</v>
      </c>
      <c r="W456">
        <v>0</v>
      </c>
      <c r="X456">
        <v>0</v>
      </c>
      <c r="Y456">
        <v>0</v>
      </c>
      <c r="Z456">
        <v>0</v>
      </c>
      <c r="AA456">
        <v>0</v>
      </c>
      <c r="AB456">
        <v>7.77</v>
      </c>
      <c r="AC456">
        <v>0</v>
      </c>
      <c r="AD456">
        <v>0</v>
      </c>
      <c r="AE456">
        <v>0</v>
      </c>
      <c r="AF456">
        <v>0</v>
      </c>
      <c r="AG456">
        <v>0</v>
      </c>
      <c r="AH456">
        <v>0</v>
      </c>
      <c r="AI456">
        <v>0</v>
      </c>
      <c r="AJ456">
        <v>11.350899999999999</v>
      </c>
      <c r="AK456">
        <v>1.306</v>
      </c>
      <c r="AL456">
        <v>0</v>
      </c>
      <c r="AM456">
        <v>0</v>
      </c>
      <c r="AN456">
        <v>145.96199999999999</v>
      </c>
      <c r="AO456">
        <v>0</v>
      </c>
      <c r="AP456">
        <v>0</v>
      </c>
      <c r="AQ456">
        <v>8.7150400000000001</v>
      </c>
      <c r="AR456">
        <v>0</v>
      </c>
      <c r="AT456">
        <v>358.98841999999996</v>
      </c>
      <c r="AU456">
        <v>358.98841999999996</v>
      </c>
      <c r="AV456">
        <v>226.99</v>
      </c>
      <c r="AW456">
        <v>0</v>
      </c>
      <c r="AX456">
        <v>0</v>
      </c>
      <c r="AY456" s="53">
        <v>0.63230451834630219</v>
      </c>
      <c r="BA456" t="s">
        <v>79</v>
      </c>
      <c r="BF456">
        <v>10.021039999999999</v>
      </c>
      <c r="BG456">
        <v>0</v>
      </c>
      <c r="BH456">
        <v>182.79790000000003</v>
      </c>
      <c r="BI456">
        <v>0</v>
      </c>
      <c r="BK456">
        <v>190.56790000000004</v>
      </c>
      <c r="BN456">
        <v>1.0865800000000001</v>
      </c>
      <c r="BO456">
        <v>11.350899999999999</v>
      </c>
      <c r="BP456">
        <v>190.56790000000004</v>
      </c>
      <c r="BQ456">
        <v>145.96199999999999</v>
      </c>
      <c r="BR456">
        <v>10.021039999999999</v>
      </c>
      <c r="BS456">
        <v>0</v>
      </c>
      <c r="BT456">
        <v>0</v>
      </c>
      <c r="BU456">
        <v>0</v>
      </c>
      <c r="BV456" t="s">
        <v>6</v>
      </c>
      <c r="BW456" t="s">
        <v>6</v>
      </c>
      <c r="BX456" t="s">
        <v>6</v>
      </c>
      <c r="BY456">
        <v>0</v>
      </c>
      <c r="BZ456">
        <v>358.98842000000002</v>
      </c>
      <c r="CC456" s="53">
        <v>3.0267828694864308E-3</v>
      </c>
      <c r="CD456" s="53">
        <v>3.1619125764558081E-2</v>
      </c>
      <c r="CE456" s="53">
        <v>0.55876158902284379</v>
      </c>
      <c r="CF456" s="53">
        <v>0.40659250234311173</v>
      </c>
      <c r="CH456" s="53">
        <v>1</v>
      </c>
      <c r="CK456">
        <v>3.0267900000000001E-3</v>
      </c>
      <c r="CN456" s="53">
        <v>7.130513569354735E-9</v>
      </c>
      <c r="CO456" s="53">
        <v>0</v>
      </c>
    </row>
    <row r="457" spans="1:93" x14ac:dyDescent="0.35">
      <c r="A457" s="3" t="s">
        <v>184</v>
      </c>
      <c r="B457" s="3" t="s">
        <v>192</v>
      </c>
      <c r="D457">
        <v>0</v>
      </c>
      <c r="E457">
        <v>0</v>
      </c>
      <c r="F457">
        <v>0</v>
      </c>
      <c r="G457">
        <v>0</v>
      </c>
      <c r="H457">
        <v>0</v>
      </c>
      <c r="I457">
        <v>0</v>
      </c>
      <c r="J457">
        <v>0</v>
      </c>
      <c r="K457">
        <v>0</v>
      </c>
      <c r="L457" s="3">
        <v>0</v>
      </c>
      <c r="M457" s="3">
        <v>0</v>
      </c>
      <c r="N457" s="3">
        <v>0</v>
      </c>
      <c r="O457" s="3">
        <v>0</v>
      </c>
      <c r="P457" s="3">
        <v>0</v>
      </c>
      <c r="Q457" s="3">
        <v>0</v>
      </c>
      <c r="R457">
        <v>0</v>
      </c>
      <c r="S457">
        <v>0</v>
      </c>
      <c r="T457">
        <v>0</v>
      </c>
      <c r="U457">
        <v>0</v>
      </c>
      <c r="V457">
        <v>0</v>
      </c>
      <c r="W457">
        <v>0</v>
      </c>
      <c r="X457">
        <v>0</v>
      </c>
      <c r="Y457">
        <v>0</v>
      </c>
      <c r="Z457">
        <v>0</v>
      </c>
      <c r="AA457">
        <v>0</v>
      </c>
      <c r="AB457">
        <v>0</v>
      </c>
      <c r="AC457">
        <v>0</v>
      </c>
      <c r="AD457">
        <v>0</v>
      </c>
      <c r="AE457">
        <v>0</v>
      </c>
      <c r="AF457">
        <v>0</v>
      </c>
      <c r="AG457">
        <v>0</v>
      </c>
      <c r="AH457">
        <v>0</v>
      </c>
      <c r="AI457">
        <v>0</v>
      </c>
      <c r="AJ457">
        <v>0</v>
      </c>
      <c r="AK457">
        <v>0</v>
      </c>
      <c r="AL457">
        <v>0</v>
      </c>
      <c r="AM457">
        <v>0</v>
      </c>
      <c r="AN457">
        <v>0</v>
      </c>
      <c r="AO457">
        <v>185.42599999999999</v>
      </c>
      <c r="AP457">
        <v>0</v>
      </c>
      <c r="AQ457">
        <v>2.83</v>
      </c>
      <c r="AR457">
        <v>0</v>
      </c>
      <c r="AT457">
        <v>188.256</v>
      </c>
      <c r="AU457">
        <v>188.256</v>
      </c>
      <c r="AV457">
        <v>185.43</v>
      </c>
      <c r="AW457">
        <v>0</v>
      </c>
      <c r="AX457">
        <v>0</v>
      </c>
      <c r="AY457" s="53">
        <v>0.9849885262621112</v>
      </c>
      <c r="BA457" t="s">
        <v>79</v>
      </c>
      <c r="BF457">
        <v>2.83</v>
      </c>
      <c r="BG457">
        <v>0</v>
      </c>
      <c r="BH457">
        <v>0</v>
      </c>
      <c r="BI457">
        <v>0</v>
      </c>
      <c r="BK457">
        <v>0</v>
      </c>
    </row>
    <row r="459" spans="1:93" ht="12.5" x14ac:dyDescent="0.25">
      <c r="A459"/>
      <c r="B459" t="s">
        <v>1016</v>
      </c>
      <c r="C459">
        <v>-41.731269999999995</v>
      </c>
      <c r="D459">
        <v>-5.8452999999999999</v>
      </c>
      <c r="E459">
        <v>0</v>
      </c>
      <c r="F459">
        <v>-63.407400000000003</v>
      </c>
      <c r="G459">
        <v>0</v>
      </c>
      <c r="H459">
        <v>0</v>
      </c>
      <c r="I459">
        <v>-1398.21</v>
      </c>
      <c r="J459">
        <v>0</v>
      </c>
      <c r="K459">
        <v>0</v>
      </c>
      <c r="L459">
        <v>0</v>
      </c>
      <c r="M459">
        <v>-37.956400000000002</v>
      </c>
      <c r="N459">
        <v>0</v>
      </c>
      <c r="O459">
        <v>-221.38200000000001</v>
      </c>
      <c r="P459">
        <v>0</v>
      </c>
      <c r="Q459">
        <v>0</v>
      </c>
      <c r="R459">
        <v>-74.066900000000004</v>
      </c>
      <c r="S459">
        <v>-344.767</v>
      </c>
      <c r="T459">
        <v>-132.84800000000001</v>
      </c>
      <c r="U459">
        <v>-269.88989999999995</v>
      </c>
      <c r="V459">
        <v>0</v>
      </c>
      <c r="W459">
        <v>-0.08</v>
      </c>
      <c r="X459">
        <v>0</v>
      </c>
      <c r="Y459">
        <v>0</v>
      </c>
      <c r="Z459">
        <v>0</v>
      </c>
      <c r="AA459">
        <v>0</v>
      </c>
      <c r="AB459">
        <v>-60.699999999999996</v>
      </c>
      <c r="AC459">
        <v>-284.92200000000003</v>
      </c>
      <c r="AD459">
        <v>0</v>
      </c>
      <c r="AE459">
        <v>0</v>
      </c>
      <c r="AF459">
        <v>0</v>
      </c>
      <c r="AG459">
        <v>0</v>
      </c>
      <c r="AH459">
        <v>0</v>
      </c>
      <c r="AI459">
        <v>-4.8789600000000002</v>
      </c>
      <c r="AJ459">
        <v>-53.806199999999997</v>
      </c>
      <c r="AK459">
        <v>-5.2</v>
      </c>
      <c r="AL459">
        <v>-116.32</v>
      </c>
      <c r="AM459">
        <v>-232.62</v>
      </c>
      <c r="AN459">
        <v>-403.65000000000003</v>
      </c>
      <c r="AO459">
        <v>-311.8</v>
      </c>
      <c r="AP459">
        <v>0</v>
      </c>
      <c r="AQ459">
        <v>-172.39490000000001</v>
      </c>
      <c r="AR459">
        <v>-1431.8999999999999</v>
      </c>
      <c r="AT459">
        <v>-4236.4762300000002</v>
      </c>
      <c r="AU459">
        <v>-5668.3762299999999</v>
      </c>
      <c r="AV459">
        <v>-5063.82</v>
      </c>
      <c r="AW459">
        <v>-16.600000000000001</v>
      </c>
      <c r="AX459">
        <v>0</v>
      </c>
      <c r="AY459"/>
      <c r="BA459" s="203" t="s">
        <v>79</v>
      </c>
      <c r="BB459" s="203" t="s">
        <v>79</v>
      </c>
      <c r="BD459" s="53"/>
      <c r="BF459">
        <v>-293.91489999999999</v>
      </c>
      <c r="BG459">
        <v>-4.8789600000000002</v>
      </c>
      <c r="BH459">
        <v>-821.57180000000005</v>
      </c>
      <c r="BI459">
        <v>-0.08</v>
      </c>
      <c r="BK459">
        <v>-1431.49116</v>
      </c>
      <c r="BV459" s="53"/>
      <c r="BW459" s="53"/>
      <c r="BX459" s="53"/>
      <c r="BY459" s="53"/>
      <c r="BZ459" s="53"/>
      <c r="CA459" s="53"/>
      <c r="CC459" s="53"/>
      <c r="CD459"/>
      <c r="CE459"/>
      <c r="CI459" s="53"/>
      <c r="CJ459" s="54"/>
    </row>
    <row r="460" spans="1:93" ht="12.5" x14ac:dyDescent="0.25">
      <c r="A460"/>
      <c r="B460" s="182" t="s">
        <v>1017</v>
      </c>
      <c r="C460" s="182"/>
      <c r="D460" s="182">
        <v>-8.8372000000000006E-2</v>
      </c>
      <c r="E460" s="182"/>
      <c r="F460" s="182">
        <v>-9.6572000000000005E-2</v>
      </c>
      <c r="G460" s="182"/>
      <c r="H460" s="182"/>
      <c r="I460" s="182">
        <v>-3.7586280000000003</v>
      </c>
      <c r="J460" s="182"/>
      <c r="K460" s="182"/>
      <c r="L460" s="182"/>
      <c r="M460" s="182"/>
      <c r="N460" s="182"/>
      <c r="O460" s="182"/>
      <c r="P460" s="182"/>
      <c r="Q460" s="182"/>
      <c r="R460" s="182"/>
      <c r="S460" s="182">
        <v>-49.891686</v>
      </c>
      <c r="T460" s="182"/>
      <c r="U460" s="182"/>
      <c r="V460" s="182"/>
      <c r="W460" s="182">
        <v>-2.083647</v>
      </c>
      <c r="X460" s="182"/>
      <c r="Y460" s="182"/>
      <c r="Z460" s="182"/>
      <c r="AA460" s="182">
        <v>-4.5737459999999999</v>
      </c>
      <c r="AB460" s="182">
        <v>-4.1337610000000007</v>
      </c>
      <c r="AC460" s="182"/>
      <c r="AD460" s="182"/>
      <c r="AE460" s="182"/>
      <c r="AF460" s="182"/>
      <c r="AG460" s="182"/>
      <c r="AH460" s="182"/>
      <c r="AI460" s="182"/>
      <c r="AJ460" s="182"/>
      <c r="AK460" s="182"/>
      <c r="AL460" s="182">
        <v>-14.147307000000001</v>
      </c>
      <c r="AM460" s="182"/>
      <c r="AN460" s="182">
        <v>-0.21414900000000001</v>
      </c>
      <c r="AO460" s="182"/>
      <c r="AP460" s="182"/>
      <c r="AQ460" s="182"/>
      <c r="AR460" s="182">
        <v>93.62</v>
      </c>
      <c r="AT460">
        <v>-78.987868000000006</v>
      </c>
      <c r="AU460">
        <v>14.632131999999999</v>
      </c>
      <c r="BA460" s="203" t="s">
        <v>79</v>
      </c>
      <c r="BB460" s="203" t="s">
        <v>79</v>
      </c>
      <c r="BF460">
        <v>-14.147307000000001</v>
      </c>
      <c r="BG460">
        <v>0</v>
      </c>
      <c r="BH460">
        <v>0</v>
      </c>
      <c r="BI460">
        <v>-49.891686</v>
      </c>
      <c r="BK460">
        <v>-60.682839999999999</v>
      </c>
      <c r="BV460" s="53"/>
      <c r="BW460" s="53"/>
      <c r="BX460" s="53"/>
      <c r="BY460" s="53"/>
      <c r="BZ460" s="53"/>
      <c r="CA460" s="53"/>
      <c r="CC460" s="53"/>
      <c r="CD460"/>
      <c r="CE460"/>
      <c r="CI460" s="53"/>
      <c r="CJ460" s="54"/>
    </row>
    <row r="461" spans="1:93" ht="12.5" x14ac:dyDescent="0.25">
      <c r="A461"/>
      <c r="B461" s="182" t="s">
        <v>1018</v>
      </c>
      <c r="C461" s="182"/>
      <c r="D461" s="182">
        <v>-1.1477000000000001E-2</v>
      </c>
      <c r="E461" s="182"/>
      <c r="F461" s="182">
        <v>0</v>
      </c>
      <c r="G461" s="182"/>
      <c r="H461" s="182"/>
      <c r="I461" s="182">
        <v>-201.69944266758398</v>
      </c>
      <c r="J461" s="182"/>
      <c r="K461" s="182"/>
      <c r="L461" s="182"/>
      <c r="M461" s="182"/>
      <c r="N461" s="182"/>
      <c r="O461" s="182"/>
      <c r="P461" s="182"/>
      <c r="Q461" s="182"/>
      <c r="R461" s="182"/>
      <c r="S461" s="182">
        <v>0</v>
      </c>
      <c r="T461" s="182"/>
      <c r="U461" s="182"/>
      <c r="V461" s="182"/>
      <c r="W461" s="182">
        <v>-0.13336899999999999</v>
      </c>
      <c r="X461" s="182"/>
      <c r="Y461" s="182"/>
      <c r="Z461" s="182"/>
      <c r="AA461" s="182">
        <v>-1.6170260000000001</v>
      </c>
      <c r="AB461" s="182">
        <v>-3.3396544602056402</v>
      </c>
      <c r="AC461" s="182"/>
      <c r="AD461" s="182"/>
      <c r="AE461" s="182"/>
      <c r="AF461" s="182"/>
      <c r="AG461" s="182"/>
      <c r="AH461" s="182"/>
      <c r="AI461" s="182"/>
      <c r="AJ461" s="182"/>
      <c r="AK461" s="182"/>
      <c r="AL461" s="182">
        <v>-42.130394559663095</v>
      </c>
      <c r="AM461" s="182"/>
      <c r="AN461" s="182"/>
      <c r="AO461" s="182"/>
      <c r="AP461" s="182"/>
      <c r="AQ461" s="182"/>
      <c r="AR461" s="182">
        <v>312.15499999999997</v>
      </c>
      <c r="AT461">
        <v>-248.93136368745274</v>
      </c>
      <c r="AU461">
        <v>63.223636312547228</v>
      </c>
      <c r="BA461" s="203" t="s">
        <v>79</v>
      </c>
      <c r="BB461" s="203" t="s">
        <v>79</v>
      </c>
      <c r="BF461">
        <v>-42.130394559663095</v>
      </c>
      <c r="BG461">
        <v>0</v>
      </c>
      <c r="BH461">
        <v>0</v>
      </c>
      <c r="BI461">
        <v>0</v>
      </c>
      <c r="BK461">
        <v>-5.0900494602056403</v>
      </c>
      <c r="BV461" s="53"/>
      <c r="BW461" s="53"/>
      <c r="BX461" s="53"/>
      <c r="BY461" s="53"/>
      <c r="BZ461" s="53"/>
      <c r="CA461" s="53"/>
      <c r="CC461" s="53"/>
      <c r="CD461"/>
      <c r="CE461"/>
      <c r="CI461" s="53"/>
      <c r="CJ461" s="54"/>
    </row>
    <row r="462" spans="1:93" ht="12.5" x14ac:dyDescent="0.25">
      <c r="A462"/>
      <c r="B462" s="182" t="s">
        <v>1181</v>
      </c>
      <c r="I462">
        <v>960.6</v>
      </c>
      <c r="L462"/>
      <c r="M462"/>
      <c r="N462"/>
      <c r="O462"/>
      <c r="P462"/>
      <c r="Q462"/>
      <c r="AR462">
        <v>-1415.3</v>
      </c>
      <c r="AT462">
        <v>960.6</v>
      </c>
      <c r="AU462">
        <v>-454.69999999999993</v>
      </c>
      <c r="AY462"/>
      <c r="BA462" s="203" t="s">
        <v>79</v>
      </c>
      <c r="BB462" s="203" t="s">
        <v>79</v>
      </c>
      <c r="BV462" s="53"/>
      <c r="BW462" s="53"/>
      <c r="BX462" s="53"/>
      <c r="BY462" s="53"/>
      <c r="BZ462" s="53"/>
      <c r="CA462" s="53"/>
      <c r="CD462"/>
      <c r="CE462"/>
      <c r="CI462" s="53"/>
      <c r="CJ462" s="54"/>
    </row>
    <row r="463" spans="1:93" ht="12.5" x14ac:dyDescent="0.25">
      <c r="A463"/>
      <c r="B463"/>
      <c r="L463"/>
      <c r="M463"/>
      <c r="N463"/>
      <c r="O463"/>
      <c r="P463"/>
      <c r="Q463"/>
      <c r="AY463"/>
      <c r="BV463" s="53"/>
      <c r="BW463" s="53"/>
      <c r="BX463" s="53"/>
      <c r="BY463" s="53"/>
      <c r="BZ463" s="53"/>
      <c r="CA463" s="53"/>
      <c r="CD463"/>
      <c r="CE463"/>
      <c r="CI463" s="53"/>
      <c r="CJ463" s="54"/>
    </row>
    <row r="464" spans="1:93" ht="13" x14ac:dyDescent="0.3">
      <c r="A464" s="213" t="s">
        <v>1019</v>
      </c>
      <c r="B464" s="213" t="s">
        <v>1019</v>
      </c>
      <c r="C464" s="214">
        <v>44.431320000000014</v>
      </c>
      <c r="D464" s="214">
        <v>736.65568135000001</v>
      </c>
      <c r="E464" s="214">
        <v>6.6445699999999999</v>
      </c>
      <c r="F464" s="214">
        <v>156.99990000000003</v>
      </c>
      <c r="G464" s="214">
        <v>316.59699999999998</v>
      </c>
      <c r="H464" s="214">
        <v>28.3508</v>
      </c>
      <c r="I464" s="214">
        <v>12055.868429332417</v>
      </c>
      <c r="J464" s="214">
        <v>127.323848</v>
      </c>
      <c r="K464" s="214">
        <v>692.12</v>
      </c>
      <c r="L464" s="214">
        <v>215.33440899999999</v>
      </c>
      <c r="M464" s="214">
        <v>63.091069000000019</v>
      </c>
      <c r="N464" s="214">
        <v>12.896599999999999</v>
      </c>
      <c r="O464" s="214">
        <v>3018.9487019999997</v>
      </c>
      <c r="P464" s="214">
        <v>618.99062649999996</v>
      </c>
      <c r="Q464" s="214">
        <v>295.09059000000008</v>
      </c>
      <c r="R464" s="214">
        <v>2597.4294420000006</v>
      </c>
      <c r="S464" s="214">
        <v>7839.9942440000004</v>
      </c>
      <c r="T464" s="214">
        <v>1636.0683770000003</v>
      </c>
      <c r="U464" s="214">
        <v>4228.9253780000008</v>
      </c>
      <c r="V464" s="214">
        <v>2734.70453</v>
      </c>
      <c r="W464" s="214">
        <v>1990.7458093000009</v>
      </c>
      <c r="X464" s="214">
        <v>404.74748900000009</v>
      </c>
      <c r="Y464" s="214">
        <v>256.81900000000002</v>
      </c>
      <c r="Z464" s="214">
        <v>14.291889999999999</v>
      </c>
      <c r="AA464" s="214">
        <v>96.08104800000001</v>
      </c>
      <c r="AB464" s="214">
        <v>963.1080756597936</v>
      </c>
      <c r="AC464" s="214">
        <v>294.11865999999975</v>
      </c>
      <c r="AD464" s="214">
        <v>4.0102679999999999</v>
      </c>
      <c r="AE464" s="214">
        <v>5.2353499999999995</v>
      </c>
      <c r="AF464" s="214">
        <v>0.1265</v>
      </c>
      <c r="AG464" s="214">
        <v>11.054440999999997</v>
      </c>
      <c r="AH464" s="214">
        <v>86.081910000000008</v>
      </c>
      <c r="AI464" s="214">
        <v>37.163946500000002</v>
      </c>
      <c r="AJ464" s="214">
        <v>170.20469999999997</v>
      </c>
      <c r="AK464" s="214">
        <v>483.79390000000001</v>
      </c>
      <c r="AL464" s="214">
        <v>1179.1859284403372</v>
      </c>
      <c r="AM464" s="214">
        <v>2788.0357000000008</v>
      </c>
      <c r="AN464" s="214">
        <v>6620.5170510000016</v>
      </c>
      <c r="AO464" s="214">
        <v>4747.6315939999995</v>
      </c>
      <c r="AP464" s="214">
        <v>0</v>
      </c>
      <c r="AQ464" s="214">
        <v>1566.4169440110002</v>
      </c>
      <c r="AR464" s="214">
        <v>2017.999</v>
      </c>
      <c r="AT464">
        <v>59145.835721093557</v>
      </c>
      <c r="AU464">
        <v>61163.834721093546</v>
      </c>
      <c r="AV464">
        <v>51796.860903999979</v>
      </c>
      <c r="AW464">
        <v>2126.0670809999997</v>
      </c>
      <c r="AX464">
        <v>1553.9043299999998</v>
      </c>
      <c r="AY464"/>
      <c r="BF464" s="182">
        <v>3229.3967724513345</v>
      </c>
      <c r="BG464" s="182">
        <v>37.163946500000002</v>
      </c>
      <c r="BH464" s="182">
        <v>19087.013657000003</v>
      </c>
      <c r="BI464" s="182">
        <v>2618.9295182999999</v>
      </c>
      <c r="BJ464" s="182"/>
      <c r="BK464" s="182">
        <v>27425.05835495982</v>
      </c>
      <c r="BV464" s="53"/>
      <c r="BW464" s="53"/>
      <c r="BX464" s="53"/>
      <c r="BY464" s="53"/>
      <c r="BZ464" s="53"/>
      <c r="CA464" s="53"/>
      <c r="CD464"/>
      <c r="CE464"/>
      <c r="CI464" s="53"/>
      <c r="CJ464" s="54"/>
    </row>
    <row r="465" spans="1:88" ht="12.5" x14ac:dyDescent="0.25">
      <c r="A465" s="211" t="s">
        <v>1020</v>
      </c>
      <c r="B465" s="211" t="s">
        <v>1021</v>
      </c>
      <c r="C465" s="211">
        <v>-41.731269999999995</v>
      </c>
      <c r="D465" s="212">
        <v>187.73626759999988</v>
      </c>
      <c r="E465" s="212">
        <v>1.2</v>
      </c>
      <c r="F465" s="212">
        <v>-59.715288000000001</v>
      </c>
      <c r="G465" s="212">
        <v>14.387</v>
      </c>
      <c r="H465" s="212">
        <v>4.6980000000000004</v>
      </c>
      <c r="I465" s="212">
        <v>-634.91510000000005</v>
      </c>
      <c r="J465" s="212">
        <v>29.062570999999998</v>
      </c>
      <c r="K465" s="212">
        <v>2.5499999999999998</v>
      </c>
      <c r="L465" s="212">
        <v>132.02276899999998</v>
      </c>
      <c r="M465" s="212">
        <v>-29.943222000000002</v>
      </c>
      <c r="N465" s="212">
        <v>0</v>
      </c>
      <c r="O465" s="212">
        <v>91.620276999999987</v>
      </c>
      <c r="P465" s="212">
        <v>140.21780999999999</v>
      </c>
      <c r="Q465" s="212">
        <v>48.957239999999999</v>
      </c>
      <c r="R465" s="212">
        <v>829.22956300000021</v>
      </c>
      <c r="S465" s="212">
        <v>2308.2023399999998</v>
      </c>
      <c r="T465" s="212">
        <v>565.40226000000007</v>
      </c>
      <c r="U465" s="212">
        <v>1908.6884780000003</v>
      </c>
      <c r="V465" s="212">
        <v>1645.0561199999997</v>
      </c>
      <c r="W465" s="212">
        <v>930.79940029999909</v>
      </c>
      <c r="X465" s="212">
        <v>248.79748900000007</v>
      </c>
      <c r="Y465" s="212">
        <v>2.62</v>
      </c>
      <c r="Z465" s="212">
        <v>9.9879999999999995</v>
      </c>
      <c r="AA465" s="212">
        <v>0.251</v>
      </c>
      <c r="AB465" s="212">
        <v>115.26411400000006</v>
      </c>
      <c r="AC465" s="212">
        <v>-278.42283000000003</v>
      </c>
      <c r="AD465" s="212">
        <v>2.201111</v>
      </c>
      <c r="AE465" s="212">
        <v>2.8140000000000001</v>
      </c>
      <c r="AF465" s="212">
        <v>0.1265</v>
      </c>
      <c r="AG465" s="212">
        <v>2.4459629999999994</v>
      </c>
      <c r="AH465" s="212">
        <v>25.559083000000005</v>
      </c>
      <c r="AI465" s="212">
        <v>15.932216500000003</v>
      </c>
      <c r="AJ465" s="212">
        <v>-24.276199999999996</v>
      </c>
      <c r="AK465" s="212">
        <v>101.2645</v>
      </c>
      <c r="AL465" s="212">
        <v>-100.755</v>
      </c>
      <c r="AM465" s="212">
        <v>-192.04300000000001</v>
      </c>
      <c r="AN465" s="212">
        <v>868.24130000000014</v>
      </c>
      <c r="AO465" s="212">
        <v>694.66204399999992</v>
      </c>
      <c r="AP465" s="212">
        <v>0</v>
      </c>
      <c r="AQ465" s="212">
        <v>142.66818201100011</v>
      </c>
      <c r="AR465" s="212">
        <v>-984.42999999999984</v>
      </c>
      <c r="AT465">
        <v>9710.8636884110019</v>
      </c>
      <c r="AU465">
        <v>8726.4336884109998</v>
      </c>
      <c r="AV465">
        <v>5708.4163449999996</v>
      </c>
      <c r="AW465">
        <v>101.596</v>
      </c>
      <c r="AX465">
        <v>16.5657</v>
      </c>
      <c r="AY465"/>
      <c r="BF465" s="182">
        <v>143.17768201099994</v>
      </c>
      <c r="BG465" s="182">
        <v>15.932216500000003</v>
      </c>
      <c r="BH465" s="182">
        <v>7256.5787610000007</v>
      </c>
      <c r="BI465" s="182">
        <v>1192.2048893000001</v>
      </c>
      <c r="BJ465" s="182"/>
      <c r="BK465" s="182">
        <v>8717.8296818000035</v>
      </c>
      <c r="BV465" s="53"/>
      <c r="BW465" s="53"/>
      <c r="BX465" s="53"/>
      <c r="BY465" s="53"/>
      <c r="BZ465" s="53"/>
      <c r="CA465" s="53"/>
      <c r="CD465"/>
      <c r="CE465"/>
      <c r="CI465" s="53"/>
      <c r="CJ465" s="54"/>
    </row>
    <row r="466" spans="1:88" ht="12.5" x14ac:dyDescent="0.25">
      <c r="A466" s="211" t="s">
        <v>1022</v>
      </c>
      <c r="B466" s="211" t="s">
        <v>1023</v>
      </c>
      <c r="C466" s="212">
        <v>4.5433200000000005</v>
      </c>
      <c r="D466" s="212">
        <v>285.24538274999998</v>
      </c>
      <c r="E466" s="212">
        <v>5.4445700000000006</v>
      </c>
      <c r="F466" s="212">
        <v>81.538560000000018</v>
      </c>
      <c r="G466" s="212">
        <v>22.183</v>
      </c>
      <c r="H466" s="212">
        <v>6.6070000000000002</v>
      </c>
      <c r="I466" s="212">
        <v>5185.298600000001</v>
      </c>
      <c r="J466" s="212">
        <v>97.837747999999991</v>
      </c>
      <c r="K466" s="212">
        <v>689.57</v>
      </c>
      <c r="L466" s="212">
        <v>70.415040000000005</v>
      </c>
      <c r="M466" s="212">
        <v>42.181291000000002</v>
      </c>
      <c r="N466" s="212">
        <v>0</v>
      </c>
      <c r="O466" s="212">
        <v>1890.408625</v>
      </c>
      <c r="P466" s="212">
        <v>184.4568165</v>
      </c>
      <c r="Q466" s="212">
        <v>246.13335000000001</v>
      </c>
      <c r="R466" s="212">
        <v>1631.6003200000002</v>
      </c>
      <c r="S466" s="212">
        <v>3262.5283100000001</v>
      </c>
      <c r="T466" s="212">
        <v>895.74381699999992</v>
      </c>
      <c r="U466" s="212">
        <v>2015.0877800000001</v>
      </c>
      <c r="V466" s="212">
        <v>1062.7366099999999</v>
      </c>
      <c r="W466" s="212">
        <v>554.16842500000007</v>
      </c>
      <c r="X466" s="212">
        <v>155.95000000000002</v>
      </c>
      <c r="Y466" s="212">
        <v>254.19900000000001</v>
      </c>
      <c r="Z466" s="212">
        <v>4.30389</v>
      </c>
      <c r="AA466" s="212">
        <v>25.157820000000001</v>
      </c>
      <c r="AB466" s="212">
        <v>385.32937712000006</v>
      </c>
      <c r="AC466" s="212">
        <v>237.97269000000003</v>
      </c>
      <c r="AD466" s="212">
        <v>1.340157</v>
      </c>
      <c r="AE466" s="212">
        <v>1.7733500000000002</v>
      </c>
      <c r="AF466" s="212">
        <v>0</v>
      </c>
      <c r="AG466" s="212">
        <v>8.6084779999999999</v>
      </c>
      <c r="AH466" s="212">
        <v>37.576917000000002</v>
      </c>
      <c r="AI466" s="212">
        <v>14.455590000000001</v>
      </c>
      <c r="AJ466" s="212">
        <v>140.6747</v>
      </c>
      <c r="AK466" s="212">
        <v>147.6354</v>
      </c>
      <c r="AL466" s="212">
        <v>441.49362999999994</v>
      </c>
      <c r="AM466" s="212">
        <v>851.20369999999991</v>
      </c>
      <c r="AN466" s="212">
        <v>3563.7209000000007</v>
      </c>
      <c r="AO466" s="212">
        <v>2449.22955</v>
      </c>
      <c r="AP466" s="212">
        <v>0</v>
      </c>
      <c r="AQ466" s="212">
        <v>814.20746200000019</v>
      </c>
      <c r="AR466" s="212">
        <v>1080.961</v>
      </c>
      <c r="AT466">
        <v>27768.561176369993</v>
      </c>
      <c r="AU466">
        <v>28849.522176369996</v>
      </c>
      <c r="AV466">
        <v>24459.743559000006</v>
      </c>
      <c r="AW466">
        <v>920.59350000000006</v>
      </c>
      <c r="AX466">
        <v>435.02400000000006</v>
      </c>
      <c r="AY466"/>
      <c r="BF466" s="182">
        <v>1403.3364920000001</v>
      </c>
      <c r="BG466" s="182">
        <v>14.455590000000001</v>
      </c>
      <c r="BH466" s="182">
        <v>8867.6968369999977</v>
      </c>
      <c r="BI466" s="182">
        <v>968.6213150000001</v>
      </c>
      <c r="BJ466" s="182"/>
      <c r="BK466" s="182">
        <v>12982.127653619995</v>
      </c>
      <c r="BV466" s="53"/>
      <c r="BW466" s="53"/>
      <c r="BX466" s="53"/>
      <c r="BY466" s="53"/>
      <c r="BZ466" s="53"/>
      <c r="CA466" s="53"/>
      <c r="CD466"/>
      <c r="CE466"/>
      <c r="CI466" s="53"/>
      <c r="CJ466" s="54"/>
    </row>
    <row r="467" spans="1:88" ht="12.5" x14ac:dyDescent="0.25">
      <c r="A467" s="211" t="s">
        <v>1024</v>
      </c>
      <c r="B467" s="211" t="s">
        <v>1025</v>
      </c>
      <c r="C467" s="212">
        <v>81.61927</v>
      </c>
      <c r="D467" s="212">
        <v>263.77388000000002</v>
      </c>
      <c r="E467" s="212">
        <v>0</v>
      </c>
      <c r="F467" s="212">
        <v>135.2732</v>
      </c>
      <c r="G467" s="212">
        <v>280.02699999999999</v>
      </c>
      <c r="H467" s="212">
        <v>17.0458</v>
      </c>
      <c r="I467" s="212">
        <v>6750.3429999999998</v>
      </c>
      <c r="J467" s="212">
        <v>0.42352899999999999</v>
      </c>
      <c r="K467" s="212">
        <v>0</v>
      </c>
      <c r="L467" s="212">
        <v>12.896599999999999</v>
      </c>
      <c r="M467" s="212">
        <v>50.853000000000002</v>
      </c>
      <c r="N467" s="212">
        <v>12.896599999999999</v>
      </c>
      <c r="O467" s="212">
        <v>1036.9197999999999</v>
      </c>
      <c r="P467" s="212">
        <v>294.31599999999997</v>
      </c>
      <c r="Q467" s="212">
        <v>0</v>
      </c>
      <c r="R467" s="212">
        <v>136.599559</v>
      </c>
      <c r="S467" s="212">
        <v>2319.1552800000004</v>
      </c>
      <c r="T467" s="212">
        <v>174.92230000000001</v>
      </c>
      <c r="U467" s="212">
        <v>305.14911999999998</v>
      </c>
      <c r="V467" s="212">
        <v>26.911799999999999</v>
      </c>
      <c r="W467" s="212">
        <v>507.995</v>
      </c>
      <c r="X467" s="212">
        <v>0</v>
      </c>
      <c r="Y467" s="212">
        <v>0</v>
      </c>
      <c r="Z467" s="212">
        <v>0</v>
      </c>
      <c r="AA467" s="212">
        <v>76.863</v>
      </c>
      <c r="AB467" s="212">
        <v>469.98799999999994</v>
      </c>
      <c r="AC467" s="212">
        <v>334.56880000000007</v>
      </c>
      <c r="AD467" s="212">
        <v>0.46899999999999997</v>
      </c>
      <c r="AE467" s="212">
        <v>0.64800000000000002</v>
      </c>
      <c r="AF467" s="212">
        <v>0</v>
      </c>
      <c r="AG467" s="212">
        <v>0</v>
      </c>
      <c r="AH467" s="212">
        <v>22.945909999999998</v>
      </c>
      <c r="AI467" s="212">
        <v>6.7761399999999998</v>
      </c>
      <c r="AJ467" s="212">
        <v>53.806199999999997</v>
      </c>
      <c r="AK467" s="212">
        <v>234.89400000000001</v>
      </c>
      <c r="AL467" s="212">
        <v>894.72500000000002</v>
      </c>
      <c r="AM467" s="212">
        <v>2128.875</v>
      </c>
      <c r="AN467" s="212">
        <v>2188.7690000000002</v>
      </c>
      <c r="AO467" s="212">
        <v>1603.74</v>
      </c>
      <c r="AP467" s="212">
        <v>0</v>
      </c>
      <c r="AQ467" s="212">
        <v>609.54130000000009</v>
      </c>
      <c r="AR467" s="212">
        <v>2930.9929999999999</v>
      </c>
      <c r="AT467">
        <v>21033.730088</v>
      </c>
      <c r="AU467">
        <v>23964.723087999999</v>
      </c>
      <c r="AV467">
        <v>21628.701000000001</v>
      </c>
      <c r="AW467">
        <v>1103.877581</v>
      </c>
      <c r="AX467">
        <v>1102.3146299999999</v>
      </c>
      <c r="AY467"/>
      <c r="BF467" s="182">
        <v>1739.1602999999998</v>
      </c>
      <c r="BG467" s="182">
        <v>6.7761399999999998</v>
      </c>
      <c r="BH467" s="182">
        <v>2962.7380590000002</v>
      </c>
      <c r="BI467" s="182">
        <v>507.995</v>
      </c>
      <c r="BJ467" s="182"/>
      <c r="BK467" s="182">
        <v>5790.8739089999999</v>
      </c>
      <c r="BV467" s="53"/>
      <c r="BW467" s="53"/>
      <c r="BX467" s="53"/>
      <c r="BY467" s="53"/>
      <c r="BZ467" s="53"/>
      <c r="CA467" s="53"/>
      <c r="CD467"/>
      <c r="CE467"/>
      <c r="CI467" s="53"/>
      <c r="CJ467" s="54"/>
    </row>
    <row r="468" spans="1:88" ht="12.5" x14ac:dyDescent="0.25">
      <c r="A468"/>
      <c r="B468"/>
      <c r="L468"/>
      <c r="M468"/>
      <c r="N468"/>
      <c r="O468"/>
      <c r="P468"/>
      <c r="Q468"/>
      <c r="AY468"/>
      <c r="BF468" s="182"/>
      <c r="BG468" s="182"/>
      <c r="BH468" s="182"/>
      <c r="BI468" s="182"/>
      <c r="BJ468" s="182"/>
      <c r="BK468" s="182"/>
      <c r="BV468" s="53"/>
      <c r="BW468" s="53"/>
      <c r="BX468" s="53"/>
      <c r="BY468" s="53"/>
      <c r="BZ468" s="53"/>
      <c r="CA468" s="53"/>
      <c r="CD468"/>
      <c r="CE468"/>
      <c r="CI468" s="53"/>
      <c r="CJ468" s="54"/>
    </row>
    <row r="469" spans="1:88" ht="13" x14ac:dyDescent="0.3">
      <c r="A469" s="210" t="s">
        <v>1026</v>
      </c>
      <c r="B469"/>
      <c r="C469">
        <v>44.431320000000014</v>
      </c>
      <c r="D469">
        <v>736.65568135000001</v>
      </c>
      <c r="E469">
        <v>6.6445699999999999</v>
      </c>
      <c r="F469">
        <v>156.99990000000003</v>
      </c>
      <c r="G469">
        <v>316.59699999999998</v>
      </c>
      <c r="H469">
        <v>28.3508</v>
      </c>
      <c r="I469">
        <v>12055.868429332417</v>
      </c>
      <c r="J469">
        <v>127.323848</v>
      </c>
      <c r="K469">
        <v>692.12</v>
      </c>
      <c r="L469">
        <v>215.33440899999999</v>
      </c>
      <c r="M469">
        <v>63.091069000000019</v>
      </c>
      <c r="N469">
        <v>12.896599999999999</v>
      </c>
      <c r="O469">
        <v>3018.9487019999997</v>
      </c>
      <c r="P469">
        <v>618.99062649999996</v>
      </c>
      <c r="Q469">
        <v>295.09059000000008</v>
      </c>
      <c r="R469">
        <v>2597.4294420000006</v>
      </c>
      <c r="S469">
        <v>7839.9942440000004</v>
      </c>
      <c r="T469">
        <v>1636.0683770000003</v>
      </c>
      <c r="U469">
        <v>4228.9253780000008</v>
      </c>
      <c r="V469">
        <v>2734.70453</v>
      </c>
      <c r="W469">
        <v>1990.7458093000009</v>
      </c>
      <c r="X469">
        <v>404.74748900000009</v>
      </c>
      <c r="Y469">
        <v>256.81900000000002</v>
      </c>
      <c r="Z469">
        <v>14.291889999999999</v>
      </c>
      <c r="AA469">
        <v>96.08104800000001</v>
      </c>
      <c r="AB469">
        <v>963.1080756597936</v>
      </c>
      <c r="AC469">
        <v>294.11865999999975</v>
      </c>
      <c r="AD469">
        <v>4.0102679999999999</v>
      </c>
      <c r="AE469">
        <v>5.2353499999999995</v>
      </c>
      <c r="AF469">
        <v>0.1265</v>
      </c>
      <c r="AG469">
        <v>11.054440999999997</v>
      </c>
      <c r="AH469">
        <v>86.081910000000008</v>
      </c>
      <c r="AI469">
        <v>37.163946500000002</v>
      </c>
      <c r="AJ469">
        <v>170.20469999999997</v>
      </c>
      <c r="AK469">
        <v>483.79390000000001</v>
      </c>
      <c r="AL469">
        <v>1179.1859284403372</v>
      </c>
      <c r="AM469">
        <v>2788.0357000000008</v>
      </c>
      <c r="AN469">
        <v>6620.5170510000016</v>
      </c>
      <c r="AO469">
        <v>4747.6315939999995</v>
      </c>
      <c r="AP469">
        <v>0</v>
      </c>
      <c r="AQ469">
        <v>1566.4169440110002</v>
      </c>
      <c r="AR469">
        <v>2017.999</v>
      </c>
      <c r="AT469">
        <v>59145.835721093557</v>
      </c>
      <c r="AU469">
        <v>61163.834721093546</v>
      </c>
      <c r="AV469">
        <v>51796.860903999979</v>
      </c>
      <c r="AW469">
        <v>2126.0670809999997</v>
      </c>
      <c r="AX469">
        <v>1553.9043299999998</v>
      </c>
      <c r="AY469"/>
      <c r="BF469" s="182">
        <v>3229.3967724513345</v>
      </c>
      <c r="BG469" s="182">
        <v>37.163946500000002</v>
      </c>
      <c r="BH469" s="182">
        <v>19087.013657000003</v>
      </c>
      <c r="BI469" s="182">
        <v>2618.9295182999999</v>
      </c>
      <c r="BJ469" s="182"/>
      <c r="BK469" s="182">
        <v>27425.05835495982</v>
      </c>
      <c r="BV469" s="53"/>
      <c r="BW469" s="53"/>
      <c r="BX469" s="53"/>
      <c r="BY469" s="53"/>
      <c r="BZ469" s="53"/>
      <c r="CA469" s="53"/>
      <c r="CD469"/>
      <c r="CE469"/>
      <c r="CI469" s="53"/>
      <c r="CJ469" s="54"/>
    </row>
  </sheetData>
  <sheetProtection algorithmName="SHA-512" hashValue="XMf/bjlUrNf3Ql55VVo3aS8waAKBixcgznmx2Oo0CNbsO2CQce12DISnvOcXPwkL4kf3EYzkGfuImqRHBZ8qAw==" saltValue="+GawXcHzZunh3o+bZ7SDDw==" spinCount="100000" sheet="1" objects="1" scenarios="1"/>
  <autoFilter ref="A1:CQ457" xr:uid="{E526348D-81CD-491E-BBB2-0B4E4906A495}"/>
  <conditionalFormatting sqref="B1">
    <cfRule type="duplicateValues" dxfId="5" priority="1"/>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274DB-56BF-474A-B6A5-46F3F18E2D64}">
  <sheetPr>
    <tabColor theme="6" tint="0.59999389629810485"/>
  </sheetPr>
  <dimension ref="A1:S496"/>
  <sheetViews>
    <sheetView zoomScale="80" zoomScaleNormal="98" workbookViewId="0">
      <pane xSplit="2" ySplit="2" topLeftCell="K3" activePane="bottomRight" state="frozen"/>
      <selection activeCell="J62" sqref="J62:L62"/>
      <selection pane="topRight" activeCell="J62" sqref="J62:L62"/>
      <selection pane="bottomLeft" activeCell="J62" sqref="J62:L62"/>
      <selection pane="bottomRight" activeCell="J62" sqref="J62:L62"/>
    </sheetView>
  </sheetViews>
  <sheetFormatPr defaultRowHeight="14.5" x14ac:dyDescent="0.35"/>
  <cols>
    <col min="1" max="1" width="42.54296875" style="1" customWidth="1"/>
    <col min="2" max="2" width="27.7265625" style="1" customWidth="1"/>
    <col min="3" max="3" width="16.1796875" customWidth="1"/>
    <col min="4" max="5" width="15.81640625" customWidth="1"/>
    <col min="6" max="6" width="19.453125" customWidth="1"/>
    <col min="7" max="7" width="15.1796875" customWidth="1"/>
    <col min="15" max="15" width="25.81640625" customWidth="1"/>
    <col min="16" max="16" width="22.1796875" customWidth="1"/>
    <col min="17" max="17" width="12.1796875" customWidth="1"/>
  </cols>
  <sheetData>
    <row r="1" spans="1:19" ht="14" x14ac:dyDescent="0.3">
      <c r="A1" s="25" t="s">
        <v>963</v>
      </c>
      <c r="B1" s="9"/>
      <c r="C1" s="9"/>
      <c r="D1" s="9"/>
      <c r="E1" s="9"/>
      <c r="F1" s="9"/>
      <c r="L1" s="26" t="s">
        <v>964</v>
      </c>
      <c r="M1" s="27"/>
      <c r="N1" s="27"/>
      <c r="O1" s="27"/>
      <c r="S1" t="s">
        <v>965</v>
      </c>
    </row>
    <row r="2" spans="1:19" s="28" customFormat="1" ht="130.5" x14ac:dyDescent="0.35">
      <c r="A2" s="37" t="s">
        <v>912</v>
      </c>
      <c r="B2" s="37" t="s">
        <v>1</v>
      </c>
      <c r="C2" s="40" t="s">
        <v>913</v>
      </c>
      <c r="D2" s="30" t="s">
        <v>914</v>
      </c>
      <c r="E2" s="30" t="s">
        <v>1175</v>
      </c>
      <c r="F2" s="33" t="s">
        <v>915</v>
      </c>
      <c r="G2" s="33" t="s">
        <v>916</v>
      </c>
      <c r="H2" s="33" t="s">
        <v>917</v>
      </c>
      <c r="I2" s="33" t="s">
        <v>918</v>
      </c>
      <c r="L2" s="31" t="s">
        <v>966</v>
      </c>
      <c r="M2" s="31" t="s">
        <v>967</v>
      </c>
      <c r="N2" s="31" t="s">
        <v>968</v>
      </c>
      <c r="O2" s="32" t="s">
        <v>969</v>
      </c>
      <c r="Q2" s="29" t="s">
        <v>970</v>
      </c>
      <c r="S2" s="28">
        <v>0</v>
      </c>
    </row>
    <row r="3" spans="1:19" ht="12.5" x14ac:dyDescent="0.25">
      <c r="A3" t="s">
        <v>7</v>
      </c>
      <c r="B3" t="s">
        <v>8</v>
      </c>
      <c r="C3">
        <v>7.3569899999999994E-2</v>
      </c>
      <c r="D3">
        <v>74.338800000000006</v>
      </c>
      <c r="E3">
        <v>65.949573107562614</v>
      </c>
      <c r="F3">
        <v>5.5202200000000001</v>
      </c>
      <c r="G3">
        <v>1.4952699999999999E-2</v>
      </c>
      <c r="H3" t="s">
        <v>9</v>
      </c>
      <c r="I3" t="s">
        <v>79</v>
      </c>
      <c r="Q3" t="s">
        <v>79</v>
      </c>
      <c r="S3">
        <v>1</v>
      </c>
    </row>
    <row r="4" spans="1:19" ht="12.5" x14ac:dyDescent="0.25">
      <c r="A4" t="s">
        <v>7</v>
      </c>
      <c r="B4" t="s">
        <v>34</v>
      </c>
      <c r="C4">
        <v>0.31324800000000003</v>
      </c>
      <c r="D4">
        <v>36.035299999999999</v>
      </c>
      <c r="E4">
        <v>0</v>
      </c>
      <c r="F4">
        <v>22.834299999999999</v>
      </c>
      <c r="G4">
        <v>0.121393</v>
      </c>
      <c r="H4" t="s">
        <v>9</v>
      </c>
      <c r="I4" t="s">
        <v>79</v>
      </c>
      <c r="Q4" t="s">
        <v>79</v>
      </c>
      <c r="S4">
        <v>2</v>
      </c>
    </row>
    <row r="5" spans="1:19" ht="12.5" x14ac:dyDescent="0.25">
      <c r="A5" t="s">
        <v>7</v>
      </c>
      <c r="B5" t="s">
        <v>56</v>
      </c>
      <c r="C5">
        <v>0.20543800000000001</v>
      </c>
      <c r="D5">
        <v>11.0463</v>
      </c>
      <c r="E5">
        <v>0</v>
      </c>
      <c r="F5">
        <v>18.979299999999999</v>
      </c>
      <c r="G5">
        <v>1.5587500000000001E-2</v>
      </c>
      <c r="H5" t="s">
        <v>9</v>
      </c>
      <c r="I5" t="s">
        <v>79</v>
      </c>
      <c r="Q5" t="s">
        <v>79</v>
      </c>
      <c r="S5">
        <v>3</v>
      </c>
    </row>
    <row r="6" spans="1:19" ht="12.5" x14ac:dyDescent="0.25">
      <c r="A6" t="s">
        <v>7</v>
      </c>
      <c r="B6" t="s">
        <v>46</v>
      </c>
      <c r="C6">
        <v>0.101647</v>
      </c>
      <c r="D6">
        <v>5.4161799999999998</v>
      </c>
      <c r="E6">
        <v>0</v>
      </c>
      <c r="F6">
        <v>9.4783200000000001</v>
      </c>
      <c r="G6">
        <v>0</v>
      </c>
      <c r="H6" t="s">
        <v>9</v>
      </c>
      <c r="I6" t="s">
        <v>79</v>
      </c>
      <c r="Q6" t="s">
        <v>79</v>
      </c>
      <c r="S6">
        <v>4</v>
      </c>
    </row>
    <row r="7" spans="1:19" ht="12.5" x14ac:dyDescent="0.25">
      <c r="A7" t="s">
        <v>7</v>
      </c>
      <c r="B7" t="s">
        <v>61</v>
      </c>
      <c r="C7">
        <v>7.8472799999999995E-2</v>
      </c>
      <c r="D7">
        <v>6.9839200000000003</v>
      </c>
      <c r="E7">
        <v>0</v>
      </c>
      <c r="F7">
        <v>9.8258399999999995</v>
      </c>
      <c r="G7">
        <v>3.7688999999999999E-3</v>
      </c>
      <c r="H7" t="s">
        <v>9</v>
      </c>
      <c r="I7" t="s">
        <v>79</v>
      </c>
      <c r="Q7" t="s">
        <v>79</v>
      </c>
      <c r="S7">
        <v>5</v>
      </c>
    </row>
    <row r="8" spans="1:19" ht="12.5" x14ac:dyDescent="0.25">
      <c r="A8" t="s">
        <v>7</v>
      </c>
      <c r="B8" t="s">
        <v>36</v>
      </c>
      <c r="C8">
        <v>0.114161</v>
      </c>
      <c r="D8">
        <v>13.7996</v>
      </c>
      <c r="E8">
        <v>0</v>
      </c>
      <c r="F8">
        <v>11.1052</v>
      </c>
      <c r="G8">
        <v>1.8708900000000001E-2</v>
      </c>
      <c r="H8" t="s">
        <v>9</v>
      </c>
      <c r="I8" t="s">
        <v>79</v>
      </c>
      <c r="Q8" t="s">
        <v>79</v>
      </c>
      <c r="S8">
        <v>6</v>
      </c>
    </row>
    <row r="9" spans="1:19" ht="12.5" x14ac:dyDescent="0.25">
      <c r="A9" t="s">
        <v>7</v>
      </c>
      <c r="B9" t="s">
        <v>28</v>
      </c>
      <c r="C9">
        <v>0.104947</v>
      </c>
      <c r="D9">
        <v>7.2147399999999999</v>
      </c>
      <c r="E9">
        <v>0</v>
      </c>
      <c r="F9">
        <v>12.057</v>
      </c>
      <c r="G9">
        <v>3.58772E-3</v>
      </c>
      <c r="H9" t="s">
        <v>9</v>
      </c>
      <c r="I9" t="s">
        <v>79</v>
      </c>
      <c r="Q9" t="s">
        <v>79</v>
      </c>
      <c r="S9">
        <v>7</v>
      </c>
    </row>
    <row r="10" spans="1:19" ht="12.5" x14ac:dyDescent="0.25">
      <c r="A10" t="s">
        <v>7</v>
      </c>
      <c r="B10" t="s">
        <v>10</v>
      </c>
      <c r="C10">
        <v>0.18456600000000001</v>
      </c>
      <c r="D10">
        <v>23.697900000000001</v>
      </c>
      <c r="E10">
        <v>0</v>
      </c>
      <c r="F10">
        <v>9.0651600000000006</v>
      </c>
      <c r="G10">
        <v>5.2001699999999998E-2</v>
      </c>
      <c r="H10" t="s">
        <v>9</v>
      </c>
      <c r="I10" t="s">
        <v>79</v>
      </c>
      <c r="Q10" t="s">
        <v>79</v>
      </c>
      <c r="S10">
        <v>8</v>
      </c>
    </row>
    <row r="11" spans="1:19" ht="12.5" x14ac:dyDescent="0.25">
      <c r="A11" t="s">
        <v>7</v>
      </c>
      <c r="B11" t="s">
        <v>63</v>
      </c>
      <c r="C11">
        <v>7.5706899999999994E-2</v>
      </c>
      <c r="D11">
        <v>6.4688800000000004</v>
      </c>
      <c r="E11">
        <v>0</v>
      </c>
      <c r="F11">
        <v>10.7872</v>
      </c>
      <c r="G11">
        <v>7.61905E-4</v>
      </c>
      <c r="H11" t="s">
        <v>9</v>
      </c>
      <c r="I11" t="s">
        <v>79</v>
      </c>
      <c r="Q11" t="s">
        <v>79</v>
      </c>
      <c r="S11">
        <v>9</v>
      </c>
    </row>
    <row r="12" spans="1:19" ht="12.5" x14ac:dyDescent="0.25">
      <c r="A12" t="s">
        <v>7</v>
      </c>
      <c r="B12" t="s">
        <v>12</v>
      </c>
      <c r="C12">
        <v>0.20317099999999999</v>
      </c>
      <c r="D12">
        <v>35.923699999999997</v>
      </c>
      <c r="E12">
        <v>0</v>
      </c>
      <c r="F12">
        <v>3.6184799999999999</v>
      </c>
      <c r="G12">
        <v>9.6903500000000004E-2</v>
      </c>
      <c r="H12" t="s">
        <v>9</v>
      </c>
      <c r="I12" t="s">
        <v>79</v>
      </c>
      <c r="Q12" t="s">
        <v>79</v>
      </c>
      <c r="S12">
        <v>10</v>
      </c>
    </row>
    <row r="13" spans="1:19" ht="12.5" x14ac:dyDescent="0.25">
      <c r="A13" t="s">
        <v>7</v>
      </c>
      <c r="B13" t="s">
        <v>13</v>
      </c>
      <c r="C13">
        <v>0.23296700000000001</v>
      </c>
      <c r="D13">
        <v>24.555900000000001</v>
      </c>
      <c r="E13">
        <v>0</v>
      </c>
      <c r="F13">
        <v>18.401599999999998</v>
      </c>
      <c r="G13">
        <v>5.7117800000000003E-2</v>
      </c>
      <c r="H13" t="s">
        <v>9</v>
      </c>
      <c r="I13" t="s">
        <v>79</v>
      </c>
      <c r="Q13" t="s">
        <v>79</v>
      </c>
      <c r="S13">
        <v>11</v>
      </c>
    </row>
    <row r="14" spans="1:19" ht="12.5" x14ac:dyDescent="0.25">
      <c r="A14" t="s">
        <v>7</v>
      </c>
      <c r="B14" t="s">
        <v>59</v>
      </c>
      <c r="C14">
        <v>0.18295600000000001</v>
      </c>
      <c r="D14">
        <v>10.4596</v>
      </c>
      <c r="E14">
        <v>0</v>
      </c>
      <c r="F14">
        <v>16.5153</v>
      </c>
      <c r="G14">
        <v>1.8297999999999998E-2</v>
      </c>
      <c r="H14" t="s">
        <v>9</v>
      </c>
      <c r="I14" t="s">
        <v>79</v>
      </c>
      <c r="Q14" t="s">
        <v>79</v>
      </c>
      <c r="S14">
        <v>12</v>
      </c>
    </row>
    <row r="15" spans="1:19" ht="12.5" x14ac:dyDescent="0.25">
      <c r="A15" t="s">
        <v>7</v>
      </c>
      <c r="B15" t="s">
        <v>65</v>
      </c>
      <c r="C15">
        <v>0.15528500000000001</v>
      </c>
      <c r="D15">
        <v>26.5047</v>
      </c>
      <c r="E15">
        <v>0</v>
      </c>
      <c r="F15">
        <v>12.6914</v>
      </c>
      <c r="G15">
        <v>4.4994399999999997E-2</v>
      </c>
      <c r="H15" t="s">
        <v>9</v>
      </c>
      <c r="I15" t="s">
        <v>79</v>
      </c>
      <c r="Q15" t="s">
        <v>79</v>
      </c>
      <c r="S15">
        <v>13</v>
      </c>
    </row>
    <row r="16" spans="1:19" ht="12.5" x14ac:dyDescent="0.25">
      <c r="A16" t="s">
        <v>7</v>
      </c>
      <c r="B16" t="s">
        <v>15</v>
      </c>
      <c r="C16">
        <v>4.3049299999999999E-2</v>
      </c>
      <c r="D16">
        <v>1.91238</v>
      </c>
      <c r="E16">
        <v>0</v>
      </c>
      <c r="F16">
        <v>3.3466499999999999</v>
      </c>
      <c r="G16">
        <v>0</v>
      </c>
      <c r="H16" t="s">
        <v>9</v>
      </c>
      <c r="I16" t="s">
        <v>79</v>
      </c>
      <c r="Q16" t="s">
        <v>79</v>
      </c>
      <c r="S16">
        <v>14</v>
      </c>
    </row>
    <row r="17" spans="1:19" ht="12.5" x14ac:dyDescent="0.25">
      <c r="A17" t="s">
        <v>7</v>
      </c>
      <c r="B17" t="s">
        <v>11</v>
      </c>
      <c r="C17">
        <v>0.16434699999999999</v>
      </c>
      <c r="D17">
        <v>13.9008</v>
      </c>
      <c r="E17">
        <v>0</v>
      </c>
      <c r="F17">
        <v>8.4541599999999999</v>
      </c>
      <c r="G17">
        <v>2.4435999999999999E-2</v>
      </c>
      <c r="H17" t="s">
        <v>9</v>
      </c>
      <c r="I17" t="s">
        <v>79</v>
      </c>
      <c r="Q17" t="s">
        <v>79</v>
      </c>
      <c r="S17">
        <v>15</v>
      </c>
    </row>
    <row r="18" spans="1:19" ht="12.5" x14ac:dyDescent="0.25">
      <c r="A18" t="s">
        <v>7</v>
      </c>
      <c r="B18" t="s">
        <v>14</v>
      </c>
      <c r="C18">
        <v>0.133246</v>
      </c>
      <c r="D18">
        <v>21.305800000000001</v>
      </c>
      <c r="E18">
        <v>0</v>
      </c>
      <c r="F18">
        <v>8.2423000000000002</v>
      </c>
      <c r="G18">
        <v>4.5819800000000001E-2</v>
      </c>
      <c r="H18" t="s">
        <v>9</v>
      </c>
      <c r="I18" t="s">
        <v>79</v>
      </c>
      <c r="Q18" t="s">
        <v>79</v>
      </c>
      <c r="S18">
        <v>16</v>
      </c>
    </row>
    <row r="19" spans="1:19" ht="12.5" x14ac:dyDescent="0.25">
      <c r="A19" t="s">
        <v>7</v>
      </c>
      <c r="B19" t="s">
        <v>17</v>
      </c>
      <c r="C19">
        <v>6.4633899999999994E-2</v>
      </c>
      <c r="D19">
        <v>12.8193</v>
      </c>
      <c r="E19">
        <v>0</v>
      </c>
      <c r="F19">
        <v>4.8106200000000001</v>
      </c>
      <c r="G19">
        <v>3.2867899999999999E-2</v>
      </c>
      <c r="H19" t="s">
        <v>9</v>
      </c>
      <c r="I19" t="s">
        <v>79</v>
      </c>
      <c r="Q19" t="s">
        <v>79</v>
      </c>
      <c r="S19">
        <v>17</v>
      </c>
    </row>
    <row r="20" spans="1:19" ht="12.5" x14ac:dyDescent="0.25">
      <c r="A20" t="s">
        <v>7</v>
      </c>
      <c r="B20" t="s">
        <v>44</v>
      </c>
      <c r="C20">
        <v>7.3177199999999998E-2</v>
      </c>
      <c r="D20">
        <v>5.6460600000000003</v>
      </c>
      <c r="E20">
        <v>0</v>
      </c>
      <c r="F20">
        <v>9.8806600000000007</v>
      </c>
      <c r="G20">
        <v>0</v>
      </c>
      <c r="H20" t="s">
        <v>9</v>
      </c>
      <c r="I20" t="s">
        <v>79</v>
      </c>
      <c r="Q20" t="s">
        <v>79</v>
      </c>
      <c r="S20">
        <v>18</v>
      </c>
    </row>
    <row r="21" spans="1:19" ht="12.5" x14ac:dyDescent="0.25">
      <c r="A21" t="s">
        <v>7</v>
      </c>
      <c r="B21" t="s">
        <v>18</v>
      </c>
      <c r="C21">
        <v>0.159529</v>
      </c>
      <c r="D21">
        <v>21.6206</v>
      </c>
      <c r="E21">
        <v>0</v>
      </c>
      <c r="F21">
        <v>12.949400000000001</v>
      </c>
      <c r="G21">
        <v>4.1606299999999999E-2</v>
      </c>
      <c r="H21" t="s">
        <v>9</v>
      </c>
      <c r="I21" t="s">
        <v>79</v>
      </c>
      <c r="Q21" t="s">
        <v>79</v>
      </c>
      <c r="S21">
        <v>19</v>
      </c>
    </row>
    <row r="22" spans="1:19" ht="12.5" x14ac:dyDescent="0.25">
      <c r="A22" t="s">
        <v>7</v>
      </c>
      <c r="B22" t="s">
        <v>20</v>
      </c>
      <c r="C22">
        <v>9.1569899999999996E-2</v>
      </c>
      <c r="D22">
        <v>12.0238</v>
      </c>
      <c r="E22">
        <v>0</v>
      </c>
      <c r="F22">
        <v>8.3947500000000002</v>
      </c>
      <c r="G22">
        <v>2.01479E-2</v>
      </c>
      <c r="H22" t="s">
        <v>9</v>
      </c>
      <c r="I22" t="s">
        <v>79</v>
      </c>
      <c r="Q22" t="s">
        <v>79</v>
      </c>
      <c r="S22">
        <v>20</v>
      </c>
    </row>
    <row r="23" spans="1:19" ht="12.5" x14ac:dyDescent="0.25">
      <c r="A23" t="s">
        <v>7</v>
      </c>
      <c r="B23" t="s">
        <v>58</v>
      </c>
      <c r="C23">
        <v>0.21613099999999999</v>
      </c>
      <c r="D23">
        <v>14.2608</v>
      </c>
      <c r="E23">
        <v>0</v>
      </c>
      <c r="F23">
        <v>8.4528700000000008</v>
      </c>
      <c r="G23">
        <v>2.9147300000000001E-2</v>
      </c>
      <c r="H23" t="s">
        <v>9</v>
      </c>
      <c r="I23" t="s">
        <v>79</v>
      </c>
      <c r="Q23" t="s">
        <v>79</v>
      </c>
      <c r="S23">
        <v>21</v>
      </c>
    </row>
    <row r="24" spans="1:19" ht="12.5" x14ac:dyDescent="0.25">
      <c r="A24" t="s">
        <v>7</v>
      </c>
      <c r="B24" t="s">
        <v>43</v>
      </c>
      <c r="C24">
        <v>0.103587</v>
      </c>
      <c r="D24">
        <v>12.353400000000001</v>
      </c>
      <c r="E24">
        <v>0</v>
      </c>
      <c r="F24">
        <v>8.4464000000000006</v>
      </c>
      <c r="G24">
        <v>2.08074E-2</v>
      </c>
      <c r="H24" t="s">
        <v>9</v>
      </c>
      <c r="I24" t="s">
        <v>79</v>
      </c>
      <c r="Q24" t="s">
        <v>79</v>
      </c>
      <c r="S24">
        <v>22</v>
      </c>
    </row>
    <row r="25" spans="1:19" ht="12.5" x14ac:dyDescent="0.25">
      <c r="A25" t="s">
        <v>7</v>
      </c>
      <c r="B25" t="s">
        <v>29</v>
      </c>
      <c r="C25">
        <v>7.5895400000000002E-2</v>
      </c>
      <c r="D25">
        <v>7.2344600000000003</v>
      </c>
      <c r="E25">
        <v>0</v>
      </c>
      <c r="F25">
        <v>10.1846</v>
      </c>
      <c r="G25">
        <v>3.77042E-3</v>
      </c>
      <c r="H25" t="s">
        <v>9</v>
      </c>
      <c r="I25" t="s">
        <v>79</v>
      </c>
      <c r="Q25" t="s">
        <v>79</v>
      </c>
      <c r="S25">
        <v>23</v>
      </c>
    </row>
    <row r="26" spans="1:19" ht="12.5" x14ac:dyDescent="0.25">
      <c r="A26" t="s">
        <v>7</v>
      </c>
      <c r="B26" t="s">
        <v>54</v>
      </c>
      <c r="C26">
        <v>0.54977399999999998</v>
      </c>
      <c r="D26">
        <v>5.4227999999999996</v>
      </c>
      <c r="E26">
        <v>0</v>
      </c>
      <c r="F26">
        <v>7.17082</v>
      </c>
      <c r="G26">
        <v>9.1457099999999996E-3</v>
      </c>
      <c r="H26" t="s">
        <v>9</v>
      </c>
      <c r="I26" t="s">
        <v>79</v>
      </c>
      <c r="Q26" t="s">
        <v>79</v>
      </c>
      <c r="S26">
        <v>24</v>
      </c>
    </row>
    <row r="27" spans="1:19" ht="12.5" x14ac:dyDescent="0.25">
      <c r="A27" t="s">
        <v>7</v>
      </c>
      <c r="B27" t="s">
        <v>66</v>
      </c>
      <c r="C27">
        <v>0.20136100000000001</v>
      </c>
      <c r="D27">
        <v>12.836399999999999</v>
      </c>
      <c r="E27">
        <v>0</v>
      </c>
      <c r="F27">
        <v>18.557400000000001</v>
      </c>
      <c r="G27">
        <v>2.15348E-2</v>
      </c>
      <c r="H27" t="s">
        <v>9</v>
      </c>
      <c r="I27" t="s">
        <v>79</v>
      </c>
      <c r="Q27" t="s">
        <v>79</v>
      </c>
      <c r="S27">
        <v>25</v>
      </c>
    </row>
    <row r="28" spans="1:19" ht="12.5" x14ac:dyDescent="0.25">
      <c r="A28" t="s">
        <v>7</v>
      </c>
      <c r="B28" t="s">
        <v>41</v>
      </c>
      <c r="C28">
        <v>6.4076599999999997E-2</v>
      </c>
      <c r="D28">
        <v>127.358</v>
      </c>
      <c r="E28">
        <v>110.15410526315789</v>
      </c>
      <c r="F28">
        <v>6.8098799999999997</v>
      </c>
      <c r="G28">
        <v>2.03623E-2</v>
      </c>
      <c r="H28" t="s">
        <v>9</v>
      </c>
      <c r="I28" t="s">
        <v>79</v>
      </c>
      <c r="Q28" t="s">
        <v>79</v>
      </c>
      <c r="S28">
        <v>26</v>
      </c>
    </row>
    <row r="29" spans="1:19" ht="12.5" x14ac:dyDescent="0.25">
      <c r="A29" t="s">
        <v>7</v>
      </c>
      <c r="B29" t="s">
        <v>22</v>
      </c>
      <c r="C29">
        <v>6.7279000000000005E-2</v>
      </c>
      <c r="D29">
        <v>2.2516699999999998</v>
      </c>
      <c r="E29">
        <v>0</v>
      </c>
      <c r="F29">
        <v>2.14622</v>
      </c>
      <c r="G29">
        <v>3.6912199999999998E-3</v>
      </c>
      <c r="H29" t="s">
        <v>9</v>
      </c>
      <c r="I29" t="s">
        <v>79</v>
      </c>
      <c r="Q29" t="s">
        <v>79</v>
      </c>
      <c r="S29">
        <v>27</v>
      </c>
    </row>
    <row r="30" spans="1:19" ht="12.5" x14ac:dyDescent="0.25">
      <c r="A30" t="s">
        <v>7</v>
      </c>
      <c r="B30" t="s">
        <v>67</v>
      </c>
      <c r="C30">
        <v>0.19677800000000001</v>
      </c>
      <c r="D30">
        <v>16.034300000000002</v>
      </c>
      <c r="E30">
        <v>0</v>
      </c>
      <c r="F30">
        <v>18.184799999999999</v>
      </c>
      <c r="G30">
        <v>3.2106500000000003E-2</v>
      </c>
      <c r="H30" t="s">
        <v>9</v>
      </c>
      <c r="I30" t="s">
        <v>79</v>
      </c>
      <c r="Q30" t="s">
        <v>79</v>
      </c>
      <c r="S30">
        <v>28</v>
      </c>
    </row>
    <row r="31" spans="1:19" ht="12.5" x14ac:dyDescent="0.25">
      <c r="A31" t="s">
        <v>7</v>
      </c>
      <c r="B31" t="s">
        <v>38</v>
      </c>
      <c r="C31">
        <v>8.5512699999999997E-2</v>
      </c>
      <c r="D31">
        <v>6.69299</v>
      </c>
      <c r="E31">
        <v>0</v>
      </c>
      <c r="F31">
        <v>9.9041700000000006</v>
      </c>
      <c r="G31">
        <v>5.6332500000000002E-3</v>
      </c>
      <c r="H31" t="s">
        <v>9</v>
      </c>
      <c r="I31" t="s">
        <v>79</v>
      </c>
      <c r="Q31" t="s">
        <v>79</v>
      </c>
      <c r="S31">
        <v>29</v>
      </c>
    </row>
    <row r="32" spans="1:19" ht="12.5" x14ac:dyDescent="0.25">
      <c r="A32" t="s">
        <v>7</v>
      </c>
      <c r="B32" t="s">
        <v>68</v>
      </c>
      <c r="C32">
        <v>9.1278999999999999E-2</v>
      </c>
      <c r="D32">
        <v>6.9301199999999996</v>
      </c>
      <c r="E32">
        <v>0</v>
      </c>
      <c r="F32">
        <v>11.3283</v>
      </c>
      <c r="G32">
        <v>2.43932E-3</v>
      </c>
      <c r="H32" t="s">
        <v>9</v>
      </c>
      <c r="I32" t="s">
        <v>79</v>
      </c>
      <c r="Q32" t="s">
        <v>79</v>
      </c>
      <c r="S32">
        <v>30</v>
      </c>
    </row>
    <row r="33" spans="1:19" ht="12.5" x14ac:dyDescent="0.25">
      <c r="A33" t="s">
        <v>7</v>
      </c>
      <c r="B33" t="s">
        <v>45</v>
      </c>
      <c r="C33">
        <v>7.3912099999999994E-2</v>
      </c>
      <c r="D33">
        <v>5.2939299999999996</v>
      </c>
      <c r="E33">
        <v>0</v>
      </c>
      <c r="F33">
        <v>8.1649799999999999</v>
      </c>
      <c r="G33">
        <v>1.9705899999999999E-3</v>
      </c>
      <c r="H33" t="s">
        <v>9</v>
      </c>
      <c r="I33" t="s">
        <v>79</v>
      </c>
      <c r="Q33" t="s">
        <v>79</v>
      </c>
      <c r="S33">
        <v>31</v>
      </c>
    </row>
    <row r="34" spans="1:19" ht="12.5" x14ac:dyDescent="0.25">
      <c r="A34" t="s">
        <v>7</v>
      </c>
      <c r="B34" t="s">
        <v>60</v>
      </c>
      <c r="C34">
        <v>0</v>
      </c>
      <c r="D34">
        <v>0</v>
      </c>
      <c r="E34" t="s">
        <v>1226</v>
      </c>
      <c r="F34">
        <v>0</v>
      </c>
      <c r="G34">
        <v>0</v>
      </c>
      <c r="H34" t="s">
        <v>9</v>
      </c>
      <c r="I34" t="s">
        <v>9</v>
      </c>
      <c r="Q34" t="s">
        <v>1229</v>
      </c>
      <c r="S34">
        <v>31</v>
      </c>
    </row>
    <row r="35" spans="1:19" ht="12.5" x14ac:dyDescent="0.25">
      <c r="A35" t="s">
        <v>7</v>
      </c>
      <c r="B35" t="s">
        <v>33</v>
      </c>
      <c r="C35">
        <v>9.5718399999999995E-2</v>
      </c>
      <c r="D35">
        <v>8.5403900000000004</v>
      </c>
      <c r="E35">
        <v>0</v>
      </c>
      <c r="F35">
        <v>8.2947799999999994</v>
      </c>
      <c r="G35">
        <v>1.0964099999999999E-2</v>
      </c>
      <c r="H35" t="s">
        <v>9</v>
      </c>
      <c r="I35" t="s">
        <v>79</v>
      </c>
      <c r="Q35" t="s">
        <v>79</v>
      </c>
      <c r="S35">
        <v>32</v>
      </c>
    </row>
    <row r="36" spans="1:19" ht="12.5" x14ac:dyDescent="0.25">
      <c r="A36" t="s">
        <v>7</v>
      </c>
      <c r="B36" t="s">
        <v>40</v>
      </c>
      <c r="C36">
        <v>0.180424</v>
      </c>
      <c r="D36">
        <v>23.084</v>
      </c>
      <c r="E36">
        <v>0</v>
      </c>
      <c r="F36">
        <v>13.269</v>
      </c>
      <c r="G36">
        <v>6.6119399999999995E-2</v>
      </c>
      <c r="H36" t="s">
        <v>9</v>
      </c>
      <c r="I36" t="s">
        <v>79</v>
      </c>
      <c r="Q36" t="s">
        <v>79</v>
      </c>
      <c r="S36">
        <v>33</v>
      </c>
    </row>
    <row r="37" spans="1:19" ht="12.5" x14ac:dyDescent="0.25">
      <c r="A37" t="s">
        <v>7</v>
      </c>
      <c r="B37" t="s">
        <v>50</v>
      </c>
      <c r="C37">
        <v>0.60229100000000002</v>
      </c>
      <c r="D37">
        <v>133.678</v>
      </c>
      <c r="E37">
        <v>0</v>
      </c>
      <c r="F37">
        <v>17.657499999999999</v>
      </c>
      <c r="G37">
        <v>0.318357</v>
      </c>
      <c r="H37" t="s">
        <v>9</v>
      </c>
      <c r="I37" t="s">
        <v>79</v>
      </c>
      <c r="Q37" t="s">
        <v>79</v>
      </c>
      <c r="S37">
        <v>34</v>
      </c>
    </row>
    <row r="38" spans="1:19" ht="12.5" x14ac:dyDescent="0.25">
      <c r="A38" t="s">
        <v>7</v>
      </c>
      <c r="B38" t="s">
        <v>23</v>
      </c>
      <c r="C38">
        <v>0.22552</v>
      </c>
      <c r="D38">
        <v>11.621600000000001</v>
      </c>
      <c r="E38">
        <v>0</v>
      </c>
      <c r="F38">
        <v>23.3459</v>
      </c>
      <c r="G38">
        <v>1.1258499999999999E-2</v>
      </c>
      <c r="H38" t="s">
        <v>9</v>
      </c>
      <c r="I38" t="s">
        <v>79</v>
      </c>
      <c r="Q38" t="s">
        <v>79</v>
      </c>
      <c r="S38">
        <v>35</v>
      </c>
    </row>
    <row r="39" spans="1:19" ht="12.5" x14ac:dyDescent="0.25">
      <c r="A39" t="s">
        <v>7</v>
      </c>
      <c r="B39" t="s">
        <v>25</v>
      </c>
      <c r="C39">
        <v>0.110925</v>
      </c>
      <c r="D39">
        <v>188.54300000000001</v>
      </c>
      <c r="E39">
        <v>187.95373339848086</v>
      </c>
      <c r="F39">
        <v>5.64114</v>
      </c>
      <c r="G39">
        <v>0</v>
      </c>
      <c r="H39" t="s">
        <v>9</v>
      </c>
      <c r="I39" t="s">
        <v>79</v>
      </c>
      <c r="Q39" t="s">
        <v>79</v>
      </c>
      <c r="S39">
        <v>36</v>
      </c>
    </row>
    <row r="40" spans="1:19" ht="12.5" x14ac:dyDescent="0.25">
      <c r="A40" t="s">
        <v>7</v>
      </c>
      <c r="B40" t="s">
        <v>27</v>
      </c>
      <c r="C40">
        <v>0.30841499999999999</v>
      </c>
      <c r="D40">
        <v>60.9788</v>
      </c>
      <c r="E40">
        <v>0</v>
      </c>
      <c r="F40">
        <v>14.4542</v>
      </c>
      <c r="G40">
        <v>0.15911800000000001</v>
      </c>
      <c r="H40" t="s">
        <v>9</v>
      </c>
      <c r="I40" t="s">
        <v>79</v>
      </c>
      <c r="Q40" t="s">
        <v>79</v>
      </c>
      <c r="S40">
        <v>37</v>
      </c>
    </row>
    <row r="41" spans="1:19" ht="12.5" x14ac:dyDescent="0.25">
      <c r="A41" t="s">
        <v>7</v>
      </c>
      <c r="B41" t="s">
        <v>57</v>
      </c>
      <c r="C41">
        <v>0.16416800000000001</v>
      </c>
      <c r="D41">
        <v>5.2794299999999996</v>
      </c>
      <c r="E41">
        <v>0</v>
      </c>
      <c r="F41">
        <v>18.478000000000002</v>
      </c>
      <c r="G41">
        <v>0</v>
      </c>
      <c r="H41" t="s">
        <v>9</v>
      </c>
      <c r="I41" t="s">
        <v>79</v>
      </c>
      <c r="Q41" t="s">
        <v>79</v>
      </c>
      <c r="S41">
        <v>38</v>
      </c>
    </row>
    <row r="42" spans="1:19" ht="12.5" x14ac:dyDescent="0.25">
      <c r="A42" t="s">
        <v>7</v>
      </c>
      <c r="B42" t="s">
        <v>31</v>
      </c>
      <c r="C42">
        <v>8.3904999999999993E-2</v>
      </c>
      <c r="D42">
        <v>7.9451200000000002</v>
      </c>
      <c r="E42">
        <v>0</v>
      </c>
      <c r="F42">
        <v>10.959899999999999</v>
      </c>
      <c r="G42">
        <v>4.1659399999999999E-3</v>
      </c>
      <c r="H42" t="s">
        <v>9</v>
      </c>
      <c r="I42" t="s">
        <v>79</v>
      </c>
      <c r="Q42" t="s">
        <v>79</v>
      </c>
      <c r="S42">
        <v>39</v>
      </c>
    </row>
    <row r="43" spans="1:19" ht="12.5" x14ac:dyDescent="0.25">
      <c r="A43" t="s">
        <v>7</v>
      </c>
      <c r="B43" t="s">
        <v>37</v>
      </c>
      <c r="C43">
        <v>5.1904800000000001E-2</v>
      </c>
      <c r="D43">
        <v>9.60839</v>
      </c>
      <c r="E43">
        <v>0</v>
      </c>
      <c r="F43">
        <v>6.4661299999999997</v>
      </c>
      <c r="G43">
        <v>1.76499E-2</v>
      </c>
      <c r="H43" t="s">
        <v>9</v>
      </c>
      <c r="I43" t="s">
        <v>79</v>
      </c>
      <c r="Q43" t="s">
        <v>79</v>
      </c>
      <c r="S43">
        <v>40</v>
      </c>
    </row>
    <row r="44" spans="1:19" ht="12.5" x14ac:dyDescent="0.25">
      <c r="A44" t="s">
        <v>7</v>
      </c>
      <c r="B44" t="s">
        <v>24</v>
      </c>
      <c r="C44">
        <v>4.8884200000000003E-2</v>
      </c>
      <c r="D44">
        <v>8.2021300000000004</v>
      </c>
      <c r="E44">
        <v>0</v>
      </c>
      <c r="F44">
        <v>7.0811900000000003</v>
      </c>
      <c r="G44">
        <v>1.3789300000000001E-2</v>
      </c>
      <c r="H44" t="s">
        <v>9</v>
      </c>
      <c r="I44" t="s">
        <v>79</v>
      </c>
      <c r="Q44" t="s">
        <v>79</v>
      </c>
      <c r="S44">
        <v>41</v>
      </c>
    </row>
    <row r="45" spans="1:19" ht="12.5" x14ac:dyDescent="0.25">
      <c r="A45" t="s">
        <v>7</v>
      </c>
      <c r="B45" t="s">
        <v>52</v>
      </c>
      <c r="C45">
        <v>5.32913E-2</v>
      </c>
      <c r="D45">
        <v>4.0155000000000003</v>
      </c>
      <c r="E45">
        <v>0</v>
      </c>
      <c r="F45">
        <v>7.02712</v>
      </c>
      <c r="G45">
        <v>0</v>
      </c>
      <c r="H45" t="s">
        <v>9</v>
      </c>
      <c r="I45" t="s">
        <v>79</v>
      </c>
      <c r="Q45" t="s">
        <v>79</v>
      </c>
      <c r="S45">
        <v>42</v>
      </c>
    </row>
    <row r="46" spans="1:19" ht="12.5" x14ac:dyDescent="0.25">
      <c r="A46" t="s">
        <v>7</v>
      </c>
      <c r="B46" t="s">
        <v>48</v>
      </c>
      <c r="C46">
        <v>8.35143E-2</v>
      </c>
      <c r="D46">
        <v>10.444000000000001</v>
      </c>
      <c r="E46">
        <v>0</v>
      </c>
      <c r="F46">
        <v>8.3678100000000004</v>
      </c>
      <c r="G46">
        <v>1.7988400000000002E-2</v>
      </c>
      <c r="H46" t="s">
        <v>9</v>
      </c>
      <c r="I46" t="s">
        <v>79</v>
      </c>
      <c r="Q46" t="s">
        <v>79</v>
      </c>
      <c r="S46">
        <v>43</v>
      </c>
    </row>
    <row r="47" spans="1:19" ht="12.5" x14ac:dyDescent="0.25">
      <c r="A47" t="s">
        <v>7</v>
      </c>
      <c r="B47" t="s">
        <v>39</v>
      </c>
      <c r="C47">
        <v>7.8391000000000002E-2</v>
      </c>
      <c r="D47">
        <v>5.5495999999999999</v>
      </c>
      <c r="E47">
        <v>0</v>
      </c>
      <c r="F47">
        <v>8.9479000000000006</v>
      </c>
      <c r="G47">
        <v>1.2649200000000001E-3</v>
      </c>
      <c r="H47" t="s">
        <v>9</v>
      </c>
      <c r="I47" t="s">
        <v>79</v>
      </c>
      <c r="Q47" t="s">
        <v>79</v>
      </c>
      <c r="S47">
        <v>44</v>
      </c>
    </row>
    <row r="48" spans="1:19" ht="12.5" x14ac:dyDescent="0.25">
      <c r="A48" t="s">
        <v>7</v>
      </c>
      <c r="B48" t="s">
        <v>47</v>
      </c>
      <c r="C48">
        <v>0.259021</v>
      </c>
      <c r="D48">
        <v>49.877899999999997</v>
      </c>
      <c r="E48">
        <v>0</v>
      </c>
      <c r="F48">
        <v>15.060499999999999</v>
      </c>
      <c r="G48">
        <v>8.8066599999999995E-2</v>
      </c>
      <c r="H48" t="s">
        <v>9</v>
      </c>
      <c r="I48" t="s">
        <v>79</v>
      </c>
      <c r="Q48" t="s">
        <v>79</v>
      </c>
      <c r="S48">
        <v>45</v>
      </c>
    </row>
    <row r="49" spans="1:19" ht="12.5" x14ac:dyDescent="0.25">
      <c r="A49" t="s">
        <v>7</v>
      </c>
      <c r="B49" t="s">
        <v>42</v>
      </c>
      <c r="C49">
        <v>7.09838E-2</v>
      </c>
      <c r="D49">
        <v>6.8850100000000003</v>
      </c>
      <c r="E49">
        <v>0</v>
      </c>
      <c r="F49">
        <v>8.1536100000000005</v>
      </c>
      <c r="G49">
        <v>7.5793299999999996E-3</v>
      </c>
      <c r="H49" t="s">
        <v>9</v>
      </c>
      <c r="I49" t="s">
        <v>79</v>
      </c>
      <c r="Q49" t="s">
        <v>79</v>
      </c>
      <c r="S49">
        <v>46</v>
      </c>
    </row>
    <row r="50" spans="1:19" ht="12.5" x14ac:dyDescent="0.25">
      <c r="A50" t="s">
        <v>7</v>
      </c>
      <c r="B50" t="s">
        <v>51</v>
      </c>
      <c r="C50">
        <v>0.44476199999999999</v>
      </c>
      <c r="D50">
        <v>93.354200000000006</v>
      </c>
      <c r="E50">
        <v>0</v>
      </c>
      <c r="F50">
        <v>14.9397</v>
      </c>
      <c r="G50">
        <v>0.22667899999999999</v>
      </c>
      <c r="H50" t="s">
        <v>9</v>
      </c>
      <c r="I50" t="s">
        <v>79</v>
      </c>
      <c r="Q50" t="s">
        <v>79</v>
      </c>
      <c r="S50">
        <v>47</v>
      </c>
    </row>
    <row r="51" spans="1:19" ht="12.5" x14ac:dyDescent="0.25">
      <c r="A51" t="s">
        <v>69</v>
      </c>
      <c r="B51" t="s">
        <v>70</v>
      </c>
      <c r="C51">
        <v>0.228517</v>
      </c>
      <c r="D51">
        <v>6.375</v>
      </c>
      <c r="E51">
        <v>0</v>
      </c>
      <c r="F51">
        <v>22.726700000000001</v>
      </c>
      <c r="G51">
        <v>0</v>
      </c>
      <c r="H51" t="s">
        <v>9</v>
      </c>
      <c r="I51" t="s">
        <v>79</v>
      </c>
      <c r="Q51" t="s">
        <v>79</v>
      </c>
      <c r="S51">
        <v>48</v>
      </c>
    </row>
    <row r="52" spans="1:19" ht="12.5" x14ac:dyDescent="0.25">
      <c r="A52" t="s">
        <v>69</v>
      </c>
      <c r="B52" t="s">
        <v>72</v>
      </c>
      <c r="C52">
        <v>9.9605600000000002E-2</v>
      </c>
      <c r="D52">
        <v>7.2946600000000004</v>
      </c>
      <c r="E52">
        <v>0</v>
      </c>
      <c r="F52">
        <v>13.5916</v>
      </c>
      <c r="G52">
        <v>0</v>
      </c>
      <c r="H52" t="s">
        <v>9</v>
      </c>
      <c r="I52" t="s">
        <v>79</v>
      </c>
      <c r="Q52" t="s">
        <v>79</v>
      </c>
      <c r="S52">
        <v>49</v>
      </c>
    </row>
    <row r="53" spans="1:19" ht="12.5" x14ac:dyDescent="0.25">
      <c r="A53" t="s">
        <v>69</v>
      </c>
      <c r="B53" t="s">
        <v>71</v>
      </c>
      <c r="C53">
        <v>7.8015299999999996E-2</v>
      </c>
      <c r="D53">
        <v>3.7225199999999998</v>
      </c>
      <c r="E53">
        <v>0</v>
      </c>
      <c r="F53">
        <v>6.6680299999999999</v>
      </c>
      <c r="G53">
        <v>9.5972499999999995E-7</v>
      </c>
      <c r="H53" t="s">
        <v>9</v>
      </c>
      <c r="I53" t="s">
        <v>79</v>
      </c>
      <c r="Q53" t="s">
        <v>79</v>
      </c>
      <c r="S53">
        <v>50</v>
      </c>
    </row>
    <row r="54" spans="1:19" ht="12.5" x14ac:dyDescent="0.25">
      <c r="A54" t="s">
        <v>69</v>
      </c>
      <c r="B54" t="s">
        <v>73</v>
      </c>
      <c r="C54">
        <v>0.175259</v>
      </c>
      <c r="D54">
        <v>5.8139200000000004</v>
      </c>
      <c r="E54">
        <v>0</v>
      </c>
      <c r="F54">
        <v>20.5793</v>
      </c>
      <c r="G54">
        <v>0</v>
      </c>
      <c r="H54" t="s">
        <v>9</v>
      </c>
      <c r="I54" t="s">
        <v>79</v>
      </c>
      <c r="Q54" t="s">
        <v>79</v>
      </c>
      <c r="S54">
        <v>51</v>
      </c>
    </row>
    <row r="55" spans="1:19" ht="12.5" x14ac:dyDescent="0.25">
      <c r="A55" t="s">
        <v>74</v>
      </c>
      <c r="B55" t="s">
        <v>75</v>
      </c>
      <c r="C55">
        <v>6.4728300000000003E-2</v>
      </c>
      <c r="D55">
        <v>5.2970800000000002</v>
      </c>
      <c r="E55">
        <v>0</v>
      </c>
      <c r="F55">
        <v>7.6327800000000003</v>
      </c>
      <c r="G55">
        <v>2.76998E-3</v>
      </c>
      <c r="H55" t="s">
        <v>79</v>
      </c>
      <c r="I55" t="s">
        <v>79</v>
      </c>
      <c r="Q55" t="s">
        <v>79</v>
      </c>
      <c r="S55">
        <v>52</v>
      </c>
    </row>
    <row r="56" spans="1:19" ht="12.5" x14ac:dyDescent="0.25">
      <c r="A56" t="s">
        <v>76</v>
      </c>
      <c r="B56" t="s">
        <v>77</v>
      </c>
      <c r="C56">
        <v>7.3194400000000007E-2</v>
      </c>
      <c r="D56">
        <v>5.5512899999999998</v>
      </c>
      <c r="E56">
        <v>0</v>
      </c>
      <c r="F56">
        <v>8.5985399999999998</v>
      </c>
      <c r="G56">
        <v>1.78645E-3</v>
      </c>
      <c r="H56" t="s">
        <v>9</v>
      </c>
      <c r="I56" t="s">
        <v>79</v>
      </c>
      <c r="Q56" t="s">
        <v>79</v>
      </c>
      <c r="S56">
        <v>53</v>
      </c>
    </row>
    <row r="57" spans="1:19" ht="12.5" x14ac:dyDescent="0.25">
      <c r="A57" t="s">
        <v>76</v>
      </c>
      <c r="B57" t="s">
        <v>80</v>
      </c>
      <c r="C57">
        <v>6.6666699999999995E-2</v>
      </c>
      <c r="D57">
        <v>6.0710899999999999</v>
      </c>
      <c r="E57">
        <v>0</v>
      </c>
      <c r="F57">
        <v>10.6244</v>
      </c>
      <c r="G57">
        <v>0</v>
      </c>
      <c r="H57" t="s">
        <v>9</v>
      </c>
      <c r="I57" t="s">
        <v>79</v>
      </c>
      <c r="Q57" t="s">
        <v>79</v>
      </c>
      <c r="S57">
        <v>54</v>
      </c>
    </row>
    <row r="58" spans="1:19" ht="12.5" x14ac:dyDescent="0.25">
      <c r="A58" t="s">
        <v>76</v>
      </c>
      <c r="B58" t="s">
        <v>81</v>
      </c>
      <c r="C58">
        <v>6.7612800000000001E-2</v>
      </c>
      <c r="D58">
        <v>6.0859199999999998</v>
      </c>
      <c r="E58">
        <v>0</v>
      </c>
      <c r="F58">
        <v>9.6780899999999992</v>
      </c>
      <c r="G58">
        <v>1.554E-3</v>
      </c>
      <c r="H58" t="s">
        <v>9</v>
      </c>
      <c r="I58" t="s">
        <v>79</v>
      </c>
      <c r="Q58" t="s">
        <v>79</v>
      </c>
      <c r="S58">
        <v>55</v>
      </c>
    </row>
    <row r="59" spans="1:19" ht="12.5" x14ac:dyDescent="0.25">
      <c r="A59" t="s">
        <v>82</v>
      </c>
      <c r="B59" t="s">
        <v>83</v>
      </c>
      <c r="C59">
        <v>7.6094099999999998E-2</v>
      </c>
      <c r="D59">
        <v>4.7422700000000004</v>
      </c>
      <c r="E59">
        <v>0</v>
      </c>
      <c r="F59">
        <v>9.5516400000000008</v>
      </c>
      <c r="G59">
        <v>0</v>
      </c>
      <c r="H59" t="s">
        <v>9</v>
      </c>
      <c r="I59" t="s">
        <v>79</v>
      </c>
      <c r="Q59" t="s">
        <v>79</v>
      </c>
      <c r="S59">
        <v>56</v>
      </c>
    </row>
    <row r="60" spans="1:19" ht="12.5" x14ac:dyDescent="0.25">
      <c r="A60" t="s">
        <v>85</v>
      </c>
      <c r="B60" t="s">
        <v>86</v>
      </c>
      <c r="C60">
        <v>0.122694</v>
      </c>
      <c r="D60">
        <v>12.4664</v>
      </c>
      <c r="E60">
        <v>0</v>
      </c>
      <c r="F60">
        <v>12.6714</v>
      </c>
      <c r="G60">
        <v>1.3832499999999999E-2</v>
      </c>
      <c r="H60" t="s">
        <v>9</v>
      </c>
      <c r="I60" t="s">
        <v>79</v>
      </c>
      <c r="Q60" t="s">
        <v>79</v>
      </c>
      <c r="S60">
        <v>57</v>
      </c>
    </row>
    <row r="61" spans="1:19" ht="12.5" x14ac:dyDescent="0.25">
      <c r="A61" t="s">
        <v>87</v>
      </c>
      <c r="B61" t="s">
        <v>88</v>
      </c>
      <c r="C61">
        <v>0.109664</v>
      </c>
      <c r="D61">
        <v>13.0251</v>
      </c>
      <c r="E61">
        <v>0</v>
      </c>
      <c r="F61">
        <v>8.5782299999999996</v>
      </c>
      <c r="G61">
        <v>2.7105899999999999E-2</v>
      </c>
      <c r="H61" t="s">
        <v>9</v>
      </c>
      <c r="I61" t="s">
        <v>79</v>
      </c>
      <c r="Q61" t="s">
        <v>79</v>
      </c>
      <c r="S61">
        <v>58</v>
      </c>
    </row>
    <row r="62" spans="1:19" ht="12.5" x14ac:dyDescent="0.25">
      <c r="A62" t="s">
        <v>89</v>
      </c>
      <c r="B62" t="s">
        <v>90</v>
      </c>
      <c r="C62">
        <v>2.9120900000000002E-2</v>
      </c>
      <c r="D62">
        <v>3.2967</v>
      </c>
      <c r="E62">
        <v>0</v>
      </c>
      <c r="F62">
        <v>1.4725299999999999</v>
      </c>
      <c r="G62">
        <v>9.4696999999999993E-3</v>
      </c>
      <c r="H62" t="s">
        <v>9</v>
      </c>
      <c r="I62" t="s">
        <v>79</v>
      </c>
      <c r="Q62" t="s">
        <v>79</v>
      </c>
      <c r="S62">
        <v>59</v>
      </c>
    </row>
    <row r="63" spans="1:19" ht="12.5" x14ac:dyDescent="0.25">
      <c r="A63" t="s">
        <v>91</v>
      </c>
      <c r="B63" t="s">
        <v>92</v>
      </c>
      <c r="C63">
        <v>9.5928299999999994E-2</v>
      </c>
      <c r="D63">
        <v>253.29599999999999</v>
      </c>
      <c r="E63">
        <v>239.83561577560238</v>
      </c>
      <c r="F63">
        <v>3.7791000000000001</v>
      </c>
      <c r="G63">
        <v>5.3105100000000001E-3</v>
      </c>
      <c r="H63" t="s">
        <v>9</v>
      </c>
      <c r="I63" t="s">
        <v>79</v>
      </c>
      <c r="Q63" t="s">
        <v>79</v>
      </c>
      <c r="S63">
        <v>60</v>
      </c>
    </row>
    <row r="64" spans="1:19" ht="12.5" x14ac:dyDescent="0.25">
      <c r="A64" t="s">
        <v>93</v>
      </c>
      <c r="B64" t="s">
        <v>96</v>
      </c>
      <c r="C64">
        <v>0.36868699999999999</v>
      </c>
      <c r="D64">
        <v>86.036699999999996</v>
      </c>
      <c r="E64">
        <v>0</v>
      </c>
      <c r="F64">
        <v>13.023099999999999</v>
      </c>
      <c r="G64">
        <v>0.21186199999999999</v>
      </c>
      <c r="H64" t="s">
        <v>79</v>
      </c>
      <c r="I64" t="s">
        <v>79</v>
      </c>
      <c r="Q64" t="s">
        <v>79</v>
      </c>
      <c r="S64">
        <v>61</v>
      </c>
    </row>
    <row r="65" spans="1:19" ht="12.5" x14ac:dyDescent="0.25">
      <c r="A65" t="s">
        <v>93</v>
      </c>
      <c r="B65" t="s">
        <v>95</v>
      </c>
      <c r="C65">
        <v>0.208259</v>
      </c>
      <c r="D65">
        <v>167.28100000000001</v>
      </c>
      <c r="E65">
        <v>117.81810504208367</v>
      </c>
      <c r="F65">
        <v>4.3712499999999999</v>
      </c>
      <c r="G65">
        <v>7.5072399999999997E-2</v>
      </c>
      <c r="H65" t="s">
        <v>79</v>
      </c>
      <c r="I65" t="s">
        <v>79</v>
      </c>
      <c r="Q65" t="s">
        <v>79</v>
      </c>
      <c r="S65">
        <v>62</v>
      </c>
    </row>
    <row r="66" spans="1:19" ht="12.5" x14ac:dyDescent="0.25">
      <c r="A66" t="s">
        <v>93</v>
      </c>
      <c r="B66" t="s">
        <v>97</v>
      </c>
      <c r="C66">
        <v>0.146812</v>
      </c>
      <c r="D66">
        <v>30.940899999999999</v>
      </c>
      <c r="E66">
        <v>0</v>
      </c>
      <c r="F66">
        <v>11.578099999999999</v>
      </c>
      <c r="G66">
        <v>3.5154999999999999E-2</v>
      </c>
      <c r="H66" t="s">
        <v>79</v>
      </c>
      <c r="I66" t="s">
        <v>79</v>
      </c>
      <c r="Q66" t="s">
        <v>79</v>
      </c>
      <c r="S66">
        <v>63</v>
      </c>
    </row>
    <row r="67" spans="1:19" ht="12.5" x14ac:dyDescent="0.25">
      <c r="A67" t="s">
        <v>93</v>
      </c>
      <c r="B67" t="s">
        <v>94</v>
      </c>
      <c r="C67">
        <v>0.24698100000000001</v>
      </c>
      <c r="D67">
        <v>24.468900000000001</v>
      </c>
      <c r="E67">
        <v>0</v>
      </c>
      <c r="F67">
        <v>22.188700000000001</v>
      </c>
      <c r="G67">
        <v>1.6835300000000001E-2</v>
      </c>
      <c r="H67" t="s">
        <v>79</v>
      </c>
      <c r="I67" t="s">
        <v>79</v>
      </c>
      <c r="Q67" t="s">
        <v>79</v>
      </c>
      <c r="S67">
        <v>64</v>
      </c>
    </row>
    <row r="68" spans="1:19" ht="12.5" x14ac:dyDescent="0.25">
      <c r="A68" t="s">
        <v>98</v>
      </c>
      <c r="B68" t="s">
        <v>99</v>
      </c>
      <c r="C68">
        <v>7.3009299999999999E-2</v>
      </c>
      <c r="D68">
        <v>5.2856500000000004</v>
      </c>
      <c r="E68">
        <v>0</v>
      </c>
      <c r="F68">
        <v>9.1308900000000008</v>
      </c>
      <c r="G68">
        <v>3.50527E-4</v>
      </c>
      <c r="H68" t="s">
        <v>9</v>
      </c>
      <c r="I68" t="s">
        <v>79</v>
      </c>
      <c r="Q68" t="s">
        <v>79</v>
      </c>
      <c r="S68">
        <v>65</v>
      </c>
    </row>
    <row r="69" spans="1:19" ht="12.5" x14ac:dyDescent="0.25">
      <c r="A69" t="s">
        <v>98</v>
      </c>
      <c r="B69" t="s">
        <v>100</v>
      </c>
      <c r="C69">
        <v>0.10885</v>
      </c>
      <c r="D69">
        <v>12.98</v>
      </c>
      <c r="E69">
        <v>0</v>
      </c>
      <c r="F69">
        <v>12.0367</v>
      </c>
      <c r="G69">
        <v>1.40661E-2</v>
      </c>
      <c r="H69" t="s">
        <v>9</v>
      </c>
      <c r="I69" t="s">
        <v>79</v>
      </c>
      <c r="Q69" t="s">
        <v>79</v>
      </c>
      <c r="S69">
        <v>66</v>
      </c>
    </row>
    <row r="70" spans="1:19" ht="12.5" x14ac:dyDescent="0.25">
      <c r="A70" t="s">
        <v>101</v>
      </c>
      <c r="B70" t="s">
        <v>102</v>
      </c>
      <c r="C70">
        <v>0.17433199999999999</v>
      </c>
      <c r="D70">
        <v>75.052099999999996</v>
      </c>
      <c r="E70">
        <v>68.20635072137874</v>
      </c>
      <c r="F70">
        <v>6.0709099999999996</v>
      </c>
      <c r="G70">
        <v>8.4608700000000005E-3</v>
      </c>
      <c r="H70" t="s">
        <v>9</v>
      </c>
      <c r="I70" t="s">
        <v>79</v>
      </c>
      <c r="Q70" t="s">
        <v>79</v>
      </c>
      <c r="S70">
        <v>67</v>
      </c>
    </row>
    <row r="71" spans="1:19" ht="12.5" x14ac:dyDescent="0.25">
      <c r="A71" t="s">
        <v>101</v>
      </c>
      <c r="B71" t="s">
        <v>103</v>
      </c>
      <c r="C71">
        <v>0.17666999999999999</v>
      </c>
      <c r="D71">
        <v>7.8913200000000003</v>
      </c>
      <c r="E71">
        <v>0</v>
      </c>
      <c r="F71">
        <v>21.555499999999999</v>
      </c>
      <c r="G71">
        <v>4.2853500000000003E-3</v>
      </c>
      <c r="H71" t="s">
        <v>9</v>
      </c>
      <c r="I71" t="s">
        <v>79</v>
      </c>
      <c r="Q71" t="s">
        <v>79</v>
      </c>
      <c r="S71">
        <v>68</v>
      </c>
    </row>
    <row r="72" spans="1:19" ht="12.5" x14ac:dyDescent="0.25">
      <c r="A72" t="s">
        <v>101</v>
      </c>
      <c r="B72" t="s">
        <v>104</v>
      </c>
      <c r="C72">
        <v>0.23755799999999999</v>
      </c>
      <c r="D72">
        <v>7.0587499999999999</v>
      </c>
      <c r="E72">
        <v>0</v>
      </c>
      <c r="F72">
        <v>23.548300000000001</v>
      </c>
      <c r="G72">
        <v>7.3115400000000003E-4</v>
      </c>
      <c r="H72" t="s">
        <v>9</v>
      </c>
      <c r="I72" t="s">
        <v>79</v>
      </c>
      <c r="Q72" t="s">
        <v>79</v>
      </c>
      <c r="S72">
        <v>69</v>
      </c>
    </row>
    <row r="73" spans="1:19" ht="12.5" x14ac:dyDescent="0.25">
      <c r="A73" t="s">
        <v>105</v>
      </c>
      <c r="B73" t="s">
        <v>107</v>
      </c>
      <c r="C73">
        <v>0.11282</v>
      </c>
      <c r="D73">
        <v>51.453200000000002</v>
      </c>
      <c r="E73">
        <v>49.473585505794695</v>
      </c>
      <c r="F73">
        <v>4.2652599999999996</v>
      </c>
      <c r="G73">
        <v>1.1329199999999999E-3</v>
      </c>
      <c r="H73" t="s">
        <v>79</v>
      </c>
      <c r="I73" t="s">
        <v>79</v>
      </c>
      <c r="Q73" t="s">
        <v>79</v>
      </c>
      <c r="S73">
        <v>70</v>
      </c>
    </row>
    <row r="74" spans="1:19" ht="12.5" x14ac:dyDescent="0.25">
      <c r="A74" t="s">
        <v>105</v>
      </c>
      <c r="B74" t="s">
        <v>106</v>
      </c>
      <c r="C74">
        <v>6.8800299999999995E-2</v>
      </c>
      <c r="D74">
        <v>2.7348499999999998</v>
      </c>
      <c r="E74">
        <v>0</v>
      </c>
      <c r="F74">
        <v>4.78599</v>
      </c>
      <c r="G74">
        <v>0</v>
      </c>
      <c r="H74" t="s">
        <v>79</v>
      </c>
      <c r="I74" t="s">
        <v>79</v>
      </c>
      <c r="Q74" t="s">
        <v>79</v>
      </c>
      <c r="S74">
        <v>71</v>
      </c>
    </row>
    <row r="75" spans="1:19" ht="12.5" x14ac:dyDescent="0.25">
      <c r="A75" t="s">
        <v>108</v>
      </c>
      <c r="B75" t="s">
        <v>109</v>
      </c>
      <c r="C75">
        <v>0</v>
      </c>
      <c r="D75">
        <v>0</v>
      </c>
      <c r="E75">
        <v>0</v>
      </c>
      <c r="F75">
        <v>0</v>
      </c>
      <c r="G75">
        <v>0</v>
      </c>
      <c r="H75" t="s">
        <v>9</v>
      </c>
      <c r="I75" t="s">
        <v>9</v>
      </c>
      <c r="Q75" t="s">
        <v>1229</v>
      </c>
      <c r="S75">
        <v>71</v>
      </c>
    </row>
    <row r="76" spans="1:19" ht="12.5" x14ac:dyDescent="0.25">
      <c r="A76" t="s">
        <v>110</v>
      </c>
      <c r="B76" t="s">
        <v>111</v>
      </c>
      <c r="C76">
        <v>0.20487</v>
      </c>
      <c r="D76">
        <v>7.6769499999999997</v>
      </c>
      <c r="E76">
        <v>0</v>
      </c>
      <c r="F76">
        <v>8.9567899999999998</v>
      </c>
      <c r="G76">
        <v>8.4315799999999993E-3</v>
      </c>
      <c r="H76" t="s">
        <v>9</v>
      </c>
      <c r="I76" t="s">
        <v>79</v>
      </c>
      <c r="Q76" t="s">
        <v>79</v>
      </c>
      <c r="S76">
        <v>72</v>
      </c>
    </row>
    <row r="77" spans="1:19" ht="12.5" x14ac:dyDescent="0.25">
      <c r="A77" t="s">
        <v>112</v>
      </c>
      <c r="B77" t="s">
        <v>113</v>
      </c>
      <c r="C77">
        <v>0.18285799999999999</v>
      </c>
      <c r="D77">
        <v>37.044400000000003</v>
      </c>
      <c r="E77">
        <v>0</v>
      </c>
      <c r="F77">
        <v>12.083</v>
      </c>
      <c r="G77">
        <v>7.4859700000000001E-2</v>
      </c>
      <c r="H77" t="s">
        <v>9</v>
      </c>
      <c r="I77" t="s">
        <v>79</v>
      </c>
      <c r="Q77" t="s">
        <v>79</v>
      </c>
      <c r="S77">
        <v>73</v>
      </c>
    </row>
    <row r="78" spans="1:19" ht="12.5" x14ac:dyDescent="0.25">
      <c r="A78" t="s">
        <v>112</v>
      </c>
      <c r="B78" t="s">
        <v>114</v>
      </c>
      <c r="C78">
        <v>4.6447099999999998E-2</v>
      </c>
      <c r="D78">
        <v>4.1902200000000001</v>
      </c>
      <c r="E78">
        <v>0</v>
      </c>
      <c r="F78">
        <v>11.923999999999999</v>
      </c>
      <c r="G78">
        <v>2.7841799999999998E-3</v>
      </c>
      <c r="H78" t="s">
        <v>9</v>
      </c>
      <c r="I78" t="s">
        <v>79</v>
      </c>
      <c r="Q78" t="s">
        <v>79</v>
      </c>
      <c r="S78">
        <v>74</v>
      </c>
    </row>
    <row r="79" spans="1:19" ht="12.5" x14ac:dyDescent="0.25">
      <c r="A79" t="s">
        <v>115</v>
      </c>
      <c r="B79" t="s">
        <v>5</v>
      </c>
      <c r="C79">
        <v>0</v>
      </c>
      <c r="D79">
        <v>0</v>
      </c>
      <c r="E79" t="s">
        <v>1226</v>
      </c>
      <c r="F79">
        <v>0</v>
      </c>
      <c r="G79">
        <v>0</v>
      </c>
      <c r="H79" t="s">
        <v>9</v>
      </c>
      <c r="I79" t="s">
        <v>9</v>
      </c>
      <c r="Q79" t="s">
        <v>1229</v>
      </c>
      <c r="S79">
        <v>74</v>
      </c>
    </row>
    <row r="80" spans="1:19" ht="12.5" x14ac:dyDescent="0.25">
      <c r="A80" t="s">
        <v>115</v>
      </c>
      <c r="B80" t="s">
        <v>116</v>
      </c>
      <c r="C80">
        <v>0.100385</v>
      </c>
      <c r="D80">
        <v>16.697399999999998</v>
      </c>
      <c r="E80">
        <v>7.343868962544521</v>
      </c>
      <c r="F80">
        <v>9.1767299999999992</v>
      </c>
      <c r="G80">
        <v>2.75347E-3</v>
      </c>
      <c r="H80" t="s">
        <v>9</v>
      </c>
      <c r="I80" t="s">
        <v>79</v>
      </c>
      <c r="Q80" t="s">
        <v>79</v>
      </c>
      <c r="S80">
        <v>75</v>
      </c>
    </row>
    <row r="81" spans="1:19" ht="12.5" x14ac:dyDescent="0.25">
      <c r="A81" t="s">
        <v>115</v>
      </c>
      <c r="B81" t="s">
        <v>118</v>
      </c>
      <c r="C81">
        <v>0.38075399999999998</v>
      </c>
      <c r="D81">
        <v>54.824599999999997</v>
      </c>
      <c r="E81">
        <v>0</v>
      </c>
      <c r="F81">
        <v>22.778500000000001</v>
      </c>
      <c r="G81">
        <v>0.119284</v>
      </c>
      <c r="H81" t="s">
        <v>79</v>
      </c>
      <c r="I81" t="s">
        <v>79</v>
      </c>
      <c r="Q81" t="s">
        <v>79</v>
      </c>
      <c r="S81">
        <v>76</v>
      </c>
    </row>
    <row r="82" spans="1:19" ht="12.5" x14ac:dyDescent="0.25">
      <c r="A82" t="s">
        <v>119</v>
      </c>
      <c r="B82" t="s">
        <v>135</v>
      </c>
      <c r="C82">
        <v>7.7446899999999999E-2</v>
      </c>
      <c r="D82">
        <v>10.380699999999999</v>
      </c>
      <c r="E82">
        <v>0</v>
      </c>
      <c r="F82">
        <v>8.8017900000000004</v>
      </c>
      <c r="G82">
        <v>1.8952799999999999E-2</v>
      </c>
      <c r="H82" t="s">
        <v>79</v>
      </c>
      <c r="I82" t="s">
        <v>79</v>
      </c>
      <c r="Q82" t="s">
        <v>79</v>
      </c>
      <c r="S82">
        <v>77</v>
      </c>
    </row>
    <row r="83" spans="1:19" ht="12.5" x14ac:dyDescent="0.25">
      <c r="A83" t="s">
        <v>119</v>
      </c>
      <c r="B83" t="s">
        <v>132</v>
      </c>
      <c r="C83">
        <v>3.6992900000000002E-2</v>
      </c>
      <c r="D83">
        <v>107.34099999999999</v>
      </c>
      <c r="E83">
        <v>104.61348201667559</v>
      </c>
      <c r="F83">
        <v>2.0895299999999999</v>
      </c>
      <c r="G83">
        <v>4.1156100000000001E-4</v>
      </c>
      <c r="H83" t="s">
        <v>9</v>
      </c>
      <c r="I83" t="s">
        <v>79</v>
      </c>
      <c r="Q83" t="s">
        <v>79</v>
      </c>
      <c r="S83">
        <v>78</v>
      </c>
    </row>
    <row r="84" spans="1:19" ht="12.5" x14ac:dyDescent="0.25">
      <c r="A84" t="s">
        <v>119</v>
      </c>
      <c r="B84" t="s">
        <v>120</v>
      </c>
      <c r="C84">
        <v>3.7042100000000001E-2</v>
      </c>
      <c r="D84">
        <v>107.902</v>
      </c>
      <c r="E84">
        <v>105.16053623462082</v>
      </c>
      <c r="F84">
        <v>2.10046</v>
      </c>
      <c r="G84">
        <v>4.1386800000000002E-4</v>
      </c>
      <c r="H84" t="s">
        <v>9</v>
      </c>
      <c r="I84" t="s">
        <v>79</v>
      </c>
      <c r="Q84" t="s">
        <v>79</v>
      </c>
      <c r="S84">
        <v>79</v>
      </c>
    </row>
    <row r="85" spans="1:19" ht="12.5" x14ac:dyDescent="0.25">
      <c r="A85" t="s">
        <v>119</v>
      </c>
      <c r="B85" t="s">
        <v>129</v>
      </c>
      <c r="C85">
        <v>0</v>
      </c>
      <c r="D85">
        <v>0</v>
      </c>
      <c r="E85" t="s">
        <v>1226</v>
      </c>
      <c r="F85">
        <v>0</v>
      </c>
      <c r="G85">
        <v>0</v>
      </c>
      <c r="H85" t="s">
        <v>79</v>
      </c>
      <c r="I85" t="s">
        <v>9</v>
      </c>
      <c r="Q85" t="s">
        <v>1229</v>
      </c>
      <c r="S85">
        <v>79</v>
      </c>
    </row>
    <row r="86" spans="1:19" ht="12.5" x14ac:dyDescent="0.25">
      <c r="A86" t="s">
        <v>119</v>
      </c>
      <c r="B86" t="s">
        <v>124</v>
      </c>
      <c r="C86">
        <v>2.7572200000000002E-2</v>
      </c>
      <c r="D86">
        <v>0</v>
      </c>
      <c r="E86">
        <v>0</v>
      </c>
      <c r="F86">
        <v>0</v>
      </c>
      <c r="G86">
        <v>0</v>
      </c>
      <c r="H86" t="s">
        <v>79</v>
      </c>
      <c r="I86" t="s">
        <v>79</v>
      </c>
      <c r="Q86" t="s">
        <v>79</v>
      </c>
      <c r="S86">
        <v>80</v>
      </c>
    </row>
    <row r="87" spans="1:19" ht="12.5" x14ac:dyDescent="0.25">
      <c r="A87" t="s">
        <v>119</v>
      </c>
      <c r="B87" t="s">
        <v>131</v>
      </c>
      <c r="C87">
        <v>2.0999999999999999E-3</v>
      </c>
      <c r="D87">
        <v>0</v>
      </c>
      <c r="E87">
        <v>0</v>
      </c>
      <c r="F87">
        <v>0</v>
      </c>
      <c r="G87">
        <v>0</v>
      </c>
      <c r="H87" t="s">
        <v>79</v>
      </c>
      <c r="I87" t="s">
        <v>79</v>
      </c>
      <c r="Q87" t="s">
        <v>79</v>
      </c>
      <c r="S87">
        <v>81</v>
      </c>
    </row>
    <row r="88" spans="1:19" ht="12.5" x14ac:dyDescent="0.25">
      <c r="A88" t="s">
        <v>119</v>
      </c>
      <c r="B88" t="s">
        <v>133</v>
      </c>
      <c r="C88">
        <v>6.8155800000000002E-2</v>
      </c>
      <c r="D88">
        <v>96.944299999999998</v>
      </c>
      <c r="E88">
        <v>93.640578358208955</v>
      </c>
      <c r="F88">
        <v>5.5033700000000003</v>
      </c>
      <c r="G88">
        <v>8.96046E-3</v>
      </c>
      <c r="H88" t="s">
        <v>79</v>
      </c>
      <c r="I88" t="s">
        <v>79</v>
      </c>
      <c r="Q88" t="s">
        <v>79</v>
      </c>
      <c r="S88">
        <v>82</v>
      </c>
    </row>
    <row r="89" spans="1:19" ht="12.5" x14ac:dyDescent="0.25">
      <c r="A89" t="s">
        <v>119</v>
      </c>
      <c r="B89" t="s">
        <v>137</v>
      </c>
      <c r="C89">
        <v>6.6595100000000004E-2</v>
      </c>
      <c r="D89">
        <v>140.02000000000001</v>
      </c>
      <c r="E89">
        <v>135.64211395540875</v>
      </c>
      <c r="F89">
        <v>3.36931</v>
      </c>
      <c r="G89">
        <v>1.14795E-2</v>
      </c>
      <c r="H89" t="s">
        <v>79</v>
      </c>
      <c r="I89" t="s">
        <v>79</v>
      </c>
      <c r="Q89" t="s">
        <v>79</v>
      </c>
      <c r="S89">
        <v>83</v>
      </c>
    </row>
    <row r="90" spans="1:19" ht="12.5" x14ac:dyDescent="0.25">
      <c r="A90" t="s">
        <v>119</v>
      </c>
      <c r="B90" t="s">
        <v>130</v>
      </c>
      <c r="C90">
        <v>0</v>
      </c>
      <c r="D90">
        <v>0</v>
      </c>
      <c r="E90" t="s">
        <v>1226</v>
      </c>
      <c r="F90">
        <v>0</v>
      </c>
      <c r="G90">
        <v>0</v>
      </c>
      <c r="H90" t="s">
        <v>79</v>
      </c>
      <c r="I90" t="s">
        <v>9</v>
      </c>
      <c r="Q90" t="s">
        <v>1229</v>
      </c>
      <c r="S90">
        <v>83</v>
      </c>
    </row>
    <row r="91" spans="1:19" ht="12.5" x14ac:dyDescent="0.25">
      <c r="A91" t="s">
        <v>119</v>
      </c>
      <c r="B91" t="s">
        <v>122</v>
      </c>
      <c r="C91">
        <v>7.7477900000000002E-2</v>
      </c>
      <c r="D91">
        <v>0.98262099999999997</v>
      </c>
      <c r="E91">
        <v>0</v>
      </c>
      <c r="F91">
        <v>11.0999</v>
      </c>
      <c r="G91">
        <v>0</v>
      </c>
      <c r="H91" t="s">
        <v>79</v>
      </c>
      <c r="I91" t="s">
        <v>79</v>
      </c>
      <c r="Q91" t="s">
        <v>79</v>
      </c>
      <c r="S91">
        <v>84</v>
      </c>
    </row>
    <row r="92" spans="1:19" ht="12.5" x14ac:dyDescent="0.25">
      <c r="A92" t="s">
        <v>119</v>
      </c>
      <c r="B92" t="s">
        <v>127</v>
      </c>
      <c r="C92">
        <v>0.72292999999999996</v>
      </c>
      <c r="D92">
        <v>0.28139500000000001</v>
      </c>
      <c r="E92">
        <v>0</v>
      </c>
      <c r="F92">
        <v>2.2000000000000002</v>
      </c>
      <c r="G92">
        <v>0</v>
      </c>
      <c r="H92" t="s">
        <v>79</v>
      </c>
      <c r="I92" t="s">
        <v>79</v>
      </c>
      <c r="Q92" t="s">
        <v>79</v>
      </c>
      <c r="S92">
        <v>85</v>
      </c>
    </row>
    <row r="93" spans="1:19" ht="12.5" x14ac:dyDescent="0.25">
      <c r="A93" t="s">
        <v>119</v>
      </c>
      <c r="B93" t="s">
        <v>134</v>
      </c>
      <c r="C93">
        <v>3.6139200000000003E-2</v>
      </c>
      <c r="D93">
        <v>3.1528700000000001</v>
      </c>
      <c r="E93">
        <v>0</v>
      </c>
      <c r="F93">
        <v>5.0434799999999997</v>
      </c>
      <c r="G93">
        <v>1.9047599999999999E-3</v>
      </c>
      <c r="H93" t="s">
        <v>79</v>
      </c>
      <c r="I93" t="s">
        <v>79</v>
      </c>
      <c r="Q93" t="s">
        <v>79</v>
      </c>
      <c r="S93">
        <v>86</v>
      </c>
    </row>
    <row r="94" spans="1:19" ht="12.5" x14ac:dyDescent="0.25">
      <c r="A94" t="s">
        <v>119</v>
      </c>
      <c r="B94" t="s">
        <v>138</v>
      </c>
      <c r="C94">
        <v>3.6401599999999999E-2</v>
      </c>
      <c r="D94">
        <v>3.2502399999999998</v>
      </c>
      <c r="E94">
        <v>0</v>
      </c>
      <c r="F94">
        <v>5.1992399999999996</v>
      </c>
      <c r="G94">
        <v>1.9624299999999998E-3</v>
      </c>
      <c r="H94" t="s">
        <v>79</v>
      </c>
      <c r="I94" t="s">
        <v>79</v>
      </c>
      <c r="Q94" t="s">
        <v>79</v>
      </c>
      <c r="S94">
        <v>87</v>
      </c>
    </row>
    <row r="95" spans="1:19" ht="12.5" x14ac:dyDescent="0.25">
      <c r="A95" t="s">
        <v>119</v>
      </c>
      <c r="B95" t="s">
        <v>125</v>
      </c>
      <c r="C95">
        <v>2.7655200000000001E-2</v>
      </c>
      <c r="D95">
        <v>0</v>
      </c>
      <c r="E95">
        <v>0</v>
      </c>
      <c r="F95">
        <v>0</v>
      </c>
      <c r="G95">
        <v>0</v>
      </c>
      <c r="H95" t="s">
        <v>79</v>
      </c>
      <c r="I95" t="s">
        <v>79</v>
      </c>
      <c r="Q95" t="s">
        <v>79</v>
      </c>
      <c r="S95">
        <v>88</v>
      </c>
    </row>
    <row r="96" spans="1:19" ht="12.5" x14ac:dyDescent="0.25">
      <c r="A96" t="s">
        <v>119</v>
      </c>
      <c r="B96" t="s">
        <v>139</v>
      </c>
      <c r="C96">
        <v>4.7511499999999998E-2</v>
      </c>
      <c r="D96">
        <v>5.37174</v>
      </c>
      <c r="E96">
        <v>0</v>
      </c>
      <c r="F96">
        <v>8.1643600000000003</v>
      </c>
      <c r="G96">
        <v>3.4562199999999999E-3</v>
      </c>
      <c r="H96" t="s">
        <v>79</v>
      </c>
      <c r="I96" t="s">
        <v>79</v>
      </c>
      <c r="Q96" t="s">
        <v>79</v>
      </c>
      <c r="S96">
        <v>89</v>
      </c>
    </row>
    <row r="97" spans="1:19" ht="12.5" x14ac:dyDescent="0.25">
      <c r="A97" t="s">
        <v>140</v>
      </c>
      <c r="B97" t="s">
        <v>140</v>
      </c>
      <c r="C97">
        <v>0.30774600000000002</v>
      </c>
      <c r="D97">
        <v>278.29599999999999</v>
      </c>
      <c r="E97">
        <v>216.76413843000122</v>
      </c>
      <c r="F97">
        <v>7.8866399999999999</v>
      </c>
      <c r="G97">
        <v>0.123434</v>
      </c>
      <c r="H97" t="s">
        <v>9</v>
      </c>
      <c r="I97" t="s">
        <v>79</v>
      </c>
      <c r="Q97" t="s">
        <v>79</v>
      </c>
      <c r="S97">
        <v>90</v>
      </c>
    </row>
    <row r="98" spans="1:19" ht="12.5" x14ac:dyDescent="0.25">
      <c r="A98" t="s">
        <v>142</v>
      </c>
      <c r="B98" t="s">
        <v>143</v>
      </c>
      <c r="C98">
        <v>0.10684299999999999</v>
      </c>
      <c r="D98">
        <v>144.55099999999999</v>
      </c>
      <c r="E98">
        <v>143.43132427693453</v>
      </c>
      <c r="F98">
        <v>4.8697600000000003</v>
      </c>
      <c r="G98">
        <v>0</v>
      </c>
      <c r="H98" t="s">
        <v>79</v>
      </c>
      <c r="I98" t="s">
        <v>79</v>
      </c>
      <c r="Q98" t="s">
        <v>79</v>
      </c>
      <c r="S98">
        <v>91</v>
      </c>
    </row>
    <row r="99" spans="1:19" ht="12.5" x14ac:dyDescent="0.25">
      <c r="A99" t="s">
        <v>142</v>
      </c>
      <c r="B99" t="s">
        <v>144</v>
      </c>
      <c r="C99">
        <v>0.111787</v>
      </c>
      <c r="D99">
        <v>5.8075599999999996</v>
      </c>
      <c r="E99">
        <v>0</v>
      </c>
      <c r="F99">
        <v>15.89</v>
      </c>
      <c r="G99">
        <v>0</v>
      </c>
      <c r="H99" t="s">
        <v>79</v>
      </c>
      <c r="I99" t="s">
        <v>79</v>
      </c>
      <c r="Q99" t="s">
        <v>79</v>
      </c>
      <c r="S99">
        <v>92</v>
      </c>
    </row>
    <row r="100" spans="1:19" ht="12.5" x14ac:dyDescent="0.25">
      <c r="A100" t="s">
        <v>142</v>
      </c>
      <c r="B100" t="s">
        <v>145</v>
      </c>
      <c r="C100">
        <v>8.6009500000000003E-2</v>
      </c>
      <c r="D100">
        <v>6.2744799999999996</v>
      </c>
      <c r="E100">
        <v>0</v>
      </c>
      <c r="F100">
        <v>12.1165</v>
      </c>
      <c r="G100">
        <v>0</v>
      </c>
      <c r="H100" t="s">
        <v>79</v>
      </c>
      <c r="I100" t="s">
        <v>79</v>
      </c>
      <c r="Q100" t="s">
        <v>79</v>
      </c>
      <c r="S100">
        <v>93</v>
      </c>
    </row>
    <row r="101" spans="1:19" ht="12.5" x14ac:dyDescent="0.25">
      <c r="A101" t="s">
        <v>146</v>
      </c>
      <c r="B101" t="s">
        <v>147</v>
      </c>
      <c r="C101">
        <v>8.2400399999999999E-2</v>
      </c>
      <c r="D101">
        <v>9.6089000000000002</v>
      </c>
      <c r="E101">
        <v>0</v>
      </c>
      <c r="F101">
        <v>8.6849399999999992</v>
      </c>
      <c r="G101">
        <v>1.4259600000000001E-2</v>
      </c>
      <c r="H101" t="s">
        <v>79</v>
      </c>
      <c r="I101" t="s">
        <v>79</v>
      </c>
      <c r="Q101" t="s">
        <v>79</v>
      </c>
      <c r="S101">
        <v>94</v>
      </c>
    </row>
    <row r="102" spans="1:19" ht="12.5" x14ac:dyDescent="0.25">
      <c r="A102" t="s">
        <v>148</v>
      </c>
      <c r="B102" t="s">
        <v>149</v>
      </c>
      <c r="C102">
        <v>8.8001200000000002E-2</v>
      </c>
      <c r="D102">
        <v>14.075100000000001</v>
      </c>
      <c r="E102">
        <v>0</v>
      </c>
      <c r="F102">
        <v>6.1441100000000004</v>
      </c>
      <c r="G102">
        <v>3.1515000000000001E-2</v>
      </c>
      <c r="H102" t="s">
        <v>79</v>
      </c>
      <c r="I102" t="s">
        <v>79</v>
      </c>
      <c r="Q102" t="s">
        <v>79</v>
      </c>
      <c r="S102">
        <v>95</v>
      </c>
    </row>
    <row r="103" spans="1:19" ht="12.5" x14ac:dyDescent="0.25">
      <c r="A103" t="s">
        <v>151</v>
      </c>
      <c r="B103" t="s">
        <v>152</v>
      </c>
      <c r="C103">
        <v>0</v>
      </c>
      <c r="D103">
        <v>0</v>
      </c>
      <c r="E103" t="s">
        <v>1226</v>
      </c>
      <c r="F103">
        <v>0</v>
      </c>
      <c r="G103">
        <v>0</v>
      </c>
      <c r="H103" t="s">
        <v>9</v>
      </c>
      <c r="I103" t="s">
        <v>9</v>
      </c>
      <c r="Q103" t="s">
        <v>1229</v>
      </c>
      <c r="S103">
        <v>95</v>
      </c>
    </row>
    <row r="104" spans="1:19" ht="12.5" x14ac:dyDescent="0.25">
      <c r="A104" t="s">
        <v>151</v>
      </c>
      <c r="B104" t="s">
        <v>153</v>
      </c>
      <c r="C104">
        <v>4.1108699999999998E-2</v>
      </c>
      <c r="D104">
        <v>8.0287199999999999</v>
      </c>
      <c r="E104">
        <v>0</v>
      </c>
      <c r="F104">
        <v>6.2702099999999996</v>
      </c>
      <c r="G104">
        <v>1.1509399999999999E-2</v>
      </c>
      <c r="H104" t="s">
        <v>79</v>
      </c>
      <c r="I104" t="s">
        <v>79</v>
      </c>
      <c r="Q104" t="s">
        <v>79</v>
      </c>
      <c r="S104">
        <v>96</v>
      </c>
    </row>
    <row r="105" spans="1:19" ht="12.5" x14ac:dyDescent="0.25">
      <c r="A105" t="s">
        <v>151</v>
      </c>
      <c r="B105" t="s">
        <v>155</v>
      </c>
      <c r="C105">
        <v>0.31125799999999998</v>
      </c>
      <c r="D105">
        <v>26.393899999999999</v>
      </c>
      <c r="E105">
        <v>0</v>
      </c>
      <c r="F105">
        <v>19.2422</v>
      </c>
      <c r="G105">
        <v>5.8300400000000002E-2</v>
      </c>
      <c r="H105" t="s">
        <v>9</v>
      </c>
      <c r="I105" t="s">
        <v>79</v>
      </c>
      <c r="Q105" t="s">
        <v>79</v>
      </c>
      <c r="S105">
        <v>97</v>
      </c>
    </row>
    <row r="106" spans="1:19" ht="12.5" x14ac:dyDescent="0.25">
      <c r="A106" t="s">
        <v>151</v>
      </c>
      <c r="B106" t="s">
        <v>156</v>
      </c>
      <c r="C106">
        <v>0.58798099999999998</v>
      </c>
      <c r="D106">
        <v>110.31</v>
      </c>
      <c r="E106">
        <v>0</v>
      </c>
      <c r="F106">
        <v>21.307600000000001</v>
      </c>
      <c r="G106">
        <v>0.27767399999999998</v>
      </c>
      <c r="H106" t="s">
        <v>9</v>
      </c>
      <c r="I106" t="s">
        <v>79</v>
      </c>
      <c r="Q106" t="s">
        <v>79</v>
      </c>
      <c r="S106">
        <v>98</v>
      </c>
    </row>
    <row r="107" spans="1:19" ht="12.5" x14ac:dyDescent="0.25">
      <c r="A107" t="s">
        <v>157</v>
      </c>
      <c r="B107" t="s">
        <v>158</v>
      </c>
      <c r="C107">
        <v>0.10600999999999999</v>
      </c>
      <c r="D107">
        <v>4.5288599999999999</v>
      </c>
      <c r="E107">
        <v>0</v>
      </c>
      <c r="F107">
        <v>8.6812799999999992</v>
      </c>
      <c r="G107">
        <v>4.4162999999999998E-4</v>
      </c>
      <c r="H107" t="s">
        <v>79</v>
      </c>
      <c r="I107" t="s">
        <v>79</v>
      </c>
      <c r="Q107" t="s">
        <v>79</v>
      </c>
      <c r="S107">
        <v>99</v>
      </c>
    </row>
    <row r="108" spans="1:19" ht="12.5" x14ac:dyDescent="0.25">
      <c r="A108" t="s">
        <v>157</v>
      </c>
      <c r="B108" t="s">
        <v>159</v>
      </c>
      <c r="C108">
        <v>0.21220600000000001</v>
      </c>
      <c r="D108">
        <v>13.0807</v>
      </c>
      <c r="E108">
        <v>0</v>
      </c>
      <c r="F108">
        <v>18.071400000000001</v>
      </c>
      <c r="G108">
        <v>2.3391800000000001E-2</v>
      </c>
      <c r="H108" t="s">
        <v>79</v>
      </c>
      <c r="I108" t="s">
        <v>79</v>
      </c>
      <c r="Q108" t="s">
        <v>79</v>
      </c>
      <c r="S108">
        <v>100</v>
      </c>
    </row>
    <row r="109" spans="1:19" ht="12.5" x14ac:dyDescent="0.25">
      <c r="A109" t="s">
        <v>157</v>
      </c>
      <c r="B109" t="s">
        <v>160</v>
      </c>
      <c r="C109">
        <v>0.193442</v>
      </c>
      <c r="D109">
        <v>12.1911</v>
      </c>
      <c r="E109">
        <v>0</v>
      </c>
      <c r="F109">
        <v>18.8901</v>
      </c>
      <c r="G109">
        <v>1.91827E-2</v>
      </c>
      <c r="H109" t="s">
        <v>79</v>
      </c>
      <c r="I109" t="s">
        <v>79</v>
      </c>
      <c r="Q109" t="s">
        <v>79</v>
      </c>
      <c r="S109">
        <v>101</v>
      </c>
    </row>
    <row r="110" spans="1:19" ht="12.5" x14ac:dyDescent="0.25">
      <c r="A110" t="s">
        <v>161</v>
      </c>
      <c r="B110" t="s">
        <v>164</v>
      </c>
      <c r="C110">
        <v>0.154642</v>
      </c>
      <c r="D110">
        <v>4.9867400000000002</v>
      </c>
      <c r="E110">
        <v>0</v>
      </c>
      <c r="F110">
        <v>17.453600000000002</v>
      </c>
      <c r="G110">
        <v>0</v>
      </c>
      <c r="H110" t="s">
        <v>79</v>
      </c>
      <c r="I110" t="s">
        <v>79</v>
      </c>
      <c r="Q110" t="s">
        <v>79</v>
      </c>
      <c r="S110">
        <v>102</v>
      </c>
    </row>
    <row r="111" spans="1:19" ht="12.5" x14ac:dyDescent="0.25">
      <c r="A111" t="s">
        <v>161</v>
      </c>
      <c r="B111" t="s">
        <v>163</v>
      </c>
      <c r="C111">
        <v>8.2728700000000002E-2</v>
      </c>
      <c r="D111">
        <v>19.648199999999999</v>
      </c>
      <c r="E111">
        <v>7.9583187547897776</v>
      </c>
      <c r="F111">
        <v>6.8880999999999997</v>
      </c>
      <c r="G111">
        <v>2.3190599999999999E-2</v>
      </c>
      <c r="H111" t="s">
        <v>79</v>
      </c>
      <c r="I111" t="s">
        <v>79</v>
      </c>
      <c r="Q111" t="s">
        <v>79</v>
      </c>
      <c r="S111">
        <v>103</v>
      </c>
    </row>
    <row r="112" spans="1:19" ht="12.5" x14ac:dyDescent="0.25">
      <c r="A112" t="s">
        <v>161</v>
      </c>
      <c r="B112" t="s">
        <v>165</v>
      </c>
      <c r="C112">
        <v>0.14413799999999999</v>
      </c>
      <c r="D112">
        <v>4.7290599999999996</v>
      </c>
      <c r="E112">
        <v>0</v>
      </c>
      <c r="F112">
        <v>16.5517</v>
      </c>
      <c r="G112">
        <v>0</v>
      </c>
      <c r="H112" t="s">
        <v>79</v>
      </c>
      <c r="I112" t="s">
        <v>79</v>
      </c>
      <c r="Q112" t="s">
        <v>79</v>
      </c>
      <c r="S112">
        <v>104</v>
      </c>
    </row>
    <row r="113" spans="1:19" ht="12.5" x14ac:dyDescent="0.25">
      <c r="A113" t="s">
        <v>161</v>
      </c>
      <c r="B113" t="s">
        <v>162</v>
      </c>
      <c r="C113">
        <v>0.247248</v>
      </c>
      <c r="D113">
        <v>7.43119</v>
      </c>
      <c r="E113">
        <v>0</v>
      </c>
      <c r="F113">
        <v>26.0092</v>
      </c>
      <c r="G113">
        <v>0</v>
      </c>
      <c r="H113" t="s">
        <v>79</v>
      </c>
      <c r="I113" t="s">
        <v>79</v>
      </c>
      <c r="Q113" t="s">
        <v>79</v>
      </c>
      <c r="S113">
        <v>105</v>
      </c>
    </row>
    <row r="114" spans="1:19" ht="12.5" x14ac:dyDescent="0.25">
      <c r="A114" t="s">
        <v>161</v>
      </c>
      <c r="B114" t="s">
        <v>166</v>
      </c>
      <c r="C114">
        <v>0.15815699999999999</v>
      </c>
      <c r="D114">
        <v>4.8847899999999997</v>
      </c>
      <c r="E114">
        <v>0</v>
      </c>
      <c r="F114">
        <v>17.096800000000002</v>
      </c>
      <c r="G114">
        <v>0</v>
      </c>
      <c r="H114" t="s">
        <v>79</v>
      </c>
      <c r="I114" t="s">
        <v>79</v>
      </c>
      <c r="Q114" t="s">
        <v>79</v>
      </c>
      <c r="S114">
        <v>106</v>
      </c>
    </row>
    <row r="115" spans="1:19" ht="12.5" x14ac:dyDescent="0.25">
      <c r="A115" t="s">
        <v>167</v>
      </c>
      <c r="B115" t="s">
        <v>168</v>
      </c>
      <c r="C115">
        <v>0.15049499999999999</v>
      </c>
      <c r="D115">
        <v>101.529</v>
      </c>
      <c r="E115">
        <v>98.528465198237882</v>
      </c>
      <c r="F115">
        <v>10.7682</v>
      </c>
      <c r="G115">
        <v>1.67946E-3</v>
      </c>
      <c r="H115" t="s">
        <v>79</v>
      </c>
      <c r="I115" t="s">
        <v>79</v>
      </c>
      <c r="Q115" t="s">
        <v>79</v>
      </c>
      <c r="S115">
        <v>107</v>
      </c>
    </row>
    <row r="116" spans="1:19" ht="12.5" x14ac:dyDescent="0.25">
      <c r="A116" t="s">
        <v>169</v>
      </c>
      <c r="B116" t="s">
        <v>170</v>
      </c>
      <c r="C116">
        <v>4.5736699999999998E-2</v>
      </c>
      <c r="D116">
        <v>4.5388000000000002</v>
      </c>
      <c r="E116">
        <v>0</v>
      </c>
      <c r="F116">
        <v>7.4645999999999999</v>
      </c>
      <c r="G116">
        <v>1.37751E-3</v>
      </c>
      <c r="H116" t="s">
        <v>9</v>
      </c>
      <c r="I116" t="s">
        <v>79</v>
      </c>
      <c r="Q116" t="s">
        <v>79</v>
      </c>
      <c r="S116">
        <v>108</v>
      </c>
    </row>
    <row r="117" spans="1:19" ht="12.5" x14ac:dyDescent="0.25">
      <c r="A117" t="s">
        <v>169</v>
      </c>
      <c r="B117" t="s">
        <v>171</v>
      </c>
      <c r="C117">
        <v>5.8081099999999997E-2</v>
      </c>
      <c r="D117">
        <v>9.7230699999999999</v>
      </c>
      <c r="E117">
        <v>0</v>
      </c>
      <c r="F117">
        <v>9.6438500000000005</v>
      </c>
      <c r="G117">
        <v>1.2283000000000001E-2</v>
      </c>
      <c r="H117" t="s">
        <v>9</v>
      </c>
      <c r="I117" t="s">
        <v>79</v>
      </c>
      <c r="Q117" t="s">
        <v>79</v>
      </c>
      <c r="S117">
        <v>109</v>
      </c>
    </row>
    <row r="118" spans="1:19" ht="12.5" x14ac:dyDescent="0.25">
      <c r="A118" t="s">
        <v>169</v>
      </c>
      <c r="B118" t="s">
        <v>172</v>
      </c>
      <c r="C118">
        <v>0.20044799999999999</v>
      </c>
      <c r="D118">
        <v>5.6959900000000001</v>
      </c>
      <c r="E118">
        <v>0</v>
      </c>
      <c r="F118">
        <v>19.936</v>
      </c>
      <c r="G118">
        <v>0</v>
      </c>
      <c r="H118" t="s">
        <v>9</v>
      </c>
      <c r="I118" t="s">
        <v>79</v>
      </c>
      <c r="Q118" t="s">
        <v>79</v>
      </c>
      <c r="S118">
        <v>110</v>
      </c>
    </row>
    <row r="119" spans="1:19" ht="12.5" x14ac:dyDescent="0.25">
      <c r="A119" t="s">
        <v>173</v>
      </c>
      <c r="B119" t="s">
        <v>174</v>
      </c>
      <c r="C119">
        <v>0.183031</v>
      </c>
      <c r="D119">
        <v>4.6557000000000004</v>
      </c>
      <c r="E119">
        <v>0</v>
      </c>
      <c r="F119">
        <v>25.191099999999999</v>
      </c>
      <c r="G119">
        <v>0</v>
      </c>
      <c r="H119" t="s">
        <v>9</v>
      </c>
      <c r="I119" t="s">
        <v>79</v>
      </c>
      <c r="Q119" t="s">
        <v>79</v>
      </c>
      <c r="S119">
        <v>111</v>
      </c>
    </row>
    <row r="120" spans="1:19" ht="12.5" x14ac:dyDescent="0.25">
      <c r="A120" t="s">
        <v>173</v>
      </c>
      <c r="B120" t="s">
        <v>176</v>
      </c>
      <c r="C120">
        <v>1.5537799999999999</v>
      </c>
      <c r="D120">
        <v>5.63218</v>
      </c>
      <c r="E120">
        <v>0</v>
      </c>
      <c r="F120">
        <v>62.324199999999998</v>
      </c>
      <c r="G120">
        <v>0</v>
      </c>
      <c r="H120" t="s">
        <v>9</v>
      </c>
      <c r="I120" t="s">
        <v>79</v>
      </c>
      <c r="Q120" t="s">
        <v>79</v>
      </c>
      <c r="S120">
        <v>112</v>
      </c>
    </row>
    <row r="121" spans="1:19" ht="12.5" x14ac:dyDescent="0.25">
      <c r="A121" t="s">
        <v>173</v>
      </c>
      <c r="B121" t="s">
        <v>177</v>
      </c>
      <c r="C121">
        <v>5.6152199999999999E-2</v>
      </c>
      <c r="D121">
        <v>0.65484699999999996</v>
      </c>
      <c r="E121">
        <v>0</v>
      </c>
      <c r="F121">
        <v>6.8548200000000001</v>
      </c>
      <c r="G121">
        <v>0</v>
      </c>
      <c r="H121" t="s">
        <v>9</v>
      </c>
      <c r="I121" t="s">
        <v>79</v>
      </c>
      <c r="Q121" t="s">
        <v>79</v>
      </c>
      <c r="S121">
        <v>113</v>
      </c>
    </row>
    <row r="122" spans="1:19" ht="12.5" x14ac:dyDescent="0.25">
      <c r="A122" t="s">
        <v>173</v>
      </c>
      <c r="B122" t="s">
        <v>178</v>
      </c>
      <c r="C122">
        <v>9.2212699999999995E-2</v>
      </c>
      <c r="D122">
        <v>3.4616799999999999</v>
      </c>
      <c r="E122">
        <v>0</v>
      </c>
      <c r="F122">
        <v>6.5384099999999998</v>
      </c>
      <c r="G122">
        <v>0</v>
      </c>
      <c r="H122" t="s">
        <v>9</v>
      </c>
      <c r="I122" t="s">
        <v>79</v>
      </c>
      <c r="Q122" t="s">
        <v>79</v>
      </c>
      <c r="S122">
        <v>114</v>
      </c>
    </row>
    <row r="123" spans="1:19" ht="12.5" x14ac:dyDescent="0.25">
      <c r="A123" t="s">
        <v>179</v>
      </c>
      <c r="B123" t="s">
        <v>181</v>
      </c>
      <c r="C123">
        <v>0.37106800000000001</v>
      </c>
      <c r="D123">
        <v>96.630499999999998</v>
      </c>
      <c r="E123">
        <v>0</v>
      </c>
      <c r="F123">
        <v>15.999000000000001</v>
      </c>
      <c r="G123">
        <v>1.9182999999999999E-2</v>
      </c>
      <c r="H123" t="s">
        <v>79</v>
      </c>
      <c r="I123" t="s">
        <v>79</v>
      </c>
      <c r="Q123" t="s">
        <v>79</v>
      </c>
      <c r="S123">
        <v>115</v>
      </c>
    </row>
    <row r="124" spans="1:19" ht="12.5" x14ac:dyDescent="0.25">
      <c r="A124" t="s">
        <v>179</v>
      </c>
      <c r="B124" t="s">
        <v>180</v>
      </c>
      <c r="C124">
        <v>0.132414</v>
      </c>
      <c r="D124">
        <v>3.93899</v>
      </c>
      <c r="E124">
        <v>0</v>
      </c>
      <c r="F124">
        <v>7.3451700000000004</v>
      </c>
      <c r="G124">
        <v>0</v>
      </c>
      <c r="H124" t="s">
        <v>79</v>
      </c>
      <c r="I124" t="s">
        <v>79</v>
      </c>
      <c r="Q124" t="s">
        <v>79</v>
      </c>
      <c r="S124">
        <v>116</v>
      </c>
    </row>
    <row r="125" spans="1:19" ht="12.5" x14ac:dyDescent="0.25">
      <c r="A125" t="s">
        <v>182</v>
      </c>
      <c r="B125" t="s">
        <v>183</v>
      </c>
      <c r="C125">
        <v>2.3098299999999999E-2</v>
      </c>
      <c r="D125">
        <v>3.0928300000000002</v>
      </c>
      <c r="E125">
        <v>0</v>
      </c>
      <c r="F125">
        <v>3.4030200000000002</v>
      </c>
      <c r="G125">
        <v>3.0272300000000001E-3</v>
      </c>
      <c r="H125" t="s">
        <v>79</v>
      </c>
      <c r="I125" t="s">
        <v>79</v>
      </c>
      <c r="Q125" t="s">
        <v>79</v>
      </c>
      <c r="S125">
        <v>117</v>
      </c>
    </row>
    <row r="126" spans="1:19" ht="12.5" x14ac:dyDescent="0.25">
      <c r="A126" t="s">
        <v>184</v>
      </c>
      <c r="B126" t="s">
        <v>188</v>
      </c>
      <c r="C126">
        <v>0</v>
      </c>
      <c r="D126">
        <v>0</v>
      </c>
      <c r="E126" t="s">
        <v>1226</v>
      </c>
      <c r="F126">
        <v>0</v>
      </c>
      <c r="G126">
        <v>0</v>
      </c>
      <c r="H126" t="s">
        <v>9</v>
      </c>
      <c r="I126" t="s">
        <v>9</v>
      </c>
      <c r="Q126" t="s">
        <v>1229</v>
      </c>
      <c r="S126">
        <v>117</v>
      </c>
    </row>
    <row r="127" spans="1:19" ht="12.5" x14ac:dyDescent="0.25">
      <c r="A127" t="s">
        <v>184</v>
      </c>
      <c r="B127" t="s">
        <v>191</v>
      </c>
      <c r="C127">
        <v>7.4406600000000003E-2</v>
      </c>
      <c r="D127">
        <v>3.27956</v>
      </c>
      <c r="E127">
        <v>39.045806185566995</v>
      </c>
      <c r="F127">
        <v>5.9018499999999996</v>
      </c>
      <c r="G127">
        <v>0</v>
      </c>
      <c r="H127" t="s">
        <v>79</v>
      </c>
      <c r="I127" t="s">
        <v>79</v>
      </c>
      <c r="Q127" t="s">
        <v>79</v>
      </c>
      <c r="S127">
        <v>118</v>
      </c>
    </row>
    <row r="128" spans="1:19" ht="12.5" x14ac:dyDescent="0.25">
      <c r="A128" t="s">
        <v>184</v>
      </c>
      <c r="B128" t="s">
        <v>185</v>
      </c>
      <c r="C128">
        <v>5.3728999999999999E-2</v>
      </c>
      <c r="D128">
        <v>2.8761000000000001</v>
      </c>
      <c r="E128">
        <v>0</v>
      </c>
      <c r="F128">
        <v>5.0428100000000002</v>
      </c>
      <c r="G128">
        <v>0</v>
      </c>
      <c r="H128" t="s">
        <v>79</v>
      </c>
      <c r="I128" t="s">
        <v>79</v>
      </c>
      <c r="Q128" t="s">
        <v>79</v>
      </c>
      <c r="S128">
        <v>119</v>
      </c>
    </row>
    <row r="129" spans="1:19" ht="12.5" x14ac:dyDescent="0.25">
      <c r="A129" t="s">
        <v>184</v>
      </c>
      <c r="B129" t="s">
        <v>193</v>
      </c>
      <c r="C129">
        <v>7.7840099999999995E-2</v>
      </c>
      <c r="D129">
        <v>258.20400000000001</v>
      </c>
      <c r="E129">
        <v>111.56488633631626</v>
      </c>
      <c r="F129">
        <v>2.14514</v>
      </c>
      <c r="G129">
        <v>0</v>
      </c>
      <c r="H129" t="s">
        <v>79</v>
      </c>
      <c r="I129" t="s">
        <v>79</v>
      </c>
      <c r="Q129" t="s">
        <v>79</v>
      </c>
      <c r="S129">
        <v>120</v>
      </c>
    </row>
    <row r="130" spans="1:19" ht="12.5" x14ac:dyDescent="0.25">
      <c r="A130" t="s">
        <v>184</v>
      </c>
      <c r="B130" t="s">
        <v>184</v>
      </c>
      <c r="C130">
        <v>0</v>
      </c>
      <c r="D130">
        <v>0</v>
      </c>
      <c r="E130" t="s">
        <v>1226</v>
      </c>
      <c r="F130">
        <v>0</v>
      </c>
      <c r="G130">
        <v>0</v>
      </c>
      <c r="H130" t="s">
        <v>9</v>
      </c>
      <c r="I130" t="s">
        <v>9</v>
      </c>
      <c r="Q130" t="s">
        <v>1229</v>
      </c>
      <c r="S130">
        <v>120</v>
      </c>
    </row>
    <row r="131" spans="1:19" ht="12.5" x14ac:dyDescent="0.25">
      <c r="A131" t="s">
        <v>184</v>
      </c>
      <c r="B131" t="s">
        <v>1182</v>
      </c>
      <c r="C131">
        <v>0.30247499999999999</v>
      </c>
      <c r="D131">
        <v>40.969200000000001</v>
      </c>
      <c r="E131">
        <v>32.443307294182958</v>
      </c>
      <c r="F131">
        <v>6.5603800000000003</v>
      </c>
      <c r="G131">
        <v>9.5921599999999996E-2</v>
      </c>
      <c r="H131" t="s">
        <v>9</v>
      </c>
      <c r="I131" t="s">
        <v>79</v>
      </c>
      <c r="Q131" t="s">
        <v>79</v>
      </c>
      <c r="S131">
        <v>121</v>
      </c>
    </row>
    <row r="132" spans="1:19" ht="12.5" x14ac:dyDescent="0.25">
      <c r="A132" t="s">
        <v>184</v>
      </c>
      <c r="B132" t="s">
        <v>192</v>
      </c>
      <c r="C132">
        <v>4.7311699999999998E-2</v>
      </c>
      <c r="D132">
        <v>0</v>
      </c>
      <c r="E132">
        <v>0</v>
      </c>
      <c r="F132">
        <v>0</v>
      </c>
      <c r="G132">
        <v>0</v>
      </c>
      <c r="H132" t="s">
        <v>9</v>
      </c>
      <c r="I132" t="s">
        <v>79</v>
      </c>
      <c r="L132" t="s">
        <v>1188</v>
      </c>
      <c r="Q132" t="s">
        <v>1229</v>
      </c>
      <c r="S132">
        <v>121</v>
      </c>
    </row>
    <row r="133" spans="1:19" ht="12.5" x14ac:dyDescent="0.25">
      <c r="A133" t="s">
        <v>184</v>
      </c>
      <c r="B133" t="s">
        <v>190</v>
      </c>
      <c r="C133">
        <v>0</v>
      </c>
      <c r="D133">
        <v>0</v>
      </c>
      <c r="E133" t="s">
        <v>1226</v>
      </c>
      <c r="F133">
        <v>0</v>
      </c>
      <c r="G133">
        <v>0</v>
      </c>
      <c r="H133" t="s">
        <v>9</v>
      </c>
      <c r="I133" t="s">
        <v>9</v>
      </c>
      <c r="Q133" t="s">
        <v>1229</v>
      </c>
      <c r="S133">
        <v>121</v>
      </c>
    </row>
    <row r="134" spans="1:19" ht="12.5" x14ac:dyDescent="0.25">
      <c r="A134" t="s">
        <v>184</v>
      </c>
      <c r="B134" t="s">
        <v>187</v>
      </c>
      <c r="C134">
        <v>0</v>
      </c>
      <c r="D134">
        <v>0</v>
      </c>
      <c r="E134" t="s">
        <v>1226</v>
      </c>
      <c r="F134">
        <v>0</v>
      </c>
      <c r="G134">
        <v>0</v>
      </c>
      <c r="H134" t="s">
        <v>9</v>
      </c>
      <c r="I134" t="s">
        <v>9</v>
      </c>
      <c r="Q134" t="s">
        <v>1229</v>
      </c>
      <c r="S134">
        <v>121</v>
      </c>
    </row>
    <row r="135" spans="1:19" ht="12.5" x14ac:dyDescent="0.25">
      <c r="A135" t="s">
        <v>194</v>
      </c>
      <c r="B135" t="s">
        <v>195</v>
      </c>
      <c r="C135">
        <v>0.133186</v>
      </c>
      <c r="D135">
        <v>21.910599999999999</v>
      </c>
      <c r="E135">
        <v>0</v>
      </c>
      <c r="F135">
        <v>8.6322100000000006</v>
      </c>
      <c r="G135">
        <v>5.3840199999999998E-2</v>
      </c>
      <c r="H135" t="s">
        <v>9</v>
      </c>
      <c r="I135" t="s">
        <v>79</v>
      </c>
      <c r="Q135" t="s">
        <v>79</v>
      </c>
      <c r="S135">
        <v>122</v>
      </c>
    </row>
    <row r="136" spans="1:19" ht="12.5" x14ac:dyDescent="0.25">
      <c r="A136" t="s">
        <v>194</v>
      </c>
      <c r="B136" t="s">
        <v>196</v>
      </c>
      <c r="C136">
        <v>5.1242900000000001E-2</v>
      </c>
      <c r="D136">
        <v>7.6947700000000001</v>
      </c>
      <c r="E136">
        <v>0</v>
      </c>
      <c r="F136">
        <v>2.8373400000000002</v>
      </c>
      <c r="G136">
        <v>2.0330999999999998E-2</v>
      </c>
      <c r="H136" t="s">
        <v>9</v>
      </c>
      <c r="I136" t="s">
        <v>79</v>
      </c>
      <c r="Q136" t="s">
        <v>79</v>
      </c>
      <c r="S136">
        <v>123</v>
      </c>
    </row>
    <row r="137" spans="1:19" ht="12.5" x14ac:dyDescent="0.25">
      <c r="A137" t="s">
        <v>198</v>
      </c>
      <c r="B137" t="s">
        <v>199</v>
      </c>
      <c r="C137">
        <v>0.18446199999999999</v>
      </c>
      <c r="D137">
        <v>5.5153800000000004</v>
      </c>
      <c r="E137">
        <v>0</v>
      </c>
      <c r="F137">
        <v>15.876899999999999</v>
      </c>
      <c r="G137">
        <v>0</v>
      </c>
      <c r="H137" t="s">
        <v>9</v>
      </c>
      <c r="I137" t="s">
        <v>79</v>
      </c>
      <c r="Q137" t="s">
        <v>79</v>
      </c>
      <c r="S137">
        <v>124</v>
      </c>
    </row>
    <row r="138" spans="1:19" ht="12.5" x14ac:dyDescent="0.25">
      <c r="A138" t="s">
        <v>198</v>
      </c>
      <c r="B138" t="s">
        <v>200</v>
      </c>
      <c r="C138">
        <v>0.21985399999999999</v>
      </c>
      <c r="D138">
        <v>76.206500000000005</v>
      </c>
      <c r="E138">
        <v>69.912187849422295</v>
      </c>
      <c r="F138">
        <v>5.4910199999999998</v>
      </c>
      <c r="G138">
        <v>9.73922E-4</v>
      </c>
      <c r="H138" t="s">
        <v>9</v>
      </c>
      <c r="I138" t="s">
        <v>79</v>
      </c>
      <c r="Q138" t="s">
        <v>79</v>
      </c>
      <c r="S138">
        <v>125</v>
      </c>
    </row>
    <row r="139" spans="1:19" ht="12.5" x14ac:dyDescent="0.25">
      <c r="A139" t="s">
        <v>201</v>
      </c>
      <c r="B139" t="s">
        <v>203</v>
      </c>
      <c r="C139">
        <v>0.15867400000000001</v>
      </c>
      <c r="D139">
        <v>34.853499999999997</v>
      </c>
      <c r="E139">
        <v>0</v>
      </c>
      <c r="F139">
        <v>9.7114100000000008</v>
      </c>
      <c r="G139">
        <v>4.8313500000000002E-2</v>
      </c>
      <c r="H139" t="s">
        <v>9</v>
      </c>
      <c r="I139" t="s">
        <v>79</v>
      </c>
      <c r="Q139" t="s">
        <v>79</v>
      </c>
      <c r="S139">
        <v>126</v>
      </c>
    </row>
    <row r="140" spans="1:19" ht="12.5" x14ac:dyDescent="0.25">
      <c r="A140" t="s">
        <v>201</v>
      </c>
      <c r="B140" t="s">
        <v>202</v>
      </c>
      <c r="C140">
        <v>0.18057599999999999</v>
      </c>
      <c r="D140">
        <v>35.845500000000001</v>
      </c>
      <c r="E140">
        <v>0</v>
      </c>
      <c r="F140">
        <v>10.7692</v>
      </c>
      <c r="G140">
        <v>8.9038999999999993E-2</v>
      </c>
      <c r="H140" t="s">
        <v>9</v>
      </c>
      <c r="I140" t="s">
        <v>79</v>
      </c>
      <c r="Q140" t="s">
        <v>79</v>
      </c>
      <c r="S140">
        <v>127</v>
      </c>
    </row>
    <row r="141" spans="1:19" ht="12.5" x14ac:dyDescent="0.25">
      <c r="A141" t="s">
        <v>201</v>
      </c>
      <c r="B141" t="s">
        <v>204</v>
      </c>
      <c r="C141">
        <v>0.484877</v>
      </c>
      <c r="D141">
        <v>97.629099999999994</v>
      </c>
      <c r="E141">
        <v>0</v>
      </c>
      <c r="F141">
        <v>18.815899999999999</v>
      </c>
      <c r="G141">
        <v>0.261882</v>
      </c>
      <c r="H141" t="s">
        <v>9</v>
      </c>
      <c r="I141" t="s">
        <v>79</v>
      </c>
      <c r="Q141" t="s">
        <v>79</v>
      </c>
      <c r="S141">
        <v>128</v>
      </c>
    </row>
    <row r="142" spans="1:19" ht="12.5" x14ac:dyDescent="0.25">
      <c r="A142" t="s">
        <v>205</v>
      </c>
      <c r="B142" t="s">
        <v>208</v>
      </c>
      <c r="C142">
        <v>0.15054000000000001</v>
      </c>
      <c r="D142">
        <v>174.48500000000001</v>
      </c>
      <c r="E142">
        <v>160.08319093970886</v>
      </c>
      <c r="F142">
        <v>5.9318</v>
      </c>
      <c r="G142">
        <v>5.2347699999999997E-2</v>
      </c>
      <c r="H142" t="s">
        <v>79</v>
      </c>
      <c r="I142" t="s">
        <v>79</v>
      </c>
      <c r="Q142" t="s">
        <v>79</v>
      </c>
      <c r="S142">
        <v>129</v>
      </c>
    </row>
    <row r="143" spans="1:19" ht="12.5" x14ac:dyDescent="0.25">
      <c r="A143" t="s">
        <v>205</v>
      </c>
      <c r="B143" t="s">
        <v>206</v>
      </c>
      <c r="C143">
        <v>7.0159799999999994E-2</v>
      </c>
      <c r="D143">
        <v>4.2716599999999998</v>
      </c>
      <c r="E143">
        <v>0</v>
      </c>
      <c r="F143">
        <v>7.88917</v>
      </c>
      <c r="G143">
        <v>0</v>
      </c>
      <c r="H143" t="s">
        <v>79</v>
      </c>
      <c r="I143" t="s">
        <v>79</v>
      </c>
      <c r="Q143" t="s">
        <v>79</v>
      </c>
      <c r="S143">
        <v>130</v>
      </c>
    </row>
    <row r="144" spans="1:19" ht="12.5" x14ac:dyDescent="0.25">
      <c r="A144" t="s">
        <v>209</v>
      </c>
      <c r="B144" t="s">
        <v>210</v>
      </c>
      <c r="C144">
        <v>0.15371899999999999</v>
      </c>
      <c r="D144">
        <v>54.028500000000001</v>
      </c>
      <c r="E144">
        <v>43.064024390243901</v>
      </c>
      <c r="F144">
        <v>8.1049299999999995</v>
      </c>
      <c r="G144">
        <v>1.8368099999999998E-2</v>
      </c>
      <c r="H144" t="s">
        <v>9</v>
      </c>
      <c r="I144" t="s">
        <v>79</v>
      </c>
      <c r="Q144" t="s">
        <v>79</v>
      </c>
      <c r="S144">
        <v>131</v>
      </c>
    </row>
    <row r="145" spans="1:19" ht="12.5" x14ac:dyDescent="0.25">
      <c r="A145" t="s">
        <v>212</v>
      </c>
      <c r="B145" t="s">
        <v>215</v>
      </c>
      <c r="C145">
        <v>0.10509599999999999</v>
      </c>
      <c r="D145">
        <v>20.698399999999999</v>
      </c>
      <c r="E145">
        <v>0</v>
      </c>
      <c r="F145">
        <v>9.0386399999999991</v>
      </c>
      <c r="G145">
        <v>1.8497E-2</v>
      </c>
      <c r="H145" t="s">
        <v>9</v>
      </c>
      <c r="I145" t="s">
        <v>79</v>
      </c>
      <c r="Q145" t="s">
        <v>79</v>
      </c>
      <c r="S145">
        <v>132</v>
      </c>
    </row>
    <row r="146" spans="1:19" ht="12.5" x14ac:dyDescent="0.25">
      <c r="A146" t="s">
        <v>212</v>
      </c>
      <c r="B146" t="s">
        <v>213</v>
      </c>
      <c r="C146">
        <v>0</v>
      </c>
      <c r="D146">
        <v>0</v>
      </c>
      <c r="E146" t="s">
        <v>1226</v>
      </c>
      <c r="F146">
        <v>0</v>
      </c>
      <c r="G146">
        <v>0</v>
      </c>
      <c r="H146" t="s">
        <v>9</v>
      </c>
      <c r="I146" t="s">
        <v>9</v>
      </c>
      <c r="Q146" t="s">
        <v>1229</v>
      </c>
      <c r="S146">
        <v>132</v>
      </c>
    </row>
    <row r="147" spans="1:19" ht="12.5" x14ac:dyDescent="0.25">
      <c r="A147" t="s">
        <v>216</v>
      </c>
      <c r="B147" t="s">
        <v>218</v>
      </c>
      <c r="C147">
        <v>0.123014</v>
      </c>
      <c r="D147">
        <v>8.0598299999999998</v>
      </c>
      <c r="E147">
        <v>0</v>
      </c>
      <c r="F147">
        <v>6.9383499999999998</v>
      </c>
      <c r="G147">
        <v>1.30794E-2</v>
      </c>
      <c r="H147" t="s">
        <v>79</v>
      </c>
      <c r="I147" t="s">
        <v>79</v>
      </c>
      <c r="Q147" t="s">
        <v>79</v>
      </c>
      <c r="S147">
        <v>133</v>
      </c>
    </row>
    <row r="148" spans="1:19" ht="12.5" x14ac:dyDescent="0.25">
      <c r="A148" t="s">
        <v>216</v>
      </c>
      <c r="B148" t="s">
        <v>217</v>
      </c>
      <c r="C148">
        <v>7.84493E-2</v>
      </c>
      <c r="D148">
        <v>10.5237</v>
      </c>
      <c r="E148">
        <v>0</v>
      </c>
      <c r="F148">
        <v>8.8984699999999997</v>
      </c>
      <c r="G148">
        <v>1.7003399999999998E-2</v>
      </c>
      <c r="H148" t="s">
        <v>79</v>
      </c>
      <c r="I148" t="s">
        <v>79</v>
      </c>
      <c r="Q148" t="s">
        <v>79</v>
      </c>
      <c r="S148">
        <v>134</v>
      </c>
    </row>
    <row r="149" spans="1:19" ht="12.5" x14ac:dyDescent="0.25">
      <c r="A149" t="s">
        <v>216</v>
      </c>
      <c r="B149" t="s">
        <v>219</v>
      </c>
      <c r="C149">
        <v>9.7632200000000002E-2</v>
      </c>
      <c r="D149">
        <v>13.5512</v>
      </c>
      <c r="E149">
        <v>0</v>
      </c>
      <c r="F149">
        <v>9.6593599999999995</v>
      </c>
      <c r="G149">
        <v>2.3521E-2</v>
      </c>
      <c r="H149" t="s">
        <v>79</v>
      </c>
      <c r="I149" t="s">
        <v>79</v>
      </c>
      <c r="Q149" t="s">
        <v>79</v>
      </c>
      <c r="S149">
        <v>135</v>
      </c>
    </row>
    <row r="150" spans="1:19" ht="12.5" x14ac:dyDescent="0.25">
      <c r="A150" t="s">
        <v>216</v>
      </c>
      <c r="B150" t="s">
        <v>220</v>
      </c>
      <c r="C150">
        <v>9.6567399999999998E-2</v>
      </c>
      <c r="D150">
        <v>8.1611100000000008</v>
      </c>
      <c r="E150">
        <v>0</v>
      </c>
      <c r="F150">
        <v>6.95634</v>
      </c>
      <c r="G150">
        <v>1.4146499999999999E-2</v>
      </c>
      <c r="H150" t="s">
        <v>79</v>
      </c>
      <c r="I150" t="s">
        <v>79</v>
      </c>
      <c r="Q150" t="s">
        <v>79</v>
      </c>
      <c r="S150">
        <v>136</v>
      </c>
    </row>
    <row r="151" spans="1:19" ht="12.5" x14ac:dyDescent="0.25">
      <c r="A151" t="s">
        <v>221</v>
      </c>
      <c r="B151" t="s">
        <v>222</v>
      </c>
      <c r="C151">
        <v>0</v>
      </c>
      <c r="D151">
        <v>0</v>
      </c>
      <c r="E151" t="s">
        <v>1226</v>
      </c>
      <c r="F151">
        <v>0</v>
      </c>
      <c r="G151">
        <v>0</v>
      </c>
      <c r="H151" t="s">
        <v>9</v>
      </c>
      <c r="I151" t="s">
        <v>9</v>
      </c>
      <c r="Q151" t="s">
        <v>1229</v>
      </c>
      <c r="S151">
        <v>136</v>
      </c>
    </row>
    <row r="152" spans="1:19" ht="12.5" x14ac:dyDescent="0.25">
      <c r="A152" t="s">
        <v>223</v>
      </c>
      <c r="B152" t="s">
        <v>224</v>
      </c>
      <c r="C152">
        <v>6.3475000000000004E-2</v>
      </c>
      <c r="D152">
        <v>6.7485099999999996</v>
      </c>
      <c r="E152">
        <v>0</v>
      </c>
      <c r="F152">
        <v>9.2118400000000005</v>
      </c>
      <c r="G152">
        <v>3.79583E-3</v>
      </c>
      <c r="H152" t="s">
        <v>79</v>
      </c>
      <c r="I152" t="s">
        <v>79</v>
      </c>
      <c r="Q152" t="s">
        <v>79</v>
      </c>
      <c r="S152">
        <v>137</v>
      </c>
    </row>
    <row r="153" spans="1:19" ht="12.5" x14ac:dyDescent="0.25">
      <c r="A153" t="s">
        <v>225</v>
      </c>
      <c r="B153" t="s">
        <v>226</v>
      </c>
      <c r="C153">
        <v>0.179954</v>
      </c>
      <c r="D153">
        <v>57.043599999999998</v>
      </c>
      <c r="E153">
        <v>0</v>
      </c>
      <c r="F153">
        <v>10.5641</v>
      </c>
      <c r="G153">
        <v>1.81785E-2</v>
      </c>
      <c r="H153" t="s">
        <v>9</v>
      </c>
      <c r="I153" t="s">
        <v>79</v>
      </c>
      <c r="Q153" t="s">
        <v>79</v>
      </c>
      <c r="S153">
        <v>138</v>
      </c>
    </row>
    <row r="154" spans="1:19" ht="12.5" x14ac:dyDescent="0.25">
      <c r="A154" t="s">
        <v>227</v>
      </c>
      <c r="B154" t="s">
        <v>32</v>
      </c>
      <c r="C154">
        <v>8.2336699999999999E-2</v>
      </c>
      <c r="D154">
        <v>107.143</v>
      </c>
      <c r="E154">
        <v>105.23970720720722</v>
      </c>
      <c r="F154">
        <v>5.3481100000000001</v>
      </c>
      <c r="G154">
        <v>0</v>
      </c>
      <c r="H154" t="s">
        <v>79</v>
      </c>
      <c r="I154" t="s">
        <v>79</v>
      </c>
      <c r="Q154" t="s">
        <v>79</v>
      </c>
      <c r="S154">
        <v>139</v>
      </c>
    </row>
    <row r="155" spans="1:19" ht="12.5" x14ac:dyDescent="0.25">
      <c r="A155" t="s">
        <v>227</v>
      </c>
      <c r="B155" t="s">
        <v>228</v>
      </c>
      <c r="C155">
        <v>0.10508000000000001</v>
      </c>
      <c r="D155">
        <v>6.4378500000000001</v>
      </c>
      <c r="E155">
        <v>0</v>
      </c>
      <c r="F155">
        <v>12.5451</v>
      </c>
      <c r="G155">
        <v>0</v>
      </c>
      <c r="H155" t="s">
        <v>79</v>
      </c>
      <c r="I155" t="s">
        <v>79</v>
      </c>
      <c r="Q155" t="s">
        <v>79</v>
      </c>
      <c r="S155">
        <v>140</v>
      </c>
    </row>
    <row r="156" spans="1:19" ht="12.5" x14ac:dyDescent="0.25">
      <c r="A156" t="s">
        <v>229</v>
      </c>
      <c r="B156" t="s">
        <v>230</v>
      </c>
      <c r="C156">
        <v>4.1462199999999998E-2</v>
      </c>
      <c r="D156">
        <v>4.1530699999999996</v>
      </c>
      <c r="E156">
        <v>0</v>
      </c>
      <c r="F156">
        <v>2.1178300000000001</v>
      </c>
      <c r="G156">
        <v>1.66596E-2</v>
      </c>
      <c r="H156" t="s">
        <v>79</v>
      </c>
      <c r="I156" t="s">
        <v>79</v>
      </c>
      <c r="Q156" t="s">
        <v>79</v>
      </c>
      <c r="S156">
        <v>141</v>
      </c>
    </row>
    <row r="157" spans="1:19" ht="12.5" x14ac:dyDescent="0.25">
      <c r="A157" t="s">
        <v>231</v>
      </c>
      <c r="B157" t="s">
        <v>232</v>
      </c>
      <c r="C157">
        <v>0</v>
      </c>
      <c r="D157">
        <v>0</v>
      </c>
      <c r="E157" t="s">
        <v>1226</v>
      </c>
      <c r="F157">
        <v>0</v>
      </c>
      <c r="G157">
        <v>0</v>
      </c>
      <c r="H157" t="s">
        <v>9</v>
      </c>
      <c r="I157" t="s">
        <v>9</v>
      </c>
      <c r="Q157" t="s">
        <v>1229</v>
      </c>
      <c r="S157">
        <v>141</v>
      </c>
    </row>
    <row r="158" spans="1:19" ht="12.5" x14ac:dyDescent="0.25">
      <c r="A158" t="s">
        <v>233</v>
      </c>
      <c r="B158" t="s">
        <v>246</v>
      </c>
      <c r="C158">
        <v>0.18242</v>
      </c>
      <c r="D158">
        <v>4.8538800000000002</v>
      </c>
      <c r="E158">
        <v>0</v>
      </c>
      <c r="F158">
        <v>17.281600000000001</v>
      </c>
      <c r="G158">
        <v>0</v>
      </c>
      <c r="H158" t="s">
        <v>79</v>
      </c>
      <c r="I158" t="s">
        <v>79</v>
      </c>
      <c r="Q158" t="s">
        <v>79</v>
      </c>
      <c r="S158">
        <v>142</v>
      </c>
    </row>
    <row r="159" spans="1:19" ht="12.5" x14ac:dyDescent="0.25">
      <c r="A159" t="s">
        <v>233</v>
      </c>
      <c r="B159" t="s">
        <v>234</v>
      </c>
      <c r="C159">
        <v>0</v>
      </c>
      <c r="D159">
        <v>0</v>
      </c>
      <c r="E159" t="s">
        <v>1226</v>
      </c>
      <c r="F159">
        <v>0</v>
      </c>
      <c r="G159">
        <v>0</v>
      </c>
      <c r="H159" t="s">
        <v>9</v>
      </c>
      <c r="I159" t="s">
        <v>9</v>
      </c>
      <c r="Q159" t="s">
        <v>1229</v>
      </c>
      <c r="S159">
        <v>142</v>
      </c>
    </row>
    <row r="160" spans="1:19" ht="12.5" x14ac:dyDescent="0.25">
      <c r="A160" t="s">
        <v>233</v>
      </c>
      <c r="B160" t="s">
        <v>241</v>
      </c>
      <c r="C160">
        <v>0.17555999999999999</v>
      </c>
      <c r="D160">
        <v>4.9226099999999997</v>
      </c>
      <c r="E160">
        <v>0</v>
      </c>
      <c r="F160">
        <v>17.934799999999999</v>
      </c>
      <c r="G160">
        <v>0</v>
      </c>
      <c r="H160" t="s">
        <v>79</v>
      </c>
      <c r="I160" t="s">
        <v>79</v>
      </c>
      <c r="Q160" t="s">
        <v>79</v>
      </c>
      <c r="S160">
        <v>143</v>
      </c>
    </row>
    <row r="161" spans="1:19" ht="12.5" x14ac:dyDescent="0.25">
      <c r="A161" t="s">
        <v>233</v>
      </c>
      <c r="B161" t="s">
        <v>245</v>
      </c>
      <c r="C161">
        <v>0.21230599999999999</v>
      </c>
      <c r="D161">
        <v>4.8803099999999997</v>
      </c>
      <c r="E161">
        <v>0</v>
      </c>
      <c r="F161">
        <v>17.460100000000001</v>
      </c>
      <c r="G161">
        <v>0</v>
      </c>
      <c r="H161" t="s">
        <v>79</v>
      </c>
      <c r="I161" t="s">
        <v>79</v>
      </c>
      <c r="Q161" t="s">
        <v>79</v>
      </c>
      <c r="S161">
        <v>144</v>
      </c>
    </row>
    <row r="162" spans="1:19" ht="12.5" x14ac:dyDescent="0.25">
      <c r="A162" t="s">
        <v>233</v>
      </c>
      <c r="B162" t="s">
        <v>244</v>
      </c>
      <c r="C162">
        <v>0.15221999999999999</v>
      </c>
      <c r="D162">
        <v>4.40787</v>
      </c>
      <c r="E162">
        <v>0</v>
      </c>
      <c r="F162">
        <v>16.579499999999999</v>
      </c>
      <c r="G162">
        <v>0</v>
      </c>
      <c r="H162" t="s">
        <v>79</v>
      </c>
      <c r="I162" t="s">
        <v>79</v>
      </c>
      <c r="Q162" t="s">
        <v>79</v>
      </c>
      <c r="S162">
        <v>145</v>
      </c>
    </row>
    <row r="163" spans="1:19" ht="12.5" x14ac:dyDescent="0.25">
      <c r="A163" t="s">
        <v>233</v>
      </c>
      <c r="B163" t="s">
        <v>239</v>
      </c>
      <c r="C163">
        <v>0.18701799999999999</v>
      </c>
      <c r="D163">
        <v>5.7812799999999998</v>
      </c>
      <c r="E163">
        <v>0</v>
      </c>
      <c r="F163">
        <v>21.1143</v>
      </c>
      <c r="G163">
        <v>0</v>
      </c>
      <c r="H163" t="s">
        <v>9</v>
      </c>
      <c r="I163" t="s">
        <v>79</v>
      </c>
      <c r="Q163" t="s">
        <v>79</v>
      </c>
      <c r="S163">
        <v>146</v>
      </c>
    </row>
    <row r="164" spans="1:19" ht="12.5" x14ac:dyDescent="0.25">
      <c r="A164" t="s">
        <v>233</v>
      </c>
      <c r="B164" t="s">
        <v>243</v>
      </c>
      <c r="C164">
        <v>0.21424399999999999</v>
      </c>
      <c r="D164">
        <v>6.47227</v>
      </c>
      <c r="E164">
        <v>0</v>
      </c>
      <c r="F164">
        <v>21.307600000000001</v>
      </c>
      <c r="G164">
        <v>1.0840100000000001E-3</v>
      </c>
      <c r="H164" t="s">
        <v>9</v>
      </c>
      <c r="I164" t="s">
        <v>79</v>
      </c>
      <c r="Q164" t="s">
        <v>79</v>
      </c>
      <c r="S164">
        <v>147</v>
      </c>
    </row>
    <row r="165" spans="1:19" ht="12.5" x14ac:dyDescent="0.25">
      <c r="A165" t="s">
        <v>233</v>
      </c>
      <c r="B165" t="s">
        <v>236</v>
      </c>
      <c r="C165">
        <v>0.11683399999999999</v>
      </c>
      <c r="D165">
        <v>4.9866400000000004</v>
      </c>
      <c r="E165">
        <v>0</v>
      </c>
      <c r="F165">
        <v>13.5253</v>
      </c>
      <c r="G165">
        <v>0</v>
      </c>
      <c r="H165" t="s">
        <v>9</v>
      </c>
      <c r="I165" t="s">
        <v>79</v>
      </c>
      <c r="Q165" t="s">
        <v>79</v>
      </c>
      <c r="S165">
        <v>148</v>
      </c>
    </row>
    <row r="166" spans="1:19" ht="12.5" x14ac:dyDescent="0.25">
      <c r="A166" t="s">
        <v>233</v>
      </c>
      <c r="B166" t="s">
        <v>240</v>
      </c>
      <c r="C166">
        <v>0.147622</v>
      </c>
      <c r="D166">
        <v>4.5484400000000003</v>
      </c>
      <c r="E166">
        <v>0</v>
      </c>
      <c r="F166">
        <v>16.159099999999999</v>
      </c>
      <c r="G166">
        <v>0</v>
      </c>
      <c r="H166" t="s">
        <v>9</v>
      </c>
      <c r="I166" t="s">
        <v>79</v>
      </c>
      <c r="Q166" t="s">
        <v>79</v>
      </c>
      <c r="S166">
        <v>149</v>
      </c>
    </row>
    <row r="167" spans="1:19" ht="12.5" x14ac:dyDescent="0.25">
      <c r="A167" t="s">
        <v>233</v>
      </c>
      <c r="B167" t="s">
        <v>242</v>
      </c>
      <c r="C167">
        <v>0.203985</v>
      </c>
      <c r="D167">
        <v>5.1364999999999998</v>
      </c>
      <c r="E167">
        <v>0</v>
      </c>
      <c r="F167">
        <v>18.1858</v>
      </c>
      <c r="G167">
        <v>2.2346399999999999E-4</v>
      </c>
      <c r="H167" t="s">
        <v>79</v>
      </c>
      <c r="I167" t="s">
        <v>79</v>
      </c>
      <c r="Q167" t="s">
        <v>79</v>
      </c>
      <c r="S167">
        <v>150</v>
      </c>
    </row>
    <row r="168" spans="1:19" ht="12.5" x14ac:dyDescent="0.25">
      <c r="A168" t="s">
        <v>233</v>
      </c>
      <c r="B168" t="s">
        <v>237</v>
      </c>
      <c r="C168">
        <v>7.2016999999999998E-2</v>
      </c>
      <c r="D168">
        <v>4.9671399999999997</v>
      </c>
      <c r="E168">
        <v>0</v>
      </c>
      <c r="F168">
        <v>9.9537600000000008</v>
      </c>
      <c r="G168">
        <v>0</v>
      </c>
      <c r="H168" t="s">
        <v>79</v>
      </c>
      <c r="I168" t="s">
        <v>79</v>
      </c>
      <c r="Q168" t="s">
        <v>79</v>
      </c>
      <c r="S168">
        <v>151</v>
      </c>
    </row>
    <row r="169" spans="1:19" ht="12.5" x14ac:dyDescent="0.25">
      <c r="A169" t="s">
        <v>233</v>
      </c>
      <c r="B169" t="s">
        <v>235</v>
      </c>
      <c r="C169">
        <v>7.74677E-2</v>
      </c>
      <c r="D169">
        <v>6.7623600000000001</v>
      </c>
      <c r="E169">
        <v>0</v>
      </c>
      <c r="F169">
        <v>6.5577399999999999</v>
      </c>
      <c r="G169">
        <v>1.04513E-2</v>
      </c>
      <c r="H169" t="s">
        <v>9</v>
      </c>
      <c r="I169" t="s">
        <v>79</v>
      </c>
      <c r="Q169" t="s">
        <v>79</v>
      </c>
      <c r="S169">
        <v>152</v>
      </c>
    </row>
    <row r="170" spans="1:19" ht="12.5" x14ac:dyDescent="0.25">
      <c r="A170" t="s">
        <v>233</v>
      </c>
      <c r="B170" t="s">
        <v>238</v>
      </c>
      <c r="C170">
        <v>3.5099999999999999E-2</v>
      </c>
      <c r="D170">
        <v>0</v>
      </c>
      <c r="E170">
        <v>0</v>
      </c>
      <c r="F170">
        <v>0</v>
      </c>
      <c r="G170">
        <v>0</v>
      </c>
      <c r="H170" t="s">
        <v>9</v>
      </c>
      <c r="I170" t="s">
        <v>79</v>
      </c>
      <c r="Q170" t="s">
        <v>79</v>
      </c>
      <c r="S170">
        <v>153</v>
      </c>
    </row>
    <row r="171" spans="1:19" ht="12.5" x14ac:dyDescent="0.25">
      <c r="A171" t="s">
        <v>247</v>
      </c>
      <c r="B171" t="s">
        <v>248</v>
      </c>
      <c r="C171">
        <v>0.17844499999999999</v>
      </c>
      <c r="D171">
        <v>20.974699999999999</v>
      </c>
      <c r="E171">
        <v>0</v>
      </c>
      <c r="F171">
        <v>10.9397</v>
      </c>
      <c r="G171">
        <v>3.5275300000000002E-2</v>
      </c>
      <c r="H171" t="s">
        <v>79</v>
      </c>
      <c r="I171" t="s">
        <v>79</v>
      </c>
      <c r="Q171" t="s">
        <v>79</v>
      </c>
      <c r="S171">
        <v>154</v>
      </c>
    </row>
    <row r="172" spans="1:19" ht="12.5" x14ac:dyDescent="0.25">
      <c r="A172" t="s">
        <v>247</v>
      </c>
      <c r="B172" t="s">
        <v>249</v>
      </c>
      <c r="C172">
        <v>0.140903</v>
      </c>
      <c r="D172">
        <v>68.018199999999993</v>
      </c>
      <c r="E172">
        <v>62.359719865319867</v>
      </c>
      <c r="F172">
        <v>4.9011300000000002</v>
      </c>
      <c r="G172">
        <v>9.0713899999999995E-4</v>
      </c>
      <c r="H172" t="s">
        <v>79</v>
      </c>
      <c r="I172" t="s">
        <v>79</v>
      </c>
      <c r="Q172" t="s">
        <v>79</v>
      </c>
      <c r="S172">
        <v>155</v>
      </c>
    </row>
    <row r="173" spans="1:19" ht="12.5" x14ac:dyDescent="0.25">
      <c r="A173" t="s">
        <v>250</v>
      </c>
      <c r="B173" t="s">
        <v>251</v>
      </c>
      <c r="C173">
        <v>7.7108499999999996E-2</v>
      </c>
      <c r="D173">
        <v>4.9603200000000003</v>
      </c>
      <c r="E173">
        <v>0</v>
      </c>
      <c r="F173">
        <v>6.4923900000000003</v>
      </c>
      <c r="G173">
        <v>5.8495300000000004E-3</v>
      </c>
      <c r="H173" t="s">
        <v>79</v>
      </c>
      <c r="I173" t="s">
        <v>79</v>
      </c>
      <c r="Q173" t="s">
        <v>79</v>
      </c>
      <c r="S173">
        <v>156</v>
      </c>
    </row>
    <row r="174" spans="1:19" ht="12.5" x14ac:dyDescent="0.25">
      <c r="A174" t="s">
        <v>252</v>
      </c>
      <c r="B174" t="s">
        <v>253</v>
      </c>
      <c r="C174">
        <v>0.10635799999999999</v>
      </c>
      <c r="D174">
        <v>22.0244</v>
      </c>
      <c r="E174">
        <v>0</v>
      </c>
      <c r="F174">
        <v>9.1555099999999996</v>
      </c>
      <c r="G174">
        <v>2.23772E-2</v>
      </c>
      <c r="H174" t="s">
        <v>79</v>
      </c>
      <c r="I174" t="s">
        <v>79</v>
      </c>
      <c r="Q174" t="s">
        <v>79</v>
      </c>
      <c r="S174">
        <v>157</v>
      </c>
    </row>
    <row r="175" spans="1:19" ht="12.5" x14ac:dyDescent="0.25">
      <c r="A175" t="s">
        <v>254</v>
      </c>
      <c r="B175" t="s">
        <v>255</v>
      </c>
      <c r="C175">
        <v>1.94685E-2</v>
      </c>
      <c r="D175">
        <v>0.70710700000000004</v>
      </c>
      <c r="E175">
        <v>0</v>
      </c>
      <c r="F175">
        <v>0.76452699999999996</v>
      </c>
      <c r="G175">
        <v>1.6087199999999999E-3</v>
      </c>
      <c r="H175" t="s">
        <v>79</v>
      </c>
      <c r="I175" t="s">
        <v>79</v>
      </c>
      <c r="Q175" t="s">
        <v>79</v>
      </c>
      <c r="S175">
        <v>158</v>
      </c>
    </row>
    <row r="176" spans="1:19" ht="12.5" x14ac:dyDescent="0.25">
      <c r="A176" t="s">
        <v>256</v>
      </c>
      <c r="B176" t="s">
        <v>257</v>
      </c>
      <c r="C176">
        <v>0.16684499999999999</v>
      </c>
      <c r="D176">
        <v>54.212699999999998</v>
      </c>
      <c r="E176">
        <v>43.994987594936703</v>
      </c>
      <c r="F176">
        <v>5.2633200000000002</v>
      </c>
      <c r="G176">
        <v>2.3180900000000001E-2</v>
      </c>
      <c r="H176" t="s">
        <v>79</v>
      </c>
      <c r="I176" t="s">
        <v>79</v>
      </c>
      <c r="Q176" t="s">
        <v>79</v>
      </c>
      <c r="S176">
        <v>159</v>
      </c>
    </row>
    <row r="177" spans="1:19" ht="12.5" x14ac:dyDescent="0.25">
      <c r="A177" t="s">
        <v>258</v>
      </c>
      <c r="B177" t="s">
        <v>259</v>
      </c>
      <c r="C177">
        <v>9.7134399999999996E-2</v>
      </c>
      <c r="D177">
        <v>42.415900000000001</v>
      </c>
      <c r="E177">
        <v>33.912511798636601</v>
      </c>
      <c r="F177">
        <v>5.9770000000000003</v>
      </c>
      <c r="G177">
        <v>1.8945E-2</v>
      </c>
      <c r="H177" t="s">
        <v>9</v>
      </c>
      <c r="I177" t="s">
        <v>79</v>
      </c>
      <c r="Q177" t="s">
        <v>79</v>
      </c>
      <c r="S177">
        <v>160</v>
      </c>
    </row>
    <row r="178" spans="1:19" ht="12.5" x14ac:dyDescent="0.25">
      <c r="A178" t="s">
        <v>258</v>
      </c>
      <c r="B178" t="s">
        <v>261</v>
      </c>
      <c r="C178">
        <v>5.3318299999999999E-2</v>
      </c>
      <c r="D178">
        <v>2.6659199999999998</v>
      </c>
      <c r="E178">
        <v>0</v>
      </c>
      <c r="F178">
        <v>4.6653500000000001</v>
      </c>
      <c r="G178">
        <v>0</v>
      </c>
      <c r="H178" t="s">
        <v>9</v>
      </c>
      <c r="I178" t="s">
        <v>79</v>
      </c>
      <c r="Q178" t="s">
        <v>79</v>
      </c>
      <c r="S178">
        <v>161</v>
      </c>
    </row>
    <row r="179" spans="1:19" ht="12.5" x14ac:dyDescent="0.25">
      <c r="A179" t="s">
        <v>262</v>
      </c>
      <c r="B179" t="s">
        <v>263</v>
      </c>
      <c r="C179">
        <v>0.135573</v>
      </c>
      <c r="D179">
        <v>9.3650900000000004</v>
      </c>
      <c r="E179">
        <v>0</v>
      </c>
      <c r="F179">
        <v>5.5468299999999999</v>
      </c>
      <c r="G179">
        <v>2.5568299999999999E-2</v>
      </c>
      <c r="H179" t="s">
        <v>79</v>
      </c>
      <c r="I179" t="s">
        <v>79</v>
      </c>
      <c r="Q179" t="s">
        <v>79</v>
      </c>
      <c r="S179">
        <v>162</v>
      </c>
    </row>
    <row r="180" spans="1:19" ht="12.5" x14ac:dyDescent="0.25">
      <c r="A180" t="s">
        <v>264</v>
      </c>
      <c r="B180" t="s">
        <v>265</v>
      </c>
      <c r="C180">
        <v>0.16542000000000001</v>
      </c>
      <c r="D180">
        <v>83.523399999999995</v>
      </c>
      <c r="E180">
        <v>60.618301581027666</v>
      </c>
      <c r="F180">
        <v>5.0241600000000002</v>
      </c>
      <c r="G180">
        <v>5.7618900000000001E-2</v>
      </c>
      <c r="H180" t="s">
        <v>9</v>
      </c>
      <c r="I180" t="s">
        <v>79</v>
      </c>
      <c r="Q180" t="s">
        <v>79</v>
      </c>
      <c r="S180">
        <v>163</v>
      </c>
    </row>
    <row r="181" spans="1:19" ht="12.5" x14ac:dyDescent="0.25">
      <c r="A181" t="s">
        <v>267</v>
      </c>
      <c r="B181" t="s">
        <v>268</v>
      </c>
      <c r="C181">
        <v>4.6814099999999997E-2</v>
      </c>
      <c r="D181">
        <v>8.4541699999999995</v>
      </c>
      <c r="E181">
        <v>0</v>
      </c>
      <c r="F181">
        <v>4.5418599999999998</v>
      </c>
      <c r="G181">
        <v>7.4177599999999998E-4</v>
      </c>
      <c r="H181" t="s">
        <v>79</v>
      </c>
      <c r="I181" t="s">
        <v>79</v>
      </c>
      <c r="Q181" t="s">
        <v>79</v>
      </c>
      <c r="S181">
        <v>164</v>
      </c>
    </row>
    <row r="182" spans="1:19" ht="12.5" x14ac:dyDescent="0.25">
      <c r="A182" t="s">
        <v>267</v>
      </c>
      <c r="B182" t="s">
        <v>270</v>
      </c>
      <c r="C182">
        <v>6.9702299999999995E-2</v>
      </c>
      <c r="D182">
        <v>4.4941700000000004</v>
      </c>
      <c r="E182">
        <v>0</v>
      </c>
      <c r="F182">
        <v>10.594900000000001</v>
      </c>
      <c r="G182">
        <v>0</v>
      </c>
      <c r="H182" t="s">
        <v>79</v>
      </c>
      <c r="I182" t="s">
        <v>79</v>
      </c>
      <c r="Q182" t="s">
        <v>79</v>
      </c>
      <c r="S182">
        <v>165</v>
      </c>
    </row>
    <row r="183" spans="1:19" ht="12.5" x14ac:dyDescent="0.25">
      <c r="A183" t="s">
        <v>272</v>
      </c>
      <c r="B183" t="s">
        <v>273</v>
      </c>
      <c r="C183">
        <v>0.16300500000000001</v>
      </c>
      <c r="D183">
        <v>5.0150199999999998</v>
      </c>
      <c r="E183">
        <v>0</v>
      </c>
      <c r="F183">
        <v>17.8582</v>
      </c>
      <c r="G183">
        <v>0</v>
      </c>
      <c r="H183" t="s">
        <v>9</v>
      </c>
      <c r="I183" t="s">
        <v>79</v>
      </c>
      <c r="Q183" t="s">
        <v>79</v>
      </c>
      <c r="S183">
        <v>166</v>
      </c>
    </row>
    <row r="184" spans="1:19" ht="12.5" x14ac:dyDescent="0.25">
      <c r="A184" t="s">
        <v>272</v>
      </c>
      <c r="B184" t="s">
        <v>275</v>
      </c>
      <c r="C184">
        <v>0.15913099999999999</v>
      </c>
      <c r="D184">
        <v>4.8460299999999998</v>
      </c>
      <c r="E184">
        <v>0</v>
      </c>
      <c r="F184">
        <v>17.346</v>
      </c>
      <c r="G184">
        <v>0</v>
      </c>
      <c r="H184" t="s">
        <v>9</v>
      </c>
      <c r="I184" t="s">
        <v>79</v>
      </c>
      <c r="Q184" t="s">
        <v>79</v>
      </c>
      <c r="S184">
        <v>167</v>
      </c>
    </row>
    <row r="185" spans="1:19" ht="12.5" x14ac:dyDescent="0.25">
      <c r="A185" t="s">
        <v>272</v>
      </c>
      <c r="B185" t="s">
        <v>276</v>
      </c>
      <c r="C185">
        <v>0.122728</v>
      </c>
      <c r="D185">
        <v>12.4163</v>
      </c>
      <c r="E185">
        <v>6.8343451864700784</v>
      </c>
      <c r="F185">
        <v>7.2427200000000003</v>
      </c>
      <c r="G185">
        <v>1.6402300000000002E-2</v>
      </c>
      <c r="H185" t="s">
        <v>79</v>
      </c>
      <c r="I185" t="s">
        <v>79</v>
      </c>
      <c r="Q185" t="s">
        <v>79</v>
      </c>
      <c r="S185">
        <v>168</v>
      </c>
    </row>
    <row r="186" spans="1:19" ht="12.5" x14ac:dyDescent="0.25">
      <c r="A186" t="s">
        <v>277</v>
      </c>
      <c r="B186" t="s">
        <v>278</v>
      </c>
      <c r="C186">
        <v>7.9489299999999999E-2</v>
      </c>
      <c r="D186">
        <v>77.506399999999999</v>
      </c>
      <c r="E186">
        <v>74.816592176870742</v>
      </c>
      <c r="F186">
        <v>4.0597399999999997</v>
      </c>
      <c r="G186">
        <v>5.4855800000000003E-3</v>
      </c>
      <c r="H186" t="s">
        <v>79</v>
      </c>
      <c r="I186" t="s">
        <v>79</v>
      </c>
      <c r="Q186" t="s">
        <v>79</v>
      </c>
      <c r="S186">
        <v>169</v>
      </c>
    </row>
    <row r="187" spans="1:19" ht="12.5" x14ac:dyDescent="0.25">
      <c r="A187" t="s">
        <v>279</v>
      </c>
      <c r="B187" t="s">
        <v>280</v>
      </c>
      <c r="C187">
        <v>0.18600900000000001</v>
      </c>
      <c r="D187">
        <v>10.276</v>
      </c>
      <c r="E187">
        <v>0</v>
      </c>
      <c r="F187">
        <v>18.141300000000001</v>
      </c>
      <c r="G187">
        <v>1.4881500000000001E-2</v>
      </c>
      <c r="H187" t="s">
        <v>79</v>
      </c>
      <c r="I187" t="s">
        <v>79</v>
      </c>
      <c r="Q187" t="s">
        <v>79</v>
      </c>
      <c r="S187">
        <v>170</v>
      </c>
    </row>
    <row r="188" spans="1:19" ht="12.5" x14ac:dyDescent="0.25">
      <c r="A188" t="s">
        <v>281</v>
      </c>
      <c r="B188" t="s">
        <v>282</v>
      </c>
      <c r="C188">
        <v>0</v>
      </c>
      <c r="D188">
        <v>0</v>
      </c>
      <c r="E188" t="s">
        <v>1226</v>
      </c>
      <c r="F188">
        <v>0</v>
      </c>
      <c r="G188">
        <v>0</v>
      </c>
      <c r="H188" t="s">
        <v>9</v>
      </c>
      <c r="I188" t="s">
        <v>9</v>
      </c>
      <c r="Q188" t="s">
        <v>1229</v>
      </c>
      <c r="S188">
        <v>170</v>
      </c>
    </row>
    <row r="189" spans="1:19" ht="12.5" x14ac:dyDescent="0.25">
      <c r="A189" t="s">
        <v>283</v>
      </c>
      <c r="B189" t="s">
        <v>284</v>
      </c>
      <c r="C189">
        <v>0.103723</v>
      </c>
      <c r="D189">
        <v>5.5754299999999999</v>
      </c>
      <c r="E189">
        <v>0</v>
      </c>
      <c r="F189">
        <v>16.2226</v>
      </c>
      <c r="G189">
        <v>0</v>
      </c>
      <c r="H189" t="s">
        <v>9</v>
      </c>
      <c r="I189" t="s">
        <v>79</v>
      </c>
      <c r="Q189" t="s">
        <v>79</v>
      </c>
      <c r="S189">
        <v>171</v>
      </c>
    </row>
    <row r="190" spans="1:19" ht="12.5" x14ac:dyDescent="0.25">
      <c r="A190" t="s">
        <v>283</v>
      </c>
      <c r="B190" t="s">
        <v>286</v>
      </c>
      <c r="C190">
        <v>0.17277799999999999</v>
      </c>
      <c r="D190">
        <v>5.1692200000000001</v>
      </c>
      <c r="E190">
        <v>0</v>
      </c>
      <c r="F190">
        <v>19.8306</v>
      </c>
      <c r="G190">
        <v>0</v>
      </c>
      <c r="H190" t="s">
        <v>9</v>
      </c>
      <c r="I190" t="s">
        <v>79</v>
      </c>
      <c r="Q190" t="s">
        <v>79</v>
      </c>
      <c r="S190">
        <v>172</v>
      </c>
    </row>
    <row r="191" spans="1:19" ht="12.5" x14ac:dyDescent="0.25">
      <c r="A191" t="s">
        <v>283</v>
      </c>
      <c r="B191" t="s">
        <v>285</v>
      </c>
      <c r="C191">
        <v>0.12967500000000001</v>
      </c>
      <c r="D191">
        <v>4.5818099999999999</v>
      </c>
      <c r="E191">
        <v>0</v>
      </c>
      <c r="F191">
        <v>18.6724</v>
      </c>
      <c r="G191">
        <v>0</v>
      </c>
      <c r="H191" t="s">
        <v>9</v>
      </c>
      <c r="I191" t="s">
        <v>79</v>
      </c>
      <c r="Q191" t="s">
        <v>79</v>
      </c>
      <c r="S191">
        <v>173</v>
      </c>
    </row>
    <row r="192" spans="1:19" ht="12.5" x14ac:dyDescent="0.25">
      <c r="A192" t="s">
        <v>283</v>
      </c>
      <c r="B192" t="s">
        <v>287</v>
      </c>
      <c r="C192">
        <v>0.15437600000000001</v>
      </c>
      <c r="D192">
        <v>4.9599599999999997</v>
      </c>
      <c r="E192">
        <v>0</v>
      </c>
      <c r="F192">
        <v>18.609200000000001</v>
      </c>
      <c r="G192">
        <v>0</v>
      </c>
      <c r="H192" t="s">
        <v>9</v>
      </c>
      <c r="I192" t="s">
        <v>79</v>
      </c>
      <c r="Q192" t="s">
        <v>79</v>
      </c>
      <c r="S192">
        <v>174</v>
      </c>
    </row>
    <row r="193" spans="1:19" ht="12.5" x14ac:dyDescent="0.25">
      <c r="A193" t="s">
        <v>288</v>
      </c>
      <c r="B193" t="s">
        <v>289</v>
      </c>
      <c r="C193">
        <v>0.103578</v>
      </c>
      <c r="D193">
        <v>25.520299999999999</v>
      </c>
      <c r="E193">
        <v>0</v>
      </c>
      <c r="F193">
        <v>0.80425599999999997</v>
      </c>
      <c r="G193">
        <v>4.5273099999999997E-2</v>
      </c>
      <c r="H193" t="s">
        <v>79</v>
      </c>
      <c r="I193" t="s">
        <v>79</v>
      </c>
      <c r="Q193" t="s">
        <v>79</v>
      </c>
      <c r="S193">
        <v>175</v>
      </c>
    </row>
    <row r="194" spans="1:19" ht="12.5" x14ac:dyDescent="0.25">
      <c r="A194" t="s">
        <v>290</v>
      </c>
      <c r="B194" t="s">
        <v>292</v>
      </c>
      <c r="C194">
        <v>6.0699400000000001E-2</v>
      </c>
      <c r="D194">
        <v>81.349299999999999</v>
      </c>
      <c r="E194">
        <v>81.349259986902425</v>
      </c>
      <c r="F194">
        <v>1.54853</v>
      </c>
      <c r="G194">
        <v>0</v>
      </c>
      <c r="H194" t="s">
        <v>79</v>
      </c>
      <c r="I194" t="s">
        <v>79</v>
      </c>
      <c r="Q194" t="s">
        <v>79</v>
      </c>
      <c r="S194">
        <v>176</v>
      </c>
    </row>
    <row r="195" spans="1:19" ht="12.5" x14ac:dyDescent="0.25">
      <c r="A195" t="s">
        <v>290</v>
      </c>
      <c r="B195" t="s">
        <v>291</v>
      </c>
      <c r="C195">
        <v>0.309168</v>
      </c>
      <c r="D195">
        <v>260.01299999999998</v>
      </c>
      <c r="E195">
        <v>196.11794144056216</v>
      </c>
      <c r="F195">
        <v>5.5242800000000001</v>
      </c>
      <c r="G195">
        <v>0.10062500000000001</v>
      </c>
      <c r="H195" t="s">
        <v>79</v>
      </c>
      <c r="I195" t="s">
        <v>79</v>
      </c>
      <c r="Q195" t="s">
        <v>79</v>
      </c>
      <c r="S195">
        <v>177</v>
      </c>
    </row>
    <row r="196" spans="1:19" ht="12.5" x14ac:dyDescent="0.25">
      <c r="A196" t="s">
        <v>293</v>
      </c>
      <c r="B196" t="s">
        <v>294</v>
      </c>
      <c r="C196">
        <v>8.3235100000000006E-2</v>
      </c>
      <c r="D196">
        <v>15.9153</v>
      </c>
      <c r="E196">
        <v>0</v>
      </c>
      <c r="F196">
        <v>8.9366299999999992</v>
      </c>
      <c r="G196">
        <v>3.5621199999999999E-2</v>
      </c>
      <c r="H196" t="s">
        <v>79</v>
      </c>
      <c r="I196" t="s">
        <v>79</v>
      </c>
      <c r="Q196" t="s">
        <v>79</v>
      </c>
      <c r="S196">
        <v>178</v>
      </c>
    </row>
    <row r="197" spans="1:19" ht="12.5" x14ac:dyDescent="0.25">
      <c r="A197" t="s">
        <v>295</v>
      </c>
      <c r="B197" t="s">
        <v>296</v>
      </c>
      <c r="C197">
        <v>9.3147900000000006E-2</v>
      </c>
      <c r="D197">
        <v>20.852599999999999</v>
      </c>
      <c r="E197">
        <v>0</v>
      </c>
      <c r="F197">
        <v>1.7117800000000001</v>
      </c>
      <c r="G197">
        <v>5.9802099999999997E-2</v>
      </c>
      <c r="H197" t="s">
        <v>79</v>
      </c>
      <c r="I197" t="s">
        <v>79</v>
      </c>
      <c r="Q197" t="s">
        <v>79</v>
      </c>
      <c r="S197">
        <v>179</v>
      </c>
    </row>
    <row r="198" spans="1:19" ht="12.5" x14ac:dyDescent="0.25">
      <c r="A198" t="s">
        <v>295</v>
      </c>
      <c r="B198" t="s">
        <v>299</v>
      </c>
      <c r="C198">
        <v>0.14838299999999999</v>
      </c>
      <c r="D198">
        <v>3.4382999999999999</v>
      </c>
      <c r="E198">
        <v>0</v>
      </c>
      <c r="F198">
        <v>12.034000000000001</v>
      </c>
      <c r="G198">
        <v>0</v>
      </c>
      <c r="H198" t="s">
        <v>79</v>
      </c>
      <c r="I198" t="s">
        <v>79</v>
      </c>
      <c r="Q198" t="s">
        <v>79</v>
      </c>
      <c r="S198">
        <v>180</v>
      </c>
    </row>
    <row r="199" spans="1:19" ht="12.5" x14ac:dyDescent="0.25">
      <c r="A199" t="s">
        <v>295</v>
      </c>
      <c r="B199" t="s">
        <v>297</v>
      </c>
      <c r="C199">
        <v>5.49679E-2</v>
      </c>
      <c r="D199">
        <v>2.7309700000000001</v>
      </c>
      <c r="E199">
        <v>0</v>
      </c>
      <c r="F199">
        <v>1.8554900000000001</v>
      </c>
      <c r="G199">
        <v>7.2559599999999997E-3</v>
      </c>
      <c r="H199" t="s">
        <v>79</v>
      </c>
      <c r="I199" t="s">
        <v>79</v>
      </c>
      <c r="Q199" t="s">
        <v>79</v>
      </c>
      <c r="S199">
        <v>181</v>
      </c>
    </row>
    <row r="200" spans="1:19" ht="12.5" x14ac:dyDescent="0.25">
      <c r="A200" t="s">
        <v>295</v>
      </c>
      <c r="B200" t="s">
        <v>298</v>
      </c>
      <c r="C200">
        <v>0.184448</v>
      </c>
      <c r="D200">
        <v>1.4793099999999999</v>
      </c>
      <c r="E200">
        <v>0</v>
      </c>
      <c r="F200">
        <v>11.5655</v>
      </c>
      <c r="G200">
        <v>0</v>
      </c>
      <c r="H200" t="s">
        <v>79</v>
      </c>
      <c r="I200" t="s">
        <v>79</v>
      </c>
      <c r="Q200" t="s">
        <v>79</v>
      </c>
      <c r="S200">
        <v>182</v>
      </c>
    </row>
    <row r="201" spans="1:19" ht="12.5" x14ac:dyDescent="0.25">
      <c r="A201" t="s">
        <v>300</v>
      </c>
      <c r="B201" t="s">
        <v>301</v>
      </c>
      <c r="C201">
        <v>7.9472500000000001E-2</v>
      </c>
      <c r="D201">
        <v>131.92500000000001</v>
      </c>
      <c r="E201">
        <v>121.2685232929164</v>
      </c>
      <c r="F201">
        <v>5.77494</v>
      </c>
      <c r="G201">
        <v>1.7865200000000001E-2</v>
      </c>
      <c r="H201" t="s">
        <v>9</v>
      </c>
      <c r="I201" t="s">
        <v>79</v>
      </c>
      <c r="Q201" t="s">
        <v>79</v>
      </c>
      <c r="S201">
        <v>183</v>
      </c>
    </row>
    <row r="202" spans="1:19" ht="12.5" x14ac:dyDescent="0.25">
      <c r="A202" t="s">
        <v>302</v>
      </c>
      <c r="B202" t="s">
        <v>303</v>
      </c>
      <c r="C202">
        <v>0.20625499999999999</v>
      </c>
      <c r="D202">
        <v>7.8004300000000004</v>
      </c>
      <c r="E202">
        <v>0</v>
      </c>
      <c r="F202">
        <v>22.7364</v>
      </c>
      <c r="G202">
        <v>3.0351000000000002E-3</v>
      </c>
      <c r="H202" t="s">
        <v>79</v>
      </c>
      <c r="I202" t="s">
        <v>79</v>
      </c>
      <c r="Q202" t="s">
        <v>79</v>
      </c>
      <c r="S202">
        <v>184</v>
      </c>
    </row>
    <row r="203" spans="1:19" ht="12.5" x14ac:dyDescent="0.25">
      <c r="A203" t="s">
        <v>302</v>
      </c>
      <c r="B203" t="s">
        <v>305</v>
      </c>
      <c r="C203">
        <v>0.112429</v>
      </c>
      <c r="D203">
        <v>8.5934500000000007</v>
      </c>
      <c r="E203">
        <v>0</v>
      </c>
      <c r="F203">
        <v>10.2615</v>
      </c>
      <c r="G203">
        <v>1.0264499999999999E-2</v>
      </c>
      <c r="H203" t="s">
        <v>79</v>
      </c>
      <c r="I203" t="s">
        <v>79</v>
      </c>
      <c r="Q203" t="s">
        <v>79</v>
      </c>
      <c r="S203">
        <v>185</v>
      </c>
    </row>
    <row r="204" spans="1:19" ht="12.5" x14ac:dyDescent="0.25">
      <c r="A204" t="s">
        <v>302</v>
      </c>
      <c r="B204" t="s">
        <v>304</v>
      </c>
      <c r="C204">
        <v>8.2722400000000001E-2</v>
      </c>
      <c r="D204">
        <v>6.2693399999999997</v>
      </c>
      <c r="E204">
        <v>0</v>
      </c>
      <c r="F204">
        <v>8.5760100000000001</v>
      </c>
      <c r="G204">
        <v>3.6832000000000002E-3</v>
      </c>
      <c r="H204" t="s">
        <v>79</v>
      </c>
      <c r="I204" t="s">
        <v>79</v>
      </c>
      <c r="Q204" t="s">
        <v>79</v>
      </c>
      <c r="S204">
        <v>186</v>
      </c>
    </row>
    <row r="205" spans="1:19" ht="12.5" x14ac:dyDescent="0.25">
      <c r="A205" t="s">
        <v>306</v>
      </c>
      <c r="B205" t="s">
        <v>307</v>
      </c>
      <c r="C205">
        <v>0.25262800000000002</v>
      </c>
      <c r="D205">
        <v>37.837600000000002</v>
      </c>
      <c r="E205">
        <v>0</v>
      </c>
      <c r="F205">
        <v>3.5067300000000001</v>
      </c>
      <c r="G205">
        <v>0.113404</v>
      </c>
      <c r="H205" t="s">
        <v>9</v>
      </c>
      <c r="I205" t="s">
        <v>79</v>
      </c>
      <c r="Q205" t="s">
        <v>79</v>
      </c>
      <c r="S205">
        <v>187</v>
      </c>
    </row>
    <row r="206" spans="1:19" ht="12.5" x14ac:dyDescent="0.25">
      <c r="A206" t="s">
        <v>306</v>
      </c>
      <c r="B206" t="s">
        <v>309</v>
      </c>
      <c r="C206">
        <v>0.108746</v>
      </c>
      <c r="D206">
        <v>0.202067</v>
      </c>
      <c r="E206">
        <v>0</v>
      </c>
      <c r="F206">
        <v>0.70904400000000001</v>
      </c>
      <c r="G206">
        <v>0</v>
      </c>
      <c r="H206" t="s">
        <v>79</v>
      </c>
      <c r="I206" t="s">
        <v>79</v>
      </c>
      <c r="Q206" t="s">
        <v>79</v>
      </c>
      <c r="S206">
        <v>188</v>
      </c>
    </row>
    <row r="207" spans="1:19" ht="12.5" x14ac:dyDescent="0.25">
      <c r="A207" t="s">
        <v>306</v>
      </c>
      <c r="B207" t="s">
        <v>308</v>
      </c>
      <c r="C207">
        <v>0.22037899999999999</v>
      </c>
      <c r="D207">
        <v>23.943100000000001</v>
      </c>
      <c r="E207">
        <v>0</v>
      </c>
      <c r="F207">
        <v>17.314699999999998</v>
      </c>
      <c r="G207">
        <v>5.0806700000000003E-2</v>
      </c>
      <c r="H207" t="s">
        <v>79</v>
      </c>
      <c r="I207" t="s">
        <v>79</v>
      </c>
      <c r="Q207" t="s">
        <v>79</v>
      </c>
      <c r="S207">
        <v>189</v>
      </c>
    </row>
    <row r="208" spans="1:19" ht="12.5" x14ac:dyDescent="0.25">
      <c r="A208" t="s">
        <v>310</v>
      </c>
      <c r="B208" t="s">
        <v>311</v>
      </c>
      <c r="C208">
        <v>6.4044100000000007E-2</v>
      </c>
      <c r="D208">
        <v>7.1176500000000003</v>
      </c>
      <c r="E208">
        <v>0</v>
      </c>
      <c r="F208">
        <v>9.1691199999999995</v>
      </c>
      <c r="G208">
        <v>5.02513E-3</v>
      </c>
      <c r="H208" t="s">
        <v>79</v>
      </c>
      <c r="I208" t="s">
        <v>79</v>
      </c>
      <c r="Q208" t="s">
        <v>79</v>
      </c>
      <c r="S208">
        <v>190</v>
      </c>
    </row>
    <row r="209" spans="1:19" ht="12.5" x14ac:dyDescent="0.25">
      <c r="A209" t="s">
        <v>313</v>
      </c>
      <c r="B209" t="s">
        <v>316</v>
      </c>
      <c r="C209">
        <v>0.118191</v>
      </c>
      <c r="D209">
        <v>14.5265</v>
      </c>
      <c r="E209">
        <v>0</v>
      </c>
      <c r="F209">
        <v>9.6744699999999995</v>
      </c>
      <c r="G209">
        <v>2.32961E-2</v>
      </c>
      <c r="H209" t="s">
        <v>79</v>
      </c>
      <c r="I209" t="s">
        <v>79</v>
      </c>
      <c r="Q209" t="s">
        <v>79</v>
      </c>
      <c r="S209">
        <v>191</v>
      </c>
    </row>
    <row r="210" spans="1:19" ht="12.5" x14ac:dyDescent="0.25">
      <c r="A210" t="s">
        <v>313</v>
      </c>
      <c r="B210" t="s">
        <v>314</v>
      </c>
      <c r="C210">
        <v>0.35315099999999999</v>
      </c>
      <c r="D210">
        <v>55.4116</v>
      </c>
      <c r="E210">
        <v>0</v>
      </c>
      <c r="F210">
        <v>15.627000000000001</v>
      </c>
      <c r="G210">
        <v>0.117766</v>
      </c>
      <c r="H210" t="s">
        <v>79</v>
      </c>
      <c r="I210" t="s">
        <v>79</v>
      </c>
      <c r="Q210" t="s">
        <v>79</v>
      </c>
      <c r="S210">
        <v>192</v>
      </c>
    </row>
    <row r="211" spans="1:19" ht="12.5" x14ac:dyDescent="0.25">
      <c r="A211" t="s">
        <v>317</v>
      </c>
      <c r="B211" t="s">
        <v>318</v>
      </c>
      <c r="C211">
        <v>7.3436100000000004E-2</v>
      </c>
      <c r="D211">
        <v>60.348799999999997</v>
      </c>
      <c r="E211">
        <v>50.17874149659864</v>
      </c>
      <c r="F211">
        <v>6.5820400000000001</v>
      </c>
      <c r="G211">
        <v>1.2875299999999999E-2</v>
      </c>
      <c r="H211" t="s">
        <v>9</v>
      </c>
      <c r="I211" t="s">
        <v>79</v>
      </c>
      <c r="Q211" t="s">
        <v>79</v>
      </c>
      <c r="S211">
        <v>193</v>
      </c>
    </row>
    <row r="212" spans="1:19" ht="12.5" x14ac:dyDescent="0.25">
      <c r="A212" t="s">
        <v>319</v>
      </c>
      <c r="B212" t="s">
        <v>320</v>
      </c>
      <c r="C212">
        <v>0</v>
      </c>
      <c r="D212">
        <v>0</v>
      </c>
      <c r="E212" t="s">
        <v>1226</v>
      </c>
      <c r="F212">
        <v>0</v>
      </c>
      <c r="G212">
        <v>0</v>
      </c>
      <c r="H212" t="s">
        <v>9</v>
      </c>
      <c r="I212" t="s">
        <v>9</v>
      </c>
      <c r="Q212" t="s">
        <v>1229</v>
      </c>
      <c r="S212">
        <v>193</v>
      </c>
    </row>
    <row r="213" spans="1:19" ht="12.5" x14ac:dyDescent="0.25">
      <c r="A213" t="s">
        <v>321</v>
      </c>
      <c r="B213" t="s">
        <v>322</v>
      </c>
      <c r="C213">
        <v>0.13966500000000001</v>
      </c>
      <c r="D213">
        <v>5.4795400000000001</v>
      </c>
      <c r="E213">
        <v>0</v>
      </c>
      <c r="F213">
        <v>14.019500000000001</v>
      </c>
      <c r="G213">
        <v>0</v>
      </c>
      <c r="H213" t="s">
        <v>79</v>
      </c>
      <c r="I213" t="s">
        <v>79</v>
      </c>
      <c r="Q213" t="s">
        <v>79</v>
      </c>
      <c r="S213">
        <v>194</v>
      </c>
    </row>
    <row r="214" spans="1:19" ht="12.5" x14ac:dyDescent="0.25">
      <c r="A214" t="s">
        <v>321</v>
      </c>
      <c r="B214" t="s">
        <v>324</v>
      </c>
      <c r="C214">
        <v>0</v>
      </c>
      <c r="D214">
        <v>0</v>
      </c>
      <c r="E214" t="s">
        <v>1226</v>
      </c>
      <c r="F214">
        <v>0</v>
      </c>
      <c r="G214">
        <v>0</v>
      </c>
      <c r="H214" t="s">
        <v>9</v>
      </c>
      <c r="I214" t="s">
        <v>9</v>
      </c>
      <c r="Q214" t="s">
        <v>1229</v>
      </c>
      <c r="S214">
        <v>194</v>
      </c>
    </row>
    <row r="215" spans="1:19" ht="12.5" x14ac:dyDescent="0.25">
      <c r="A215" t="s">
        <v>321</v>
      </c>
      <c r="B215" t="s">
        <v>323</v>
      </c>
      <c r="C215">
        <v>6.7740300000000003E-2</v>
      </c>
      <c r="D215">
        <v>82.707499999999996</v>
      </c>
      <c r="E215">
        <v>74.05433522601578</v>
      </c>
      <c r="F215">
        <v>4.0814599999999999</v>
      </c>
      <c r="G215">
        <v>2.2437200000000001E-2</v>
      </c>
      <c r="H215" t="s">
        <v>9</v>
      </c>
      <c r="I215" t="s">
        <v>79</v>
      </c>
      <c r="Q215" t="s">
        <v>79</v>
      </c>
      <c r="S215">
        <v>195</v>
      </c>
    </row>
    <row r="216" spans="1:19" ht="12.5" x14ac:dyDescent="0.25">
      <c r="A216" t="s">
        <v>321</v>
      </c>
      <c r="B216" t="s">
        <v>326</v>
      </c>
      <c r="C216">
        <v>4.4337000000000001E-2</v>
      </c>
      <c r="D216">
        <v>56.7316</v>
      </c>
      <c r="E216">
        <v>52.8229238382524</v>
      </c>
      <c r="F216">
        <v>3.6556700000000002</v>
      </c>
      <c r="G216">
        <v>6.3819499999999999E-3</v>
      </c>
      <c r="H216" t="s">
        <v>9</v>
      </c>
      <c r="I216" t="s">
        <v>79</v>
      </c>
      <c r="Q216" t="s">
        <v>79</v>
      </c>
      <c r="S216">
        <v>196</v>
      </c>
    </row>
    <row r="217" spans="1:19" ht="12.5" x14ac:dyDescent="0.25">
      <c r="A217" t="s">
        <v>328</v>
      </c>
      <c r="B217" t="s">
        <v>329</v>
      </c>
      <c r="C217">
        <v>0.21831600000000001</v>
      </c>
      <c r="D217">
        <v>11.041399999999999</v>
      </c>
      <c r="E217">
        <v>4.7370968324010425</v>
      </c>
      <c r="F217">
        <v>4.2941900000000004</v>
      </c>
      <c r="G217">
        <v>5.9214899999999997E-3</v>
      </c>
      <c r="H217" t="s">
        <v>79</v>
      </c>
      <c r="I217" t="s">
        <v>79</v>
      </c>
      <c r="Q217" t="s">
        <v>79</v>
      </c>
      <c r="S217">
        <v>197</v>
      </c>
    </row>
    <row r="218" spans="1:19" ht="12.5" x14ac:dyDescent="0.25">
      <c r="A218" t="s">
        <v>328</v>
      </c>
      <c r="B218" t="s">
        <v>330</v>
      </c>
      <c r="C218">
        <v>8.3201600000000001E-2</v>
      </c>
      <c r="D218">
        <v>3.0255100000000001</v>
      </c>
      <c r="E218">
        <v>0</v>
      </c>
      <c r="F218">
        <v>5.2946299999999997</v>
      </c>
      <c r="G218">
        <v>0</v>
      </c>
      <c r="H218" t="s">
        <v>79</v>
      </c>
      <c r="I218" t="s">
        <v>79</v>
      </c>
      <c r="Q218" t="s">
        <v>79</v>
      </c>
      <c r="S218">
        <v>198</v>
      </c>
    </row>
    <row r="219" spans="1:19" ht="12.5" x14ac:dyDescent="0.25">
      <c r="A219" t="s">
        <v>331</v>
      </c>
      <c r="B219" t="s">
        <v>338</v>
      </c>
      <c r="C219">
        <v>7.6669299999999996E-2</v>
      </c>
      <c r="D219">
        <v>120.212</v>
      </c>
      <c r="E219">
        <v>107.11550000000001</v>
      </c>
      <c r="F219">
        <v>3.9730799999999999</v>
      </c>
      <c r="G219">
        <v>3.0587199999999998E-2</v>
      </c>
      <c r="H219" t="s">
        <v>79</v>
      </c>
      <c r="I219" t="s">
        <v>79</v>
      </c>
      <c r="Q219" t="s">
        <v>79</v>
      </c>
      <c r="S219">
        <v>199</v>
      </c>
    </row>
    <row r="220" spans="1:19" ht="12.5" x14ac:dyDescent="0.25">
      <c r="A220" t="s">
        <v>331</v>
      </c>
      <c r="B220" t="s">
        <v>332</v>
      </c>
      <c r="C220">
        <v>7.9283900000000004E-2</v>
      </c>
      <c r="D220">
        <v>124.499</v>
      </c>
      <c r="E220">
        <v>110.93814882308277</v>
      </c>
      <c r="F220">
        <v>4.1027199999999997</v>
      </c>
      <c r="G220">
        <v>3.1840599999999997E-2</v>
      </c>
      <c r="H220" t="s">
        <v>79</v>
      </c>
      <c r="I220" t="s">
        <v>79</v>
      </c>
      <c r="Q220" t="s">
        <v>79</v>
      </c>
      <c r="S220">
        <v>200</v>
      </c>
    </row>
    <row r="221" spans="1:19" ht="12.5" x14ac:dyDescent="0.25">
      <c r="A221" t="s">
        <v>331</v>
      </c>
      <c r="B221" t="s">
        <v>334</v>
      </c>
      <c r="C221">
        <v>5.1188700000000002E-3</v>
      </c>
      <c r="D221">
        <v>7.5471700000000003E-2</v>
      </c>
      <c r="E221">
        <v>0</v>
      </c>
      <c r="F221">
        <v>0.30188700000000002</v>
      </c>
      <c r="G221">
        <v>0</v>
      </c>
      <c r="H221" t="s">
        <v>79</v>
      </c>
      <c r="I221" t="s">
        <v>79</v>
      </c>
      <c r="Q221" t="s">
        <v>79</v>
      </c>
      <c r="S221">
        <v>201</v>
      </c>
    </row>
    <row r="222" spans="1:19" ht="12.5" x14ac:dyDescent="0.25">
      <c r="A222" t="s">
        <v>331</v>
      </c>
      <c r="B222" t="s">
        <v>339</v>
      </c>
      <c r="C222">
        <v>0.139902</v>
      </c>
      <c r="D222">
        <v>55.640999999999998</v>
      </c>
      <c r="E222">
        <v>17.111834961997829</v>
      </c>
      <c r="F222">
        <v>6.7518000000000002</v>
      </c>
      <c r="G222">
        <v>4.8503200000000003E-2</v>
      </c>
      <c r="H222" t="s">
        <v>79</v>
      </c>
      <c r="I222" t="s">
        <v>79</v>
      </c>
      <c r="Q222" t="s">
        <v>79</v>
      </c>
      <c r="S222">
        <v>202</v>
      </c>
    </row>
    <row r="223" spans="1:19" ht="12.5" x14ac:dyDescent="0.25">
      <c r="A223" t="s">
        <v>331</v>
      </c>
      <c r="B223" t="s">
        <v>335</v>
      </c>
      <c r="C223">
        <v>0.152421</v>
      </c>
      <c r="D223">
        <v>62.431699999999999</v>
      </c>
      <c r="E223">
        <v>20.309278350515463</v>
      </c>
      <c r="F223">
        <v>6.5723099999999999</v>
      </c>
      <c r="G223">
        <v>5.9669100000000003E-2</v>
      </c>
      <c r="H223" t="s">
        <v>79</v>
      </c>
      <c r="I223" t="s">
        <v>79</v>
      </c>
      <c r="Q223" t="s">
        <v>79</v>
      </c>
      <c r="S223">
        <v>203</v>
      </c>
    </row>
    <row r="224" spans="1:19" ht="12.5" x14ac:dyDescent="0.25">
      <c r="A224" t="s">
        <v>331</v>
      </c>
      <c r="B224" t="s">
        <v>337</v>
      </c>
      <c r="C224">
        <v>2.7296299999999999E-2</v>
      </c>
      <c r="D224">
        <v>2.9890099999999999</v>
      </c>
      <c r="E224">
        <v>0</v>
      </c>
      <c r="F224">
        <v>5.2307600000000001</v>
      </c>
      <c r="G224">
        <v>0</v>
      </c>
      <c r="H224" t="s">
        <v>79</v>
      </c>
      <c r="I224" t="s">
        <v>79</v>
      </c>
      <c r="Q224" t="s">
        <v>79</v>
      </c>
      <c r="S224">
        <v>204</v>
      </c>
    </row>
    <row r="225" spans="1:19" ht="12.5" x14ac:dyDescent="0.25">
      <c r="A225" t="s">
        <v>340</v>
      </c>
      <c r="B225" t="s">
        <v>352</v>
      </c>
      <c r="C225">
        <v>0.18434700000000001</v>
      </c>
      <c r="D225">
        <v>9.2242200000000008</v>
      </c>
      <c r="E225">
        <v>0</v>
      </c>
      <c r="F225">
        <v>16.238700000000001</v>
      </c>
      <c r="G225">
        <v>1.5063500000000001E-2</v>
      </c>
      <c r="H225" t="s">
        <v>79</v>
      </c>
      <c r="I225" t="s">
        <v>79</v>
      </c>
      <c r="Q225" t="s">
        <v>79</v>
      </c>
      <c r="S225">
        <v>205</v>
      </c>
    </row>
    <row r="226" spans="1:19" ht="12.5" x14ac:dyDescent="0.25">
      <c r="A226" t="s">
        <v>340</v>
      </c>
      <c r="B226" t="s">
        <v>341</v>
      </c>
      <c r="C226">
        <v>0.177094</v>
      </c>
      <c r="D226">
        <v>19.2211</v>
      </c>
      <c r="E226">
        <v>0</v>
      </c>
      <c r="F226">
        <v>9.4128100000000003</v>
      </c>
      <c r="G226">
        <v>3.7431100000000002E-2</v>
      </c>
      <c r="H226" t="s">
        <v>79</v>
      </c>
      <c r="I226" t="s">
        <v>79</v>
      </c>
      <c r="Q226" t="s">
        <v>79</v>
      </c>
      <c r="S226">
        <v>206</v>
      </c>
    </row>
    <row r="227" spans="1:19" ht="12.5" x14ac:dyDescent="0.25">
      <c r="A227" t="s">
        <v>340</v>
      </c>
      <c r="B227" t="s">
        <v>360</v>
      </c>
      <c r="C227">
        <v>0.24911</v>
      </c>
      <c r="D227">
        <v>11.0608</v>
      </c>
      <c r="E227">
        <v>0</v>
      </c>
      <c r="F227">
        <v>12.256600000000001</v>
      </c>
      <c r="G227">
        <v>1.0569800000000001E-2</v>
      </c>
      <c r="H227" t="s">
        <v>79</v>
      </c>
      <c r="I227" t="s">
        <v>79</v>
      </c>
      <c r="Q227" t="s">
        <v>79</v>
      </c>
      <c r="S227">
        <v>207</v>
      </c>
    </row>
    <row r="228" spans="1:19" ht="12.5" x14ac:dyDescent="0.25">
      <c r="A228" t="s">
        <v>340</v>
      </c>
      <c r="B228" t="s">
        <v>355</v>
      </c>
      <c r="C228">
        <v>0.243842</v>
      </c>
      <c r="D228">
        <v>23.3308</v>
      </c>
      <c r="E228">
        <v>0</v>
      </c>
      <c r="F228">
        <v>10.1144</v>
      </c>
      <c r="G228">
        <v>4.9884100000000001E-2</v>
      </c>
      <c r="H228" t="s">
        <v>79</v>
      </c>
      <c r="I228" t="s">
        <v>79</v>
      </c>
      <c r="Q228" t="s">
        <v>79</v>
      </c>
      <c r="S228">
        <v>208</v>
      </c>
    </row>
    <row r="229" spans="1:19" ht="12.5" x14ac:dyDescent="0.25">
      <c r="A229" t="s">
        <v>340</v>
      </c>
      <c r="B229" t="s">
        <v>356</v>
      </c>
      <c r="C229">
        <v>0.187919</v>
      </c>
      <c r="D229">
        <v>19.4833</v>
      </c>
      <c r="E229">
        <v>0</v>
      </c>
      <c r="F229">
        <v>11.673299999999999</v>
      </c>
      <c r="G229">
        <v>4.0375599999999998E-2</v>
      </c>
      <c r="H229" t="s">
        <v>79</v>
      </c>
      <c r="I229" t="s">
        <v>79</v>
      </c>
      <c r="Q229" t="s">
        <v>79</v>
      </c>
      <c r="S229">
        <v>209</v>
      </c>
    </row>
    <row r="230" spans="1:19" ht="12.5" x14ac:dyDescent="0.25">
      <c r="A230" t="s">
        <v>340</v>
      </c>
      <c r="B230" t="s">
        <v>362</v>
      </c>
      <c r="C230">
        <v>0.216226</v>
      </c>
      <c r="D230">
        <v>9.2518799999999999</v>
      </c>
      <c r="E230">
        <v>0</v>
      </c>
      <c r="F230">
        <v>18.874500000000001</v>
      </c>
      <c r="G230">
        <v>1.08647E-2</v>
      </c>
      <c r="H230" t="s">
        <v>79</v>
      </c>
      <c r="I230" t="s">
        <v>79</v>
      </c>
      <c r="Q230" t="s">
        <v>79</v>
      </c>
      <c r="S230">
        <v>210</v>
      </c>
    </row>
    <row r="231" spans="1:19" ht="12.5" x14ac:dyDescent="0.25">
      <c r="A231" t="s">
        <v>340</v>
      </c>
      <c r="B231" t="s">
        <v>359</v>
      </c>
      <c r="C231">
        <v>0.53655200000000003</v>
      </c>
      <c r="D231">
        <v>5.8219000000000003</v>
      </c>
      <c r="E231">
        <v>0</v>
      </c>
      <c r="F231">
        <v>15.416399999999999</v>
      </c>
      <c r="G231">
        <v>4.4009799999999996E-3</v>
      </c>
      <c r="H231" t="s">
        <v>79</v>
      </c>
      <c r="I231" t="s">
        <v>79</v>
      </c>
      <c r="Q231" t="s">
        <v>79</v>
      </c>
      <c r="S231">
        <v>211</v>
      </c>
    </row>
    <row r="232" spans="1:19" ht="12.5" x14ac:dyDescent="0.25">
      <c r="A232" t="s">
        <v>340</v>
      </c>
      <c r="B232" t="s">
        <v>343</v>
      </c>
      <c r="C232">
        <v>0.10700900000000001</v>
      </c>
      <c r="D232">
        <v>5.1211500000000001</v>
      </c>
      <c r="E232">
        <v>0</v>
      </c>
      <c r="F232">
        <v>8.1555300000000006</v>
      </c>
      <c r="G232">
        <v>1.36374E-3</v>
      </c>
      <c r="H232" t="s">
        <v>79</v>
      </c>
      <c r="I232" t="s">
        <v>79</v>
      </c>
      <c r="Q232" t="s">
        <v>79</v>
      </c>
      <c r="S232">
        <v>212</v>
      </c>
    </row>
    <row r="233" spans="1:19" ht="12.5" x14ac:dyDescent="0.25">
      <c r="A233" t="s">
        <v>340</v>
      </c>
      <c r="B233" t="s">
        <v>62</v>
      </c>
      <c r="C233">
        <v>0.19120899999999999</v>
      </c>
      <c r="D233">
        <v>13.095800000000001</v>
      </c>
      <c r="E233">
        <v>0</v>
      </c>
      <c r="F233">
        <v>10.389200000000001</v>
      </c>
      <c r="G233">
        <v>2.1813900000000001E-2</v>
      </c>
      <c r="H233" t="s">
        <v>79</v>
      </c>
      <c r="I233" t="s">
        <v>79</v>
      </c>
      <c r="Q233" t="s">
        <v>79</v>
      </c>
      <c r="S233">
        <v>213</v>
      </c>
    </row>
    <row r="234" spans="1:19" ht="12.5" x14ac:dyDescent="0.25">
      <c r="A234" t="s">
        <v>340</v>
      </c>
      <c r="B234" t="s">
        <v>351</v>
      </c>
      <c r="C234">
        <v>0.13607900000000001</v>
      </c>
      <c r="D234">
        <v>14.488799999999999</v>
      </c>
      <c r="E234">
        <v>0</v>
      </c>
      <c r="F234">
        <v>8.2297799999999999</v>
      </c>
      <c r="G234">
        <v>3.3823400000000003E-2</v>
      </c>
      <c r="H234" t="s">
        <v>79</v>
      </c>
      <c r="I234" t="s">
        <v>79</v>
      </c>
      <c r="Q234" t="s">
        <v>79</v>
      </c>
      <c r="S234">
        <v>214</v>
      </c>
    </row>
    <row r="235" spans="1:19" ht="12.5" x14ac:dyDescent="0.25">
      <c r="A235" t="s">
        <v>340</v>
      </c>
      <c r="B235" t="s">
        <v>344</v>
      </c>
      <c r="C235">
        <v>0.19631199999999999</v>
      </c>
      <c r="D235">
        <v>8.9830900000000007</v>
      </c>
      <c r="E235">
        <v>0</v>
      </c>
      <c r="F235">
        <v>16.659099999999999</v>
      </c>
      <c r="G235">
        <v>1.13008E-2</v>
      </c>
      <c r="H235" t="s">
        <v>79</v>
      </c>
      <c r="I235" t="s">
        <v>79</v>
      </c>
      <c r="Q235" t="s">
        <v>79</v>
      </c>
      <c r="S235">
        <v>215</v>
      </c>
    </row>
    <row r="236" spans="1:19" ht="12.5" x14ac:dyDescent="0.25">
      <c r="A236" t="s">
        <v>340</v>
      </c>
      <c r="B236" t="s">
        <v>345</v>
      </c>
      <c r="C236">
        <v>0.118245</v>
      </c>
      <c r="D236">
        <v>7.2838799999999999</v>
      </c>
      <c r="E236">
        <v>0</v>
      </c>
      <c r="F236">
        <v>10.91</v>
      </c>
      <c r="G236">
        <v>6.89137E-3</v>
      </c>
      <c r="H236" t="s">
        <v>79</v>
      </c>
      <c r="I236" t="s">
        <v>79</v>
      </c>
      <c r="Q236" t="s">
        <v>79</v>
      </c>
      <c r="S236">
        <v>216</v>
      </c>
    </row>
    <row r="237" spans="1:19" ht="12.5" x14ac:dyDescent="0.25">
      <c r="A237" t="s">
        <v>340</v>
      </c>
      <c r="B237" t="s">
        <v>346</v>
      </c>
      <c r="C237">
        <v>0.21909699999999999</v>
      </c>
      <c r="D237">
        <v>5.5178099999999999</v>
      </c>
      <c r="E237">
        <v>0</v>
      </c>
      <c r="F237">
        <v>17.360199999999999</v>
      </c>
      <c r="G237">
        <v>9.9180100000000005E-4</v>
      </c>
      <c r="H237" t="s">
        <v>79</v>
      </c>
      <c r="I237" t="s">
        <v>79</v>
      </c>
      <c r="Q237" t="s">
        <v>79</v>
      </c>
      <c r="S237">
        <v>217</v>
      </c>
    </row>
    <row r="238" spans="1:19" ht="12.5" x14ac:dyDescent="0.25">
      <c r="A238" t="s">
        <v>340</v>
      </c>
      <c r="B238" t="s">
        <v>357</v>
      </c>
      <c r="C238">
        <v>0.398835</v>
      </c>
      <c r="D238">
        <v>46.722700000000003</v>
      </c>
      <c r="E238">
        <v>0</v>
      </c>
      <c r="F238">
        <v>21.628399999999999</v>
      </c>
      <c r="G238">
        <v>0.104434</v>
      </c>
      <c r="H238" t="s">
        <v>79</v>
      </c>
      <c r="I238" t="s">
        <v>79</v>
      </c>
      <c r="Q238" t="s">
        <v>79</v>
      </c>
      <c r="S238">
        <v>218</v>
      </c>
    </row>
    <row r="239" spans="1:19" ht="12.5" x14ac:dyDescent="0.25">
      <c r="A239" t="s">
        <v>340</v>
      </c>
      <c r="B239" t="s">
        <v>349</v>
      </c>
      <c r="C239">
        <v>0</v>
      </c>
      <c r="D239">
        <v>0</v>
      </c>
      <c r="E239" t="s">
        <v>1226</v>
      </c>
      <c r="F239">
        <v>0</v>
      </c>
      <c r="G239">
        <v>0</v>
      </c>
      <c r="H239" t="s">
        <v>9</v>
      </c>
      <c r="I239" t="s">
        <v>9</v>
      </c>
      <c r="Q239" t="s">
        <v>1229</v>
      </c>
      <c r="S239">
        <v>218</v>
      </c>
    </row>
    <row r="240" spans="1:19" ht="12.5" x14ac:dyDescent="0.25">
      <c r="A240" t="s">
        <v>340</v>
      </c>
      <c r="B240" t="s">
        <v>347</v>
      </c>
      <c r="C240">
        <v>0.19004099999999999</v>
      </c>
      <c r="D240">
        <v>26.8581</v>
      </c>
      <c r="E240">
        <v>0</v>
      </c>
      <c r="F240">
        <v>12.357100000000001</v>
      </c>
      <c r="G240">
        <v>6.1425100000000003E-2</v>
      </c>
      <c r="H240" t="s">
        <v>79</v>
      </c>
      <c r="I240" t="s">
        <v>79</v>
      </c>
      <c r="Q240" t="s">
        <v>79</v>
      </c>
      <c r="S240">
        <v>219</v>
      </c>
    </row>
    <row r="241" spans="1:19" ht="12.5" x14ac:dyDescent="0.25">
      <c r="A241" t="s">
        <v>340</v>
      </c>
      <c r="B241" t="s">
        <v>354</v>
      </c>
      <c r="C241">
        <v>0.19963900000000001</v>
      </c>
      <c r="D241">
        <v>11.1511</v>
      </c>
      <c r="E241">
        <v>0</v>
      </c>
      <c r="F241">
        <v>9.9792100000000001</v>
      </c>
      <c r="G241">
        <v>1.4985200000000001E-2</v>
      </c>
      <c r="H241" t="s">
        <v>79</v>
      </c>
      <c r="I241" t="s">
        <v>79</v>
      </c>
      <c r="Q241" t="s">
        <v>79</v>
      </c>
      <c r="S241">
        <v>220</v>
      </c>
    </row>
    <row r="242" spans="1:19" ht="12.5" x14ac:dyDescent="0.25">
      <c r="A242" t="s">
        <v>340</v>
      </c>
      <c r="B242" t="s">
        <v>348</v>
      </c>
      <c r="C242">
        <v>0.19864599999999999</v>
      </c>
      <c r="D242">
        <v>10.398400000000001</v>
      </c>
      <c r="E242">
        <v>0</v>
      </c>
      <c r="F242">
        <v>16.466899999999999</v>
      </c>
      <c r="G242">
        <v>1.84437E-2</v>
      </c>
      <c r="H242" t="s">
        <v>9</v>
      </c>
      <c r="I242" t="s">
        <v>79</v>
      </c>
      <c r="Q242" t="s">
        <v>79</v>
      </c>
      <c r="S242">
        <v>221</v>
      </c>
    </row>
    <row r="243" spans="1:19" ht="12.5" x14ac:dyDescent="0.25">
      <c r="A243" t="s">
        <v>363</v>
      </c>
      <c r="B243" t="s">
        <v>364</v>
      </c>
      <c r="C243">
        <v>0.112776</v>
      </c>
      <c r="D243">
        <v>22.3598</v>
      </c>
      <c r="E243">
        <v>0</v>
      </c>
      <c r="F243">
        <v>11.6144</v>
      </c>
      <c r="G243">
        <v>8.8799099999999998E-4</v>
      </c>
      <c r="H243" t="s">
        <v>79</v>
      </c>
      <c r="I243" t="s">
        <v>79</v>
      </c>
      <c r="Q243" t="s">
        <v>79</v>
      </c>
      <c r="S243">
        <v>222</v>
      </c>
    </row>
    <row r="244" spans="1:19" ht="12.5" x14ac:dyDescent="0.25">
      <c r="A244" t="s">
        <v>363</v>
      </c>
      <c r="B244" t="s">
        <v>365</v>
      </c>
      <c r="C244">
        <v>7.7030199999999993E-2</v>
      </c>
      <c r="D244">
        <v>8.5521100000000008</v>
      </c>
      <c r="E244">
        <v>0</v>
      </c>
      <c r="F244">
        <v>9.4170800000000003</v>
      </c>
      <c r="G244">
        <v>8.2564200000000004E-3</v>
      </c>
      <c r="H244" t="s">
        <v>79</v>
      </c>
      <c r="I244" t="s">
        <v>79</v>
      </c>
      <c r="Q244" t="s">
        <v>79</v>
      </c>
      <c r="S244">
        <v>223</v>
      </c>
    </row>
    <row r="245" spans="1:19" ht="12.5" x14ac:dyDescent="0.25">
      <c r="A245" t="s">
        <v>366</v>
      </c>
      <c r="B245" t="s">
        <v>367</v>
      </c>
      <c r="C245">
        <v>0.15856700000000001</v>
      </c>
      <c r="D245">
        <v>19.4604</v>
      </c>
      <c r="E245">
        <v>0</v>
      </c>
      <c r="F245">
        <v>10.226100000000001</v>
      </c>
      <c r="G245">
        <v>3.9090800000000002E-2</v>
      </c>
      <c r="H245" t="s">
        <v>79</v>
      </c>
      <c r="I245" t="s">
        <v>79</v>
      </c>
      <c r="Q245" t="s">
        <v>79</v>
      </c>
      <c r="S245">
        <v>224</v>
      </c>
    </row>
    <row r="246" spans="1:19" ht="12.5" x14ac:dyDescent="0.25">
      <c r="A246" t="s">
        <v>366</v>
      </c>
      <c r="B246" t="s">
        <v>368</v>
      </c>
      <c r="C246">
        <v>0.121493</v>
      </c>
      <c r="D246">
        <v>12.7133</v>
      </c>
      <c r="E246">
        <v>0</v>
      </c>
      <c r="F246">
        <v>5.0552900000000003</v>
      </c>
      <c r="G246">
        <v>2.5627E-2</v>
      </c>
      <c r="H246" t="s">
        <v>79</v>
      </c>
      <c r="I246" t="s">
        <v>79</v>
      </c>
      <c r="Q246" t="s">
        <v>79</v>
      </c>
      <c r="S246">
        <v>225</v>
      </c>
    </row>
    <row r="247" spans="1:19" ht="12.5" x14ac:dyDescent="0.25">
      <c r="A247" t="s">
        <v>369</v>
      </c>
      <c r="B247" t="s">
        <v>370</v>
      </c>
      <c r="C247">
        <v>0</v>
      </c>
      <c r="D247">
        <v>0</v>
      </c>
      <c r="E247" t="s">
        <v>1226</v>
      </c>
      <c r="F247">
        <v>0</v>
      </c>
      <c r="G247">
        <v>0</v>
      </c>
      <c r="H247" t="s">
        <v>9</v>
      </c>
      <c r="I247" t="s">
        <v>9</v>
      </c>
      <c r="Q247" t="s">
        <v>1229</v>
      </c>
      <c r="S247">
        <v>225</v>
      </c>
    </row>
    <row r="248" spans="1:19" ht="12.5" x14ac:dyDescent="0.25">
      <c r="A248" t="s">
        <v>371</v>
      </c>
      <c r="B248" t="s">
        <v>372</v>
      </c>
      <c r="C248">
        <v>0.34440799999999999</v>
      </c>
      <c r="D248">
        <v>4.0934299999999997</v>
      </c>
      <c r="E248">
        <v>0</v>
      </c>
      <c r="F248">
        <v>3.4146899999999998</v>
      </c>
      <c r="G248">
        <v>1.0633200000000001E-2</v>
      </c>
      <c r="H248" t="s">
        <v>79</v>
      </c>
      <c r="I248" t="s">
        <v>79</v>
      </c>
      <c r="Q248" t="s">
        <v>79</v>
      </c>
      <c r="S248">
        <v>226</v>
      </c>
    </row>
    <row r="249" spans="1:19" ht="12.5" x14ac:dyDescent="0.25">
      <c r="A249" t="s">
        <v>374</v>
      </c>
      <c r="B249" t="s">
        <v>375</v>
      </c>
      <c r="C249">
        <v>5.4340100000000002E-2</v>
      </c>
      <c r="D249">
        <v>1.3166</v>
      </c>
      <c r="E249">
        <v>0</v>
      </c>
      <c r="F249">
        <v>4.5462899999999999</v>
      </c>
      <c r="G249">
        <v>5.61735E-5</v>
      </c>
      <c r="H249" t="s">
        <v>79</v>
      </c>
      <c r="I249" t="s">
        <v>79</v>
      </c>
      <c r="Q249" t="s">
        <v>79</v>
      </c>
      <c r="S249">
        <v>227</v>
      </c>
    </row>
    <row r="250" spans="1:19" ht="12.5" x14ac:dyDescent="0.25">
      <c r="A250" t="s">
        <v>374</v>
      </c>
      <c r="B250" t="s">
        <v>376</v>
      </c>
      <c r="C250">
        <v>7.4703699999999998E-2</v>
      </c>
      <c r="D250">
        <v>4.4171399999999998</v>
      </c>
      <c r="E250">
        <v>0</v>
      </c>
      <c r="F250">
        <v>7.22051</v>
      </c>
      <c r="G250">
        <v>1.1055399999999999E-3</v>
      </c>
      <c r="H250" t="s">
        <v>79</v>
      </c>
      <c r="I250" t="s">
        <v>79</v>
      </c>
      <c r="Q250" t="s">
        <v>79</v>
      </c>
      <c r="S250">
        <v>228</v>
      </c>
    </row>
    <row r="251" spans="1:19" ht="12.5" x14ac:dyDescent="0.25">
      <c r="A251" t="s">
        <v>374</v>
      </c>
      <c r="B251" t="s">
        <v>377</v>
      </c>
      <c r="C251">
        <v>0.16178200000000001</v>
      </c>
      <c r="D251">
        <v>5.4311699999999998</v>
      </c>
      <c r="E251">
        <v>0</v>
      </c>
      <c r="F251">
        <v>14.3887</v>
      </c>
      <c r="G251">
        <v>0</v>
      </c>
      <c r="H251" t="s">
        <v>79</v>
      </c>
      <c r="I251" t="s">
        <v>79</v>
      </c>
      <c r="Q251" t="s">
        <v>79</v>
      </c>
      <c r="S251">
        <v>229</v>
      </c>
    </row>
    <row r="252" spans="1:19" ht="12.5" x14ac:dyDescent="0.25">
      <c r="A252" t="s">
        <v>378</v>
      </c>
      <c r="B252" t="s">
        <v>379</v>
      </c>
      <c r="C252">
        <v>0.148317</v>
      </c>
      <c r="D252">
        <v>152.60499999999999</v>
      </c>
      <c r="E252">
        <v>140.97855811423392</v>
      </c>
      <c r="F252">
        <v>5.6049899999999999</v>
      </c>
      <c r="G252">
        <v>3.03767E-2</v>
      </c>
      <c r="H252" t="s">
        <v>9</v>
      </c>
      <c r="I252" t="s">
        <v>79</v>
      </c>
      <c r="Q252" t="s">
        <v>79</v>
      </c>
      <c r="S252">
        <v>230</v>
      </c>
    </row>
    <row r="253" spans="1:19" ht="12.5" x14ac:dyDescent="0.25">
      <c r="A253" t="s">
        <v>381</v>
      </c>
      <c r="B253" t="s">
        <v>382</v>
      </c>
      <c r="C253">
        <v>0.21174100000000001</v>
      </c>
      <c r="D253">
        <v>16.979700000000001</v>
      </c>
      <c r="E253">
        <v>0</v>
      </c>
      <c r="F253">
        <v>18.846800000000002</v>
      </c>
      <c r="G253">
        <v>3.30376E-2</v>
      </c>
      <c r="H253" t="s">
        <v>79</v>
      </c>
      <c r="I253" t="s">
        <v>79</v>
      </c>
      <c r="Q253" t="s">
        <v>79</v>
      </c>
      <c r="S253">
        <v>231</v>
      </c>
    </row>
    <row r="254" spans="1:19" ht="12.5" x14ac:dyDescent="0.25">
      <c r="A254" t="s">
        <v>381</v>
      </c>
      <c r="B254" t="s">
        <v>384</v>
      </c>
      <c r="C254">
        <v>8.6209099999999997E-2</v>
      </c>
      <c r="D254">
        <v>6.7673899999999998</v>
      </c>
      <c r="E254">
        <v>0</v>
      </c>
      <c r="F254">
        <v>9.4285200000000007</v>
      </c>
      <c r="G254">
        <v>3.7464199999999999E-3</v>
      </c>
      <c r="H254" t="s">
        <v>79</v>
      </c>
      <c r="I254" t="s">
        <v>79</v>
      </c>
      <c r="Q254" t="s">
        <v>79</v>
      </c>
      <c r="S254">
        <v>232</v>
      </c>
    </row>
    <row r="255" spans="1:19" ht="12.5" x14ac:dyDescent="0.25">
      <c r="A255" t="s">
        <v>381</v>
      </c>
      <c r="B255" t="s">
        <v>383</v>
      </c>
      <c r="C255">
        <v>8.6793400000000007E-2</v>
      </c>
      <c r="D255">
        <v>8.9901900000000001</v>
      </c>
      <c r="E255">
        <v>0</v>
      </c>
      <c r="F255">
        <v>7.2107599999999996</v>
      </c>
      <c r="G255">
        <v>1.5856700000000001E-2</v>
      </c>
      <c r="H255" t="s">
        <v>79</v>
      </c>
      <c r="I255" t="s">
        <v>79</v>
      </c>
      <c r="Q255" t="s">
        <v>79</v>
      </c>
      <c r="S255">
        <v>233</v>
      </c>
    </row>
    <row r="256" spans="1:19" ht="12.5" x14ac:dyDescent="0.25">
      <c r="A256" t="s">
        <v>385</v>
      </c>
      <c r="B256" t="s">
        <v>386</v>
      </c>
      <c r="C256">
        <v>0.13536799999999999</v>
      </c>
      <c r="D256">
        <v>19.545000000000002</v>
      </c>
      <c r="E256">
        <v>0</v>
      </c>
      <c r="F256">
        <v>8.3372299999999999</v>
      </c>
      <c r="G256">
        <v>5.2339799999999999E-2</v>
      </c>
      <c r="H256" t="s">
        <v>79</v>
      </c>
      <c r="I256" t="s">
        <v>79</v>
      </c>
      <c r="Q256" t="s">
        <v>79</v>
      </c>
      <c r="S256">
        <v>234</v>
      </c>
    </row>
    <row r="257" spans="1:19" ht="12.5" x14ac:dyDescent="0.25">
      <c r="A257" t="s">
        <v>387</v>
      </c>
      <c r="B257" t="s">
        <v>388</v>
      </c>
      <c r="C257">
        <v>0.110475</v>
      </c>
      <c r="D257">
        <v>4.4539600000000004</v>
      </c>
      <c r="E257">
        <v>0</v>
      </c>
      <c r="F257">
        <v>7.1322599999999996</v>
      </c>
      <c r="G257">
        <v>1.7276100000000001E-3</v>
      </c>
      <c r="H257" t="s">
        <v>79</v>
      </c>
      <c r="I257" t="s">
        <v>79</v>
      </c>
      <c r="Q257" t="s">
        <v>79</v>
      </c>
      <c r="S257">
        <v>235</v>
      </c>
    </row>
    <row r="258" spans="1:19" ht="12.5" x14ac:dyDescent="0.25">
      <c r="A258" t="s">
        <v>389</v>
      </c>
      <c r="B258" t="s">
        <v>390</v>
      </c>
      <c r="C258">
        <v>6.3E-2</v>
      </c>
      <c r="D258">
        <v>15.723000000000001</v>
      </c>
      <c r="E258">
        <v>0</v>
      </c>
      <c r="F258">
        <v>0</v>
      </c>
      <c r="G258">
        <v>1.9260800000000002E-2</v>
      </c>
      <c r="H258" t="s">
        <v>9</v>
      </c>
      <c r="I258" t="s">
        <v>79</v>
      </c>
      <c r="Q258" t="s">
        <v>79</v>
      </c>
      <c r="S258">
        <v>236</v>
      </c>
    </row>
    <row r="259" spans="1:19" ht="12.5" x14ac:dyDescent="0.25">
      <c r="A259" t="s">
        <v>391</v>
      </c>
      <c r="B259" t="s">
        <v>392</v>
      </c>
      <c r="C259">
        <v>0</v>
      </c>
      <c r="D259">
        <v>0</v>
      </c>
      <c r="E259" t="s">
        <v>1226</v>
      </c>
      <c r="F259">
        <v>0</v>
      </c>
      <c r="G259">
        <v>0</v>
      </c>
      <c r="H259" t="s">
        <v>9</v>
      </c>
      <c r="I259" t="s">
        <v>9</v>
      </c>
      <c r="Q259" t="s">
        <v>1229</v>
      </c>
      <c r="S259">
        <v>236</v>
      </c>
    </row>
    <row r="260" spans="1:19" ht="12.5" x14ac:dyDescent="0.25">
      <c r="A260" t="s">
        <v>393</v>
      </c>
      <c r="B260" t="s">
        <v>394</v>
      </c>
      <c r="C260">
        <v>0.36979600000000001</v>
      </c>
      <c r="D260">
        <v>50.167299999999997</v>
      </c>
      <c r="E260">
        <v>21.999047619047619</v>
      </c>
      <c r="F260">
        <v>8.0326500000000003</v>
      </c>
      <c r="G260">
        <v>9.6000000000000002E-2</v>
      </c>
      <c r="H260" t="s">
        <v>9</v>
      </c>
      <c r="I260" t="s">
        <v>79</v>
      </c>
      <c r="Q260" t="s">
        <v>79</v>
      </c>
      <c r="S260">
        <v>237</v>
      </c>
    </row>
    <row r="261" spans="1:19" ht="12.5" x14ac:dyDescent="0.25">
      <c r="A261" t="s">
        <v>393</v>
      </c>
      <c r="B261" t="s">
        <v>395</v>
      </c>
      <c r="C261">
        <v>0.1</v>
      </c>
      <c r="D261">
        <v>2.46</v>
      </c>
      <c r="E261">
        <v>0</v>
      </c>
      <c r="F261">
        <v>4.2</v>
      </c>
      <c r="G261">
        <v>0</v>
      </c>
      <c r="H261" t="s">
        <v>9</v>
      </c>
      <c r="I261" t="s">
        <v>79</v>
      </c>
      <c r="Q261" t="s">
        <v>79</v>
      </c>
      <c r="S261">
        <v>238</v>
      </c>
    </row>
    <row r="262" spans="1:19" ht="12.5" x14ac:dyDescent="0.25">
      <c r="A262" t="s">
        <v>396</v>
      </c>
      <c r="B262" t="s">
        <v>397</v>
      </c>
      <c r="C262">
        <v>5.1716699999999997E-2</v>
      </c>
      <c r="D262">
        <v>5.8009000000000004</v>
      </c>
      <c r="E262">
        <v>0</v>
      </c>
      <c r="F262">
        <v>8.1289599999999993</v>
      </c>
      <c r="G262">
        <v>3.40646E-3</v>
      </c>
      <c r="H262" t="s">
        <v>9</v>
      </c>
      <c r="I262" t="s">
        <v>79</v>
      </c>
      <c r="Q262" t="s">
        <v>79</v>
      </c>
      <c r="S262">
        <v>239</v>
      </c>
    </row>
    <row r="263" spans="1:19" ht="12.5" x14ac:dyDescent="0.25">
      <c r="A263" t="s">
        <v>398</v>
      </c>
      <c r="B263" t="s">
        <v>399</v>
      </c>
      <c r="C263">
        <v>0.28757100000000002</v>
      </c>
      <c r="D263">
        <v>11.911</v>
      </c>
      <c r="E263">
        <v>0</v>
      </c>
      <c r="F263">
        <v>15.047000000000001</v>
      </c>
      <c r="G263">
        <v>2.4495699999999999E-2</v>
      </c>
      <c r="H263" t="s">
        <v>79</v>
      </c>
      <c r="I263" t="s">
        <v>79</v>
      </c>
      <c r="Q263" t="s">
        <v>79</v>
      </c>
      <c r="S263">
        <v>240</v>
      </c>
    </row>
    <row r="264" spans="1:19" ht="12.5" x14ac:dyDescent="0.25">
      <c r="A264" t="s">
        <v>398</v>
      </c>
      <c r="B264" t="s">
        <v>400</v>
      </c>
      <c r="C264">
        <v>3.3005699999999999E-2</v>
      </c>
      <c r="D264">
        <v>5.8485100000000001</v>
      </c>
      <c r="E264">
        <v>0</v>
      </c>
      <c r="F264">
        <v>0.48010199999999997</v>
      </c>
      <c r="G264">
        <v>1.8286E-2</v>
      </c>
      <c r="H264" t="s">
        <v>79</v>
      </c>
      <c r="I264" t="s">
        <v>79</v>
      </c>
      <c r="Q264" t="s">
        <v>79</v>
      </c>
      <c r="S264">
        <v>241</v>
      </c>
    </row>
    <row r="265" spans="1:19" ht="12.5" x14ac:dyDescent="0.25">
      <c r="A265" t="s">
        <v>398</v>
      </c>
      <c r="B265" t="s">
        <v>401</v>
      </c>
      <c r="C265">
        <v>6.9616600000000001E-2</v>
      </c>
      <c r="D265">
        <v>4.8822099999999997</v>
      </c>
      <c r="E265">
        <v>0</v>
      </c>
      <c r="F265">
        <v>8.5438600000000005</v>
      </c>
      <c r="G265">
        <v>0</v>
      </c>
      <c r="H265" t="s">
        <v>79</v>
      </c>
      <c r="I265" t="s">
        <v>79</v>
      </c>
      <c r="Q265" t="s">
        <v>79</v>
      </c>
      <c r="S265">
        <v>242</v>
      </c>
    </row>
    <row r="266" spans="1:19" ht="12.5" x14ac:dyDescent="0.25">
      <c r="A266" t="s">
        <v>398</v>
      </c>
      <c r="B266" t="s">
        <v>402</v>
      </c>
      <c r="C266">
        <v>0.30723699999999998</v>
      </c>
      <c r="D266">
        <v>10.5152</v>
      </c>
      <c r="E266">
        <v>0</v>
      </c>
      <c r="F266">
        <v>15.0596</v>
      </c>
      <c r="G266">
        <v>1.9558900000000001E-2</v>
      </c>
      <c r="H266" t="s">
        <v>9</v>
      </c>
      <c r="I266" t="s">
        <v>79</v>
      </c>
      <c r="Q266" t="s">
        <v>79</v>
      </c>
      <c r="S266">
        <v>243</v>
      </c>
    </row>
    <row r="267" spans="1:19" ht="12.5" x14ac:dyDescent="0.25">
      <c r="A267" t="s">
        <v>403</v>
      </c>
      <c r="B267" t="s">
        <v>404</v>
      </c>
      <c r="C267">
        <v>0</v>
      </c>
      <c r="D267">
        <v>0</v>
      </c>
      <c r="E267" t="s">
        <v>1226</v>
      </c>
      <c r="F267">
        <v>0</v>
      </c>
      <c r="G267">
        <v>0</v>
      </c>
      <c r="H267" t="s">
        <v>9</v>
      </c>
      <c r="I267" t="s">
        <v>9</v>
      </c>
      <c r="Q267" t="s">
        <v>1229</v>
      </c>
      <c r="S267">
        <v>243</v>
      </c>
    </row>
    <row r="268" spans="1:19" ht="12.5" x14ac:dyDescent="0.25">
      <c r="A268" t="s">
        <v>406</v>
      </c>
      <c r="B268" t="s">
        <v>407</v>
      </c>
      <c r="C268">
        <v>9.7083000000000003E-2</v>
      </c>
      <c r="D268">
        <v>7.28</v>
      </c>
      <c r="E268">
        <v>0</v>
      </c>
      <c r="F268">
        <v>11.838800000000001</v>
      </c>
      <c r="G268">
        <v>1.9000800000000002E-2</v>
      </c>
      <c r="H268" t="s">
        <v>9</v>
      </c>
      <c r="I268" t="s">
        <v>79</v>
      </c>
      <c r="Q268" t="s">
        <v>79</v>
      </c>
      <c r="S268">
        <v>244</v>
      </c>
    </row>
    <row r="269" spans="1:19" ht="12.5" x14ac:dyDescent="0.25">
      <c r="A269" t="s">
        <v>406</v>
      </c>
      <c r="B269" t="s">
        <v>409</v>
      </c>
      <c r="C269">
        <v>9.14079E-2</v>
      </c>
      <c r="D269">
        <v>9.1213300000000004</v>
      </c>
      <c r="E269">
        <v>0</v>
      </c>
      <c r="F269">
        <v>10.2232</v>
      </c>
      <c r="G269">
        <v>2.5211000000000001E-2</v>
      </c>
      <c r="H269" t="s">
        <v>9</v>
      </c>
      <c r="I269" t="s">
        <v>79</v>
      </c>
      <c r="Q269" t="s">
        <v>79</v>
      </c>
      <c r="S269">
        <v>245</v>
      </c>
    </row>
    <row r="270" spans="1:19" ht="12.5" x14ac:dyDescent="0.25">
      <c r="A270" t="s">
        <v>410</v>
      </c>
      <c r="B270" t="s">
        <v>415</v>
      </c>
      <c r="C270">
        <v>0</v>
      </c>
      <c r="D270">
        <v>0</v>
      </c>
      <c r="E270" t="s">
        <v>1226</v>
      </c>
      <c r="F270">
        <v>0</v>
      </c>
      <c r="G270">
        <v>0</v>
      </c>
      <c r="H270" t="s">
        <v>9</v>
      </c>
      <c r="I270" t="s">
        <v>9</v>
      </c>
      <c r="Q270" t="s">
        <v>1229</v>
      </c>
      <c r="S270">
        <v>245</v>
      </c>
    </row>
    <row r="271" spans="1:19" ht="12.5" x14ac:dyDescent="0.25">
      <c r="A271" t="s">
        <v>410</v>
      </c>
      <c r="B271" t="s">
        <v>413</v>
      </c>
      <c r="C271">
        <v>0</v>
      </c>
      <c r="D271">
        <v>0</v>
      </c>
      <c r="E271" t="s">
        <v>1226</v>
      </c>
      <c r="F271">
        <v>0</v>
      </c>
      <c r="G271">
        <v>0</v>
      </c>
      <c r="H271" t="s">
        <v>9</v>
      </c>
      <c r="I271" t="s">
        <v>9</v>
      </c>
      <c r="Q271" t="s">
        <v>1229</v>
      </c>
      <c r="S271">
        <v>245</v>
      </c>
    </row>
    <row r="272" spans="1:19" ht="12.5" x14ac:dyDescent="0.25">
      <c r="A272" t="s">
        <v>410</v>
      </c>
      <c r="B272" t="s">
        <v>411</v>
      </c>
      <c r="C272">
        <v>0.208841</v>
      </c>
      <c r="D272">
        <v>4.5940300000000001</v>
      </c>
      <c r="E272">
        <v>0</v>
      </c>
      <c r="F272">
        <v>10.0061</v>
      </c>
      <c r="G272">
        <v>1.2381200000000001E-3</v>
      </c>
      <c r="H272" t="s">
        <v>79</v>
      </c>
      <c r="I272" t="s">
        <v>79</v>
      </c>
      <c r="Q272" t="s">
        <v>79</v>
      </c>
      <c r="S272">
        <v>246</v>
      </c>
    </row>
    <row r="273" spans="1:19" ht="12.5" x14ac:dyDescent="0.25">
      <c r="A273" t="s">
        <v>416</v>
      </c>
      <c r="B273" t="s">
        <v>417</v>
      </c>
      <c r="C273">
        <v>0.27379100000000001</v>
      </c>
      <c r="D273">
        <v>97.844999999999999</v>
      </c>
      <c r="E273">
        <v>15.21936757005053</v>
      </c>
      <c r="F273">
        <v>11.9727</v>
      </c>
      <c r="G273">
        <v>4.7437199999999999E-2</v>
      </c>
      <c r="H273" t="s">
        <v>9</v>
      </c>
      <c r="I273" t="s">
        <v>79</v>
      </c>
      <c r="Q273" t="s">
        <v>79</v>
      </c>
      <c r="S273">
        <v>247</v>
      </c>
    </row>
    <row r="274" spans="1:19" ht="12.5" x14ac:dyDescent="0.25">
      <c r="A274" t="s">
        <v>418</v>
      </c>
      <c r="B274" t="s">
        <v>419</v>
      </c>
      <c r="C274">
        <v>7.3414999999999994E-2</v>
      </c>
      <c r="D274">
        <v>13.179500000000001</v>
      </c>
      <c r="E274">
        <v>0</v>
      </c>
      <c r="F274">
        <v>7.4682599999999999</v>
      </c>
      <c r="G274">
        <v>1.16963E-2</v>
      </c>
      <c r="H274" t="s">
        <v>79</v>
      </c>
      <c r="I274" t="s">
        <v>79</v>
      </c>
      <c r="Q274" t="s">
        <v>79</v>
      </c>
      <c r="S274">
        <v>248</v>
      </c>
    </row>
    <row r="275" spans="1:19" ht="12.5" x14ac:dyDescent="0.25">
      <c r="A275" t="s">
        <v>420</v>
      </c>
      <c r="B275" t="s">
        <v>421</v>
      </c>
      <c r="C275">
        <v>0.17024600000000001</v>
      </c>
      <c r="D275">
        <v>7.6107500000000003</v>
      </c>
      <c r="E275">
        <v>0</v>
      </c>
      <c r="F275">
        <v>18.434000000000001</v>
      </c>
      <c r="G275">
        <v>6.7313E-3</v>
      </c>
      <c r="H275" t="s">
        <v>9</v>
      </c>
      <c r="I275" t="s">
        <v>79</v>
      </c>
      <c r="Q275" t="s">
        <v>79</v>
      </c>
      <c r="S275">
        <v>249</v>
      </c>
    </row>
    <row r="276" spans="1:19" ht="12.5" x14ac:dyDescent="0.25">
      <c r="A276" t="s">
        <v>420</v>
      </c>
      <c r="B276" t="s">
        <v>423</v>
      </c>
      <c r="C276">
        <v>0.18519099999999999</v>
      </c>
      <c r="D276">
        <v>11.4986</v>
      </c>
      <c r="E276">
        <v>0</v>
      </c>
      <c r="F276">
        <v>19.1328</v>
      </c>
      <c r="G276">
        <v>1.6845800000000001E-2</v>
      </c>
      <c r="H276" t="s">
        <v>9</v>
      </c>
      <c r="I276" t="s">
        <v>79</v>
      </c>
      <c r="Q276" t="s">
        <v>79</v>
      </c>
      <c r="S276">
        <v>250</v>
      </c>
    </row>
    <row r="277" spans="1:19" ht="12.5" x14ac:dyDescent="0.25">
      <c r="A277" t="s">
        <v>420</v>
      </c>
      <c r="B277" t="s">
        <v>424</v>
      </c>
      <c r="C277">
        <v>0.10678600000000001</v>
      </c>
      <c r="D277">
        <v>10.116300000000001</v>
      </c>
      <c r="E277">
        <v>0</v>
      </c>
      <c r="F277">
        <v>12.176399999999999</v>
      </c>
      <c r="G277">
        <v>1.23301E-2</v>
      </c>
      <c r="H277" t="s">
        <v>9</v>
      </c>
      <c r="I277" t="s">
        <v>79</v>
      </c>
      <c r="Q277" t="s">
        <v>79</v>
      </c>
      <c r="S277">
        <v>251</v>
      </c>
    </row>
    <row r="278" spans="1:19" ht="12.5" x14ac:dyDescent="0.25">
      <c r="A278" t="s">
        <v>420</v>
      </c>
      <c r="B278" t="s">
        <v>425</v>
      </c>
      <c r="C278">
        <v>0.165933</v>
      </c>
      <c r="D278">
        <v>11.151</v>
      </c>
      <c r="E278">
        <v>0</v>
      </c>
      <c r="F278">
        <v>17.238099999999999</v>
      </c>
      <c r="G278">
        <v>1.93908E-2</v>
      </c>
      <c r="H278" t="s">
        <v>9</v>
      </c>
      <c r="I278" t="s">
        <v>79</v>
      </c>
      <c r="Q278" t="s">
        <v>79</v>
      </c>
      <c r="S278">
        <v>252</v>
      </c>
    </row>
    <row r="279" spans="1:19" ht="12.5" x14ac:dyDescent="0.25">
      <c r="A279" t="s">
        <v>420</v>
      </c>
      <c r="B279" t="s">
        <v>426</v>
      </c>
      <c r="C279">
        <v>0.15654199999999999</v>
      </c>
      <c r="D279">
        <v>6.5983799999999997</v>
      </c>
      <c r="E279">
        <v>0</v>
      </c>
      <c r="F279">
        <v>16.407800000000002</v>
      </c>
      <c r="G279">
        <v>6.1295400000000002E-3</v>
      </c>
      <c r="H279" t="s">
        <v>9</v>
      </c>
      <c r="I279" t="s">
        <v>79</v>
      </c>
      <c r="Q279" t="s">
        <v>79</v>
      </c>
      <c r="S279">
        <v>253</v>
      </c>
    </row>
    <row r="280" spans="1:19" ht="12.5" x14ac:dyDescent="0.25">
      <c r="A280" t="s">
        <v>420</v>
      </c>
      <c r="B280" t="s">
        <v>427</v>
      </c>
      <c r="C280">
        <v>8.0775E-2</v>
      </c>
      <c r="D280">
        <v>7.2869200000000003</v>
      </c>
      <c r="E280">
        <v>0</v>
      </c>
      <c r="F280">
        <v>12.7881</v>
      </c>
      <c r="G280">
        <v>2.9509800000000002E-3</v>
      </c>
      <c r="H280" t="s">
        <v>9</v>
      </c>
      <c r="I280" t="s">
        <v>79</v>
      </c>
      <c r="Q280" t="s">
        <v>79</v>
      </c>
      <c r="S280">
        <v>254</v>
      </c>
    </row>
    <row r="281" spans="1:19" ht="12.5" x14ac:dyDescent="0.25">
      <c r="A281" t="s">
        <v>420</v>
      </c>
      <c r="B281" t="s">
        <v>428</v>
      </c>
      <c r="C281">
        <v>0.16394500000000001</v>
      </c>
      <c r="D281">
        <v>9.4259299999999993</v>
      </c>
      <c r="E281">
        <v>0</v>
      </c>
      <c r="F281">
        <v>17.269600000000001</v>
      </c>
      <c r="G281">
        <v>1.38716E-2</v>
      </c>
      <c r="H281" t="s">
        <v>9</v>
      </c>
      <c r="I281" t="s">
        <v>79</v>
      </c>
      <c r="Q281" t="s">
        <v>79</v>
      </c>
      <c r="S281">
        <v>255</v>
      </c>
    </row>
    <row r="282" spans="1:19" ht="12.5" x14ac:dyDescent="0.25">
      <c r="A282" t="s">
        <v>420</v>
      </c>
      <c r="B282" t="s">
        <v>430</v>
      </c>
      <c r="C282">
        <v>0.34182800000000002</v>
      </c>
      <c r="D282">
        <v>5.0547199999999997</v>
      </c>
      <c r="E282">
        <v>0</v>
      </c>
      <c r="F282">
        <v>7.3979799999999996</v>
      </c>
      <c r="G282">
        <v>2.9015999999999998E-3</v>
      </c>
      <c r="H282" t="s">
        <v>9</v>
      </c>
      <c r="I282" t="s">
        <v>79</v>
      </c>
      <c r="Q282" t="s">
        <v>79</v>
      </c>
      <c r="S282">
        <v>256</v>
      </c>
    </row>
    <row r="283" spans="1:19" ht="12.5" x14ac:dyDescent="0.25">
      <c r="A283" t="s">
        <v>420</v>
      </c>
      <c r="B283" t="s">
        <v>431</v>
      </c>
      <c r="C283">
        <v>0.167686</v>
      </c>
      <c r="D283">
        <v>7.3798599999999999</v>
      </c>
      <c r="E283">
        <v>0</v>
      </c>
      <c r="F283">
        <v>18.257400000000001</v>
      </c>
      <c r="G283">
        <v>6.2734100000000001E-3</v>
      </c>
      <c r="H283" t="s">
        <v>9</v>
      </c>
      <c r="I283" t="s">
        <v>79</v>
      </c>
      <c r="Q283" t="s">
        <v>79</v>
      </c>
      <c r="S283">
        <v>257</v>
      </c>
    </row>
    <row r="284" spans="1:19" ht="12.5" x14ac:dyDescent="0.25">
      <c r="A284" t="s">
        <v>420</v>
      </c>
      <c r="B284" t="s">
        <v>432</v>
      </c>
      <c r="C284">
        <v>0.101328</v>
      </c>
      <c r="D284">
        <v>6.1638000000000002</v>
      </c>
      <c r="E284">
        <v>0</v>
      </c>
      <c r="F284">
        <v>7.9554900000000002</v>
      </c>
      <c r="G284">
        <v>7.6318999999999996E-3</v>
      </c>
      <c r="H284" t="s">
        <v>9</v>
      </c>
      <c r="I284" t="s">
        <v>79</v>
      </c>
      <c r="Q284" t="s">
        <v>79</v>
      </c>
      <c r="S284">
        <v>258</v>
      </c>
    </row>
    <row r="285" spans="1:19" ht="12.5" x14ac:dyDescent="0.25">
      <c r="A285" t="s">
        <v>420</v>
      </c>
      <c r="B285" t="s">
        <v>433</v>
      </c>
      <c r="C285">
        <v>0.131772</v>
      </c>
      <c r="D285">
        <v>9.7053700000000003</v>
      </c>
      <c r="E285">
        <v>0</v>
      </c>
      <c r="F285">
        <v>14.125400000000001</v>
      </c>
      <c r="G285">
        <v>1.11631E-2</v>
      </c>
      <c r="H285" t="s">
        <v>9</v>
      </c>
      <c r="I285" t="s">
        <v>79</v>
      </c>
      <c r="Q285" t="s">
        <v>79</v>
      </c>
      <c r="S285">
        <v>259</v>
      </c>
    </row>
    <row r="286" spans="1:19" ht="12.5" x14ac:dyDescent="0.25">
      <c r="A286" t="s">
        <v>420</v>
      </c>
      <c r="B286" t="s">
        <v>434</v>
      </c>
      <c r="C286">
        <v>0.17110500000000001</v>
      </c>
      <c r="D286">
        <v>7.2360600000000002</v>
      </c>
      <c r="E286">
        <v>0</v>
      </c>
      <c r="F286">
        <v>19.265000000000001</v>
      </c>
      <c r="G286">
        <v>4.7695899999999998E-3</v>
      </c>
      <c r="H286" t="s">
        <v>9</v>
      </c>
      <c r="I286" t="s">
        <v>79</v>
      </c>
      <c r="Q286" t="s">
        <v>79</v>
      </c>
      <c r="S286">
        <v>260</v>
      </c>
    </row>
    <row r="287" spans="1:19" ht="12.5" x14ac:dyDescent="0.25">
      <c r="A287" t="s">
        <v>420</v>
      </c>
      <c r="B287" t="s">
        <v>422</v>
      </c>
      <c r="C287">
        <v>0.24027499999999999</v>
      </c>
      <c r="D287">
        <v>26.533200000000001</v>
      </c>
      <c r="E287">
        <v>0</v>
      </c>
      <c r="F287">
        <v>7.7541099999999998</v>
      </c>
      <c r="G287">
        <v>2.3977800000000001E-2</v>
      </c>
      <c r="H287" t="s">
        <v>9</v>
      </c>
      <c r="I287" t="s">
        <v>79</v>
      </c>
      <c r="Q287" t="s">
        <v>79</v>
      </c>
      <c r="S287">
        <v>261</v>
      </c>
    </row>
    <row r="288" spans="1:19" ht="12.5" x14ac:dyDescent="0.25">
      <c r="A288" t="s">
        <v>420</v>
      </c>
      <c r="B288" t="s">
        <v>435</v>
      </c>
      <c r="C288">
        <v>0.25845600000000002</v>
      </c>
      <c r="D288">
        <v>26.851199999999999</v>
      </c>
      <c r="E288">
        <v>0</v>
      </c>
      <c r="F288">
        <v>20.596599999999999</v>
      </c>
      <c r="G288">
        <v>5.52741E-2</v>
      </c>
      <c r="H288" t="s">
        <v>9</v>
      </c>
      <c r="I288" t="s">
        <v>79</v>
      </c>
      <c r="Q288" t="s">
        <v>79</v>
      </c>
      <c r="S288">
        <v>262</v>
      </c>
    </row>
    <row r="289" spans="1:19" ht="12.5" x14ac:dyDescent="0.25">
      <c r="A289" t="s">
        <v>420</v>
      </c>
      <c r="B289" t="s">
        <v>436</v>
      </c>
      <c r="C289">
        <v>2.8214400000000001E-2</v>
      </c>
      <c r="D289">
        <v>0.16191900000000001</v>
      </c>
      <c r="E289">
        <v>0</v>
      </c>
      <c r="F289">
        <v>0.283358</v>
      </c>
      <c r="G289">
        <v>0</v>
      </c>
      <c r="H289" t="s">
        <v>9</v>
      </c>
      <c r="I289" t="s">
        <v>79</v>
      </c>
      <c r="Q289" t="s">
        <v>79</v>
      </c>
      <c r="S289">
        <v>263</v>
      </c>
    </row>
    <row r="290" spans="1:19" ht="12.5" x14ac:dyDescent="0.25">
      <c r="A290" t="s">
        <v>420</v>
      </c>
      <c r="B290" t="s">
        <v>429</v>
      </c>
      <c r="C290">
        <v>0.23403099999999999</v>
      </c>
      <c r="D290">
        <v>20.9267</v>
      </c>
      <c r="E290">
        <v>0</v>
      </c>
      <c r="F290">
        <v>21.0884</v>
      </c>
      <c r="G290">
        <v>3.82025E-2</v>
      </c>
      <c r="H290" t="s">
        <v>9</v>
      </c>
      <c r="I290" t="s">
        <v>79</v>
      </c>
      <c r="Q290" t="s">
        <v>79</v>
      </c>
      <c r="S290">
        <v>264</v>
      </c>
    </row>
    <row r="291" spans="1:19" ht="12.5" x14ac:dyDescent="0.25">
      <c r="A291" t="s">
        <v>420</v>
      </c>
      <c r="B291" t="s">
        <v>437</v>
      </c>
      <c r="C291">
        <v>0.183143</v>
      </c>
      <c r="D291">
        <v>8.3745499999999993</v>
      </c>
      <c r="E291">
        <v>0</v>
      </c>
      <c r="F291">
        <v>19.854900000000001</v>
      </c>
      <c r="G291">
        <v>7.2103699999999998E-3</v>
      </c>
      <c r="H291" t="s">
        <v>9</v>
      </c>
      <c r="I291" t="s">
        <v>79</v>
      </c>
      <c r="Q291" t="s">
        <v>79</v>
      </c>
      <c r="S291">
        <v>265</v>
      </c>
    </row>
    <row r="292" spans="1:19" ht="12.5" x14ac:dyDescent="0.25">
      <c r="A292" t="s">
        <v>438</v>
      </c>
      <c r="B292" t="s">
        <v>439</v>
      </c>
      <c r="C292">
        <v>0.15575800000000001</v>
      </c>
      <c r="D292">
        <v>10.7386</v>
      </c>
      <c r="E292">
        <v>0</v>
      </c>
      <c r="F292">
        <v>17.457699999999999</v>
      </c>
      <c r="G292">
        <v>1.3270199999999999E-2</v>
      </c>
      <c r="H292" t="s">
        <v>79</v>
      </c>
      <c r="I292" t="s">
        <v>79</v>
      </c>
      <c r="Q292" t="s">
        <v>79</v>
      </c>
      <c r="S292">
        <v>266</v>
      </c>
    </row>
    <row r="293" spans="1:19" ht="12.5" x14ac:dyDescent="0.25">
      <c r="A293" t="s">
        <v>438</v>
      </c>
      <c r="B293" t="s">
        <v>440</v>
      </c>
      <c r="C293">
        <v>0.112693</v>
      </c>
      <c r="D293">
        <v>79.258200000000002</v>
      </c>
      <c r="E293">
        <v>67.566719660837308</v>
      </c>
      <c r="F293">
        <v>9.3609899999999993</v>
      </c>
      <c r="G293">
        <v>1.08357E-2</v>
      </c>
      <c r="H293" t="s">
        <v>79</v>
      </c>
      <c r="I293" t="s">
        <v>79</v>
      </c>
      <c r="Q293" t="s">
        <v>79</v>
      </c>
      <c r="S293">
        <v>267</v>
      </c>
    </row>
    <row r="294" spans="1:19" ht="12.5" x14ac:dyDescent="0.25">
      <c r="A294" t="s">
        <v>438</v>
      </c>
      <c r="B294" t="s">
        <v>441</v>
      </c>
      <c r="C294">
        <v>0.186061</v>
      </c>
      <c r="D294">
        <v>18.454499999999999</v>
      </c>
      <c r="E294">
        <v>0</v>
      </c>
      <c r="F294">
        <v>16.709099999999999</v>
      </c>
      <c r="G294">
        <v>4.4674899999999997E-2</v>
      </c>
      <c r="H294" t="s">
        <v>79</v>
      </c>
      <c r="I294" t="s">
        <v>79</v>
      </c>
      <c r="Q294" t="s">
        <v>79</v>
      </c>
      <c r="S294">
        <v>268</v>
      </c>
    </row>
    <row r="295" spans="1:19" ht="12.5" x14ac:dyDescent="0.25">
      <c r="A295" t="s">
        <v>438</v>
      </c>
      <c r="B295" t="s">
        <v>443</v>
      </c>
      <c r="C295">
        <v>0.15021899999999999</v>
      </c>
      <c r="D295">
        <v>5.8457100000000004</v>
      </c>
      <c r="E295">
        <v>0</v>
      </c>
      <c r="F295">
        <v>17.406700000000001</v>
      </c>
      <c r="G295">
        <v>2.6604799999999998E-3</v>
      </c>
      <c r="H295" t="s">
        <v>79</v>
      </c>
      <c r="I295" t="s">
        <v>79</v>
      </c>
      <c r="Q295" t="s">
        <v>79</v>
      </c>
      <c r="S295">
        <v>269</v>
      </c>
    </row>
    <row r="296" spans="1:19" ht="12.5" x14ac:dyDescent="0.25">
      <c r="A296" t="s">
        <v>438</v>
      </c>
      <c r="B296" t="s">
        <v>442</v>
      </c>
      <c r="C296">
        <v>0.195133</v>
      </c>
      <c r="D296">
        <v>10.5467</v>
      </c>
      <c r="E296">
        <v>0</v>
      </c>
      <c r="F296">
        <v>18.593299999999999</v>
      </c>
      <c r="G296">
        <v>1.48112E-2</v>
      </c>
      <c r="H296" t="s">
        <v>9</v>
      </c>
      <c r="I296" t="s">
        <v>79</v>
      </c>
      <c r="Q296" t="s">
        <v>79</v>
      </c>
      <c r="S296">
        <v>270</v>
      </c>
    </row>
    <row r="297" spans="1:19" ht="12.5" x14ac:dyDescent="0.25">
      <c r="A297" t="s">
        <v>444</v>
      </c>
      <c r="B297" t="s">
        <v>445</v>
      </c>
      <c r="C297">
        <v>0.54337000000000002</v>
      </c>
      <c r="D297">
        <v>125.86499999999999</v>
      </c>
      <c r="E297">
        <v>0</v>
      </c>
      <c r="F297">
        <v>6.3791599999999997</v>
      </c>
      <c r="G297">
        <v>0.17527899999999999</v>
      </c>
      <c r="H297" t="s">
        <v>9</v>
      </c>
      <c r="I297" t="s">
        <v>79</v>
      </c>
      <c r="Q297" t="s">
        <v>79</v>
      </c>
      <c r="S297">
        <v>271</v>
      </c>
    </row>
    <row r="298" spans="1:19" ht="12.5" x14ac:dyDescent="0.25">
      <c r="A298" t="s">
        <v>444</v>
      </c>
      <c r="B298" t="s">
        <v>447</v>
      </c>
      <c r="C298">
        <v>0.10731400000000001</v>
      </c>
      <c r="D298">
        <v>21.631499999999999</v>
      </c>
      <c r="E298">
        <v>0</v>
      </c>
      <c r="F298">
        <v>10.3399</v>
      </c>
      <c r="G298">
        <v>1.5725200000000002E-2</v>
      </c>
      <c r="H298" t="s">
        <v>9</v>
      </c>
      <c r="I298" t="s">
        <v>79</v>
      </c>
      <c r="Q298" t="s">
        <v>79</v>
      </c>
      <c r="S298">
        <v>272</v>
      </c>
    </row>
    <row r="299" spans="1:19" ht="12.5" x14ac:dyDescent="0.25">
      <c r="A299" t="s">
        <v>444</v>
      </c>
      <c r="B299" t="s">
        <v>446</v>
      </c>
      <c r="C299">
        <v>0.162186</v>
      </c>
      <c r="D299">
        <v>35.279699999999998</v>
      </c>
      <c r="E299">
        <v>0</v>
      </c>
      <c r="F299">
        <v>10.6625</v>
      </c>
      <c r="G299">
        <v>5.6452700000000001E-2</v>
      </c>
      <c r="H299" t="s">
        <v>9</v>
      </c>
      <c r="I299" t="s">
        <v>79</v>
      </c>
      <c r="Q299" t="s">
        <v>79</v>
      </c>
      <c r="S299">
        <v>273</v>
      </c>
    </row>
    <row r="300" spans="1:19" ht="12.5" x14ac:dyDescent="0.25">
      <c r="A300" t="s">
        <v>448</v>
      </c>
      <c r="B300" t="s">
        <v>449</v>
      </c>
      <c r="C300">
        <v>0.31889699999999999</v>
      </c>
      <c r="D300">
        <v>57.332299999999996</v>
      </c>
      <c r="E300">
        <v>57.313431402980484</v>
      </c>
      <c r="F300">
        <v>3.8083399999999998</v>
      </c>
      <c r="G300">
        <v>3.8525899999999999E-3</v>
      </c>
      <c r="H300" t="s">
        <v>79</v>
      </c>
      <c r="I300" t="s">
        <v>79</v>
      </c>
      <c r="Q300" t="s">
        <v>79</v>
      </c>
      <c r="S300">
        <v>274</v>
      </c>
    </row>
    <row r="301" spans="1:19" ht="12.5" x14ac:dyDescent="0.25">
      <c r="A301" t="s">
        <v>450</v>
      </c>
      <c r="B301" t="s">
        <v>451</v>
      </c>
      <c r="C301">
        <v>0.109</v>
      </c>
      <c r="D301">
        <v>18.385200000000001</v>
      </c>
      <c r="E301">
        <v>0</v>
      </c>
      <c r="F301">
        <v>10.651899999999999</v>
      </c>
      <c r="G301">
        <v>3.3562799999999997E-2</v>
      </c>
      <c r="H301" t="s">
        <v>79</v>
      </c>
      <c r="I301" t="s">
        <v>79</v>
      </c>
      <c r="Q301" t="s">
        <v>79</v>
      </c>
      <c r="S301">
        <v>275</v>
      </c>
    </row>
    <row r="302" spans="1:19" ht="12.5" x14ac:dyDescent="0.25">
      <c r="A302" t="s">
        <v>450</v>
      </c>
      <c r="B302" t="s">
        <v>452</v>
      </c>
      <c r="C302">
        <v>0.19369</v>
      </c>
      <c r="D302">
        <v>36.692999999999998</v>
      </c>
      <c r="E302">
        <v>0</v>
      </c>
      <c r="F302">
        <v>13.216900000000001</v>
      </c>
      <c r="G302">
        <v>6.8429500000000004E-2</v>
      </c>
      <c r="H302" t="s">
        <v>79</v>
      </c>
      <c r="I302" t="s">
        <v>79</v>
      </c>
      <c r="Q302" t="s">
        <v>79</v>
      </c>
      <c r="S302">
        <v>276</v>
      </c>
    </row>
    <row r="303" spans="1:19" ht="12.5" x14ac:dyDescent="0.25">
      <c r="A303" t="s">
        <v>450</v>
      </c>
      <c r="B303" t="s">
        <v>464</v>
      </c>
      <c r="C303">
        <v>5.25896E-2</v>
      </c>
      <c r="D303">
        <v>5.3386500000000003</v>
      </c>
      <c r="E303">
        <v>0</v>
      </c>
      <c r="F303">
        <v>9.3426299999999998</v>
      </c>
      <c r="G303">
        <v>0</v>
      </c>
      <c r="H303" t="s">
        <v>79</v>
      </c>
      <c r="I303" t="s">
        <v>79</v>
      </c>
      <c r="Q303" t="s">
        <v>79</v>
      </c>
      <c r="S303">
        <v>277</v>
      </c>
    </row>
    <row r="304" spans="1:19" ht="12.5" x14ac:dyDescent="0.25">
      <c r="A304" t="s">
        <v>450</v>
      </c>
      <c r="B304" t="s">
        <v>462</v>
      </c>
      <c r="C304">
        <v>8.0809300000000001E-2</v>
      </c>
      <c r="D304">
        <v>8.7330199999999998</v>
      </c>
      <c r="E304">
        <v>0</v>
      </c>
      <c r="F304">
        <v>11.365600000000001</v>
      </c>
      <c r="G304">
        <v>5.84112E-3</v>
      </c>
      <c r="H304" t="s">
        <v>9</v>
      </c>
      <c r="I304" t="s">
        <v>79</v>
      </c>
      <c r="Q304" t="s">
        <v>79</v>
      </c>
      <c r="S304">
        <v>278</v>
      </c>
    </row>
    <row r="305" spans="1:19" ht="12.5" x14ac:dyDescent="0.25">
      <c r="A305" t="s">
        <v>450</v>
      </c>
      <c r="B305" t="s">
        <v>454</v>
      </c>
      <c r="C305">
        <v>0.14779300000000001</v>
      </c>
      <c r="D305">
        <v>25.860199999999999</v>
      </c>
      <c r="E305">
        <v>0</v>
      </c>
      <c r="F305">
        <v>12.1065</v>
      </c>
      <c r="G305">
        <v>4.65391E-2</v>
      </c>
      <c r="H305" t="s">
        <v>79</v>
      </c>
      <c r="I305" t="s">
        <v>79</v>
      </c>
      <c r="Q305" t="s">
        <v>79</v>
      </c>
      <c r="S305">
        <v>279</v>
      </c>
    </row>
    <row r="306" spans="1:19" ht="12.5" x14ac:dyDescent="0.25">
      <c r="A306" t="s">
        <v>450</v>
      </c>
      <c r="B306" t="s">
        <v>455</v>
      </c>
      <c r="C306">
        <v>0.175093</v>
      </c>
      <c r="D306">
        <v>8.0242900000000006</v>
      </c>
      <c r="E306">
        <v>0</v>
      </c>
      <c r="F306">
        <v>19.741900000000001</v>
      </c>
      <c r="G306">
        <v>6.4248400000000002E-3</v>
      </c>
      <c r="H306" t="s">
        <v>79</v>
      </c>
      <c r="I306" t="s">
        <v>79</v>
      </c>
      <c r="Q306" t="s">
        <v>79</v>
      </c>
      <c r="S306">
        <v>280</v>
      </c>
    </row>
    <row r="307" spans="1:19" ht="12.5" x14ac:dyDescent="0.25">
      <c r="A307" t="s">
        <v>450</v>
      </c>
      <c r="B307" t="s">
        <v>456</v>
      </c>
      <c r="C307">
        <v>0.67235199999999995</v>
      </c>
      <c r="D307">
        <v>6.67645</v>
      </c>
      <c r="E307">
        <v>0</v>
      </c>
      <c r="F307">
        <v>26.025300000000001</v>
      </c>
      <c r="G307">
        <v>6.04676E-3</v>
      </c>
      <c r="H307" t="s">
        <v>79</v>
      </c>
      <c r="I307" t="s">
        <v>79</v>
      </c>
      <c r="Q307" t="s">
        <v>79</v>
      </c>
      <c r="S307">
        <v>281</v>
      </c>
    </row>
    <row r="308" spans="1:19" ht="12.5" x14ac:dyDescent="0.25">
      <c r="A308" t="s">
        <v>450</v>
      </c>
      <c r="B308" t="s">
        <v>458</v>
      </c>
      <c r="C308">
        <v>6.1542300000000001E-2</v>
      </c>
      <c r="D308">
        <v>6.7293799999999999</v>
      </c>
      <c r="E308">
        <v>0</v>
      </c>
      <c r="F308">
        <v>8.7285299999999992</v>
      </c>
      <c r="G308">
        <v>4.8559900000000001E-3</v>
      </c>
      <c r="H308" t="s">
        <v>9</v>
      </c>
      <c r="I308" t="s">
        <v>79</v>
      </c>
      <c r="Q308" t="s">
        <v>79</v>
      </c>
      <c r="S308">
        <v>282</v>
      </c>
    </row>
    <row r="309" spans="1:19" ht="12.5" x14ac:dyDescent="0.25">
      <c r="A309" t="s">
        <v>450</v>
      </c>
      <c r="B309" t="s">
        <v>461</v>
      </c>
      <c r="C309">
        <v>9.4441600000000001E-2</v>
      </c>
      <c r="D309">
        <v>10.8779</v>
      </c>
      <c r="E309">
        <v>0</v>
      </c>
      <c r="F309">
        <v>12.0701</v>
      </c>
      <c r="G309">
        <v>9.0565999999999997E-3</v>
      </c>
      <c r="H309" t="s">
        <v>9</v>
      </c>
      <c r="I309" t="s">
        <v>79</v>
      </c>
      <c r="Q309" t="s">
        <v>79</v>
      </c>
      <c r="S309">
        <v>283</v>
      </c>
    </row>
    <row r="310" spans="1:19" ht="12.5" x14ac:dyDescent="0.25">
      <c r="A310" t="s">
        <v>450</v>
      </c>
      <c r="B310" t="s">
        <v>459</v>
      </c>
      <c r="C310">
        <v>7.6460200000000006E-2</v>
      </c>
      <c r="D310">
        <v>5.6283200000000004</v>
      </c>
      <c r="E310">
        <v>0</v>
      </c>
      <c r="F310">
        <v>9.8495600000000003</v>
      </c>
      <c r="G310">
        <v>0</v>
      </c>
      <c r="H310" t="s">
        <v>9</v>
      </c>
      <c r="I310" t="s">
        <v>79</v>
      </c>
      <c r="Q310" t="s">
        <v>79</v>
      </c>
      <c r="S310">
        <v>284</v>
      </c>
    </row>
    <row r="311" spans="1:19" ht="12.5" x14ac:dyDescent="0.25">
      <c r="A311" t="s">
        <v>450</v>
      </c>
      <c r="B311" t="s">
        <v>460</v>
      </c>
      <c r="C311">
        <v>6.1025799999999998E-2</v>
      </c>
      <c r="D311">
        <v>7.2464500000000003</v>
      </c>
      <c r="E311">
        <v>0</v>
      </c>
      <c r="F311">
        <v>9.5090299999999992</v>
      </c>
      <c r="G311">
        <v>5.2268899999999997E-3</v>
      </c>
      <c r="H311" t="s">
        <v>79</v>
      </c>
      <c r="I311" t="s">
        <v>79</v>
      </c>
      <c r="Q311" t="s">
        <v>79</v>
      </c>
      <c r="S311">
        <v>285</v>
      </c>
    </row>
    <row r="312" spans="1:19" ht="12.5" x14ac:dyDescent="0.25">
      <c r="A312" t="s">
        <v>465</v>
      </c>
      <c r="B312" t="s">
        <v>467</v>
      </c>
      <c r="C312">
        <v>7.77944E-2</v>
      </c>
      <c r="D312">
        <v>4.8470599999999999</v>
      </c>
      <c r="E312">
        <v>0</v>
      </c>
      <c r="F312">
        <v>8.3870400000000007</v>
      </c>
      <c r="G312">
        <v>5.9858299999999997E-4</v>
      </c>
      <c r="H312" t="s">
        <v>9</v>
      </c>
      <c r="I312" t="s">
        <v>79</v>
      </c>
      <c r="Q312" t="s">
        <v>79</v>
      </c>
      <c r="S312">
        <v>286</v>
      </c>
    </row>
    <row r="313" spans="1:19" ht="12.5" x14ac:dyDescent="0.25">
      <c r="A313" t="s">
        <v>465</v>
      </c>
      <c r="B313" t="s">
        <v>468</v>
      </c>
      <c r="C313">
        <v>0.140567</v>
      </c>
      <c r="D313">
        <v>5.3670299999999997</v>
      </c>
      <c r="E313">
        <v>0</v>
      </c>
      <c r="F313">
        <v>16.163699999999999</v>
      </c>
      <c r="G313">
        <v>0</v>
      </c>
      <c r="H313" t="s">
        <v>79</v>
      </c>
      <c r="I313" t="s">
        <v>79</v>
      </c>
      <c r="Q313" t="s">
        <v>79</v>
      </c>
      <c r="S313">
        <v>287</v>
      </c>
    </row>
    <row r="314" spans="1:19" ht="12.5" x14ac:dyDescent="0.25">
      <c r="A314" t="s">
        <v>465</v>
      </c>
      <c r="B314" t="s">
        <v>466</v>
      </c>
      <c r="C314">
        <v>0.15663099999999999</v>
      </c>
      <c r="D314">
        <v>4.4456199999999999</v>
      </c>
      <c r="E314">
        <v>0</v>
      </c>
      <c r="F314">
        <v>15.559699999999999</v>
      </c>
      <c r="G314">
        <v>0</v>
      </c>
      <c r="H314" t="s">
        <v>79</v>
      </c>
      <c r="I314" t="s">
        <v>79</v>
      </c>
      <c r="Q314" t="s">
        <v>79</v>
      </c>
      <c r="S314">
        <v>288</v>
      </c>
    </row>
    <row r="315" spans="1:19" ht="12.5" x14ac:dyDescent="0.25">
      <c r="A315" t="s">
        <v>469</v>
      </c>
      <c r="B315" t="s">
        <v>522</v>
      </c>
      <c r="C315">
        <v>9.1402499999999998E-2</v>
      </c>
      <c r="D315">
        <v>9.5169800000000002</v>
      </c>
      <c r="E315">
        <v>0</v>
      </c>
      <c r="F315">
        <v>11.397500000000001</v>
      </c>
      <c r="G315">
        <v>7.48783E-3</v>
      </c>
      <c r="H315" t="s">
        <v>79</v>
      </c>
      <c r="I315" t="s">
        <v>79</v>
      </c>
      <c r="Q315" t="s">
        <v>79</v>
      </c>
      <c r="S315">
        <v>289</v>
      </c>
    </row>
    <row r="316" spans="1:19" ht="12.5" x14ac:dyDescent="0.25">
      <c r="A316" t="s">
        <v>469</v>
      </c>
      <c r="B316" t="s">
        <v>511</v>
      </c>
      <c r="C316">
        <v>0.300367</v>
      </c>
      <c r="D316">
        <v>26.320900000000002</v>
      </c>
      <c r="E316">
        <v>0</v>
      </c>
      <c r="F316">
        <v>9.9405099999999997</v>
      </c>
      <c r="G316">
        <v>5.65147E-4</v>
      </c>
      <c r="H316" t="s">
        <v>9</v>
      </c>
      <c r="I316" t="s">
        <v>79</v>
      </c>
      <c r="Q316" t="s">
        <v>79</v>
      </c>
      <c r="S316">
        <v>290</v>
      </c>
    </row>
    <row r="317" spans="1:19" ht="12.5" x14ac:dyDescent="0.25">
      <c r="A317" t="s">
        <v>469</v>
      </c>
      <c r="B317" t="s">
        <v>510</v>
      </c>
      <c r="C317">
        <v>7.47057E-2</v>
      </c>
      <c r="D317">
        <v>9.2363400000000002</v>
      </c>
      <c r="E317">
        <v>0</v>
      </c>
      <c r="F317">
        <v>9.4174500000000005</v>
      </c>
      <c r="G317">
        <v>1.13122E-2</v>
      </c>
      <c r="H317" t="s">
        <v>79</v>
      </c>
      <c r="I317" t="s">
        <v>79</v>
      </c>
      <c r="Q317" t="s">
        <v>79</v>
      </c>
      <c r="S317">
        <v>291</v>
      </c>
    </row>
    <row r="318" spans="1:19" ht="12.5" x14ac:dyDescent="0.25">
      <c r="A318" t="s">
        <v>469</v>
      </c>
      <c r="B318" t="s">
        <v>488</v>
      </c>
      <c r="C318">
        <v>0.151279</v>
      </c>
      <c r="D318">
        <v>5.50732</v>
      </c>
      <c r="E318">
        <v>0</v>
      </c>
      <c r="F318">
        <v>17.839400000000001</v>
      </c>
      <c r="G318">
        <v>1.22108E-3</v>
      </c>
      <c r="H318" t="s">
        <v>9</v>
      </c>
      <c r="I318" t="s">
        <v>79</v>
      </c>
      <c r="Q318" t="s">
        <v>79</v>
      </c>
      <c r="S318">
        <v>292</v>
      </c>
    </row>
    <row r="319" spans="1:19" ht="12.5" x14ac:dyDescent="0.25">
      <c r="A319" t="s">
        <v>469</v>
      </c>
      <c r="B319" t="s">
        <v>517</v>
      </c>
      <c r="C319">
        <v>0.170348</v>
      </c>
      <c r="D319">
        <v>7.2970699999999997</v>
      </c>
      <c r="E319">
        <v>0</v>
      </c>
      <c r="F319">
        <v>17.468800000000002</v>
      </c>
      <c r="G319">
        <v>6.9360799999999998E-3</v>
      </c>
      <c r="H319" t="s">
        <v>9</v>
      </c>
      <c r="I319" t="s">
        <v>79</v>
      </c>
      <c r="Q319" t="s">
        <v>79</v>
      </c>
      <c r="S319">
        <v>293</v>
      </c>
    </row>
    <row r="320" spans="1:19" ht="12.5" x14ac:dyDescent="0.25">
      <c r="A320" t="s">
        <v>469</v>
      </c>
      <c r="B320" t="s">
        <v>470</v>
      </c>
      <c r="C320">
        <v>0.12395100000000001</v>
      </c>
      <c r="D320">
        <v>17.747</v>
      </c>
      <c r="E320">
        <v>0</v>
      </c>
      <c r="F320">
        <v>9.5514299999999999</v>
      </c>
      <c r="G320">
        <v>3.4059199999999998E-2</v>
      </c>
      <c r="H320" t="s">
        <v>79</v>
      </c>
      <c r="I320" t="s">
        <v>79</v>
      </c>
      <c r="Q320" t="s">
        <v>79</v>
      </c>
      <c r="S320">
        <v>294</v>
      </c>
    </row>
    <row r="321" spans="1:19" ht="12.5" x14ac:dyDescent="0.25">
      <c r="A321" t="s">
        <v>469</v>
      </c>
      <c r="B321" t="s">
        <v>524</v>
      </c>
      <c r="C321">
        <v>8.1926399999999996E-2</v>
      </c>
      <c r="D321">
        <v>8.4441500000000005</v>
      </c>
      <c r="E321">
        <v>0</v>
      </c>
      <c r="F321">
        <v>9.86355</v>
      </c>
      <c r="G321">
        <v>8.1892600000000003E-3</v>
      </c>
      <c r="H321" t="s">
        <v>79</v>
      </c>
      <c r="I321" t="s">
        <v>79</v>
      </c>
      <c r="Q321" t="s">
        <v>79</v>
      </c>
      <c r="S321">
        <v>295</v>
      </c>
    </row>
    <row r="322" spans="1:19" ht="12.5" x14ac:dyDescent="0.25">
      <c r="A322" t="s">
        <v>469</v>
      </c>
      <c r="B322" t="s">
        <v>476</v>
      </c>
      <c r="C322">
        <v>5.4857099999999999E-2</v>
      </c>
      <c r="D322">
        <v>5.0285700000000002</v>
      </c>
      <c r="E322">
        <v>0</v>
      </c>
      <c r="F322">
        <v>7.7357100000000001</v>
      </c>
      <c r="G322">
        <v>1.7953299999999999E-3</v>
      </c>
      <c r="H322" t="s">
        <v>79</v>
      </c>
      <c r="I322" t="s">
        <v>79</v>
      </c>
      <c r="Q322" t="s">
        <v>79</v>
      </c>
      <c r="S322">
        <v>296</v>
      </c>
    </row>
    <row r="323" spans="1:19" ht="12.5" x14ac:dyDescent="0.25">
      <c r="A323" t="s">
        <v>469</v>
      </c>
      <c r="B323" t="s">
        <v>495</v>
      </c>
      <c r="C323">
        <v>0.22228999999999999</v>
      </c>
      <c r="D323">
        <v>12.6106</v>
      </c>
      <c r="E323">
        <v>0</v>
      </c>
      <c r="F323">
        <v>22.021799999999999</v>
      </c>
      <c r="G323">
        <v>1.5196100000000001E-2</v>
      </c>
      <c r="H323" t="s">
        <v>79</v>
      </c>
      <c r="I323" t="s">
        <v>79</v>
      </c>
      <c r="Q323" t="s">
        <v>79</v>
      </c>
      <c r="S323">
        <v>297</v>
      </c>
    </row>
    <row r="324" spans="1:19" ht="12.5" x14ac:dyDescent="0.25">
      <c r="A324" t="s">
        <v>469</v>
      </c>
      <c r="B324" t="s">
        <v>534</v>
      </c>
      <c r="C324">
        <v>0.108129</v>
      </c>
      <c r="D324">
        <v>14.314</v>
      </c>
      <c r="E324">
        <v>0</v>
      </c>
      <c r="F324">
        <v>11.5914</v>
      </c>
      <c r="G324">
        <v>1.8557799999999999E-2</v>
      </c>
      <c r="H324" t="s">
        <v>9</v>
      </c>
      <c r="I324" t="s">
        <v>79</v>
      </c>
      <c r="Q324" t="s">
        <v>79</v>
      </c>
      <c r="S324">
        <v>298</v>
      </c>
    </row>
    <row r="325" spans="1:19" ht="12.5" x14ac:dyDescent="0.25">
      <c r="A325" t="s">
        <v>469</v>
      </c>
      <c r="B325" t="s">
        <v>503</v>
      </c>
      <c r="C325">
        <v>0.17460600000000001</v>
      </c>
      <c r="D325">
        <v>11.7021</v>
      </c>
      <c r="E325">
        <v>0</v>
      </c>
      <c r="F325">
        <v>16.765999999999998</v>
      </c>
      <c r="G325">
        <v>2.18818E-2</v>
      </c>
      <c r="H325" t="s">
        <v>79</v>
      </c>
      <c r="I325" t="s">
        <v>79</v>
      </c>
      <c r="Q325" t="s">
        <v>79</v>
      </c>
      <c r="S325">
        <v>299</v>
      </c>
    </row>
    <row r="326" spans="1:19" ht="12.5" x14ac:dyDescent="0.25">
      <c r="A326" t="s">
        <v>469</v>
      </c>
      <c r="B326" t="s">
        <v>532</v>
      </c>
      <c r="C326">
        <v>0.13556399999999999</v>
      </c>
      <c r="D326">
        <v>7.3956799999999996</v>
      </c>
      <c r="E326">
        <v>0</v>
      </c>
      <c r="F326">
        <v>15.601900000000001</v>
      </c>
      <c r="G326">
        <v>5.1546400000000003E-3</v>
      </c>
      <c r="H326" t="s">
        <v>9</v>
      </c>
      <c r="I326" t="s">
        <v>79</v>
      </c>
      <c r="Q326" t="s">
        <v>79</v>
      </c>
      <c r="S326">
        <v>300</v>
      </c>
    </row>
    <row r="327" spans="1:19" ht="12.5" x14ac:dyDescent="0.25">
      <c r="A327" t="s">
        <v>469</v>
      </c>
      <c r="B327" t="s">
        <v>477</v>
      </c>
      <c r="C327">
        <v>0.165685</v>
      </c>
      <c r="D327">
        <v>33.055799999999998</v>
      </c>
      <c r="E327">
        <v>0</v>
      </c>
      <c r="F327">
        <v>10.198</v>
      </c>
      <c r="G327">
        <v>7.7777799999999994E-2</v>
      </c>
      <c r="H327" t="s">
        <v>9</v>
      </c>
      <c r="I327" t="s">
        <v>79</v>
      </c>
      <c r="Q327" t="s">
        <v>79</v>
      </c>
      <c r="S327">
        <v>301</v>
      </c>
    </row>
    <row r="328" spans="1:19" ht="12.5" x14ac:dyDescent="0.25">
      <c r="A328" t="s">
        <v>469</v>
      </c>
      <c r="B328" t="s">
        <v>509</v>
      </c>
      <c r="C328">
        <v>0.12084399999999999</v>
      </c>
      <c r="D328">
        <v>8.2574699999999996</v>
      </c>
      <c r="E328">
        <v>0</v>
      </c>
      <c r="F328">
        <v>14.2943</v>
      </c>
      <c r="G328">
        <v>6.6147200000000001E-3</v>
      </c>
      <c r="H328" t="s">
        <v>9</v>
      </c>
      <c r="I328" t="s">
        <v>79</v>
      </c>
      <c r="Q328" t="s">
        <v>79</v>
      </c>
      <c r="S328">
        <v>302</v>
      </c>
    </row>
    <row r="329" spans="1:19" ht="12.5" x14ac:dyDescent="0.25">
      <c r="A329" t="s">
        <v>469</v>
      </c>
      <c r="B329" t="s">
        <v>533</v>
      </c>
      <c r="C329">
        <v>9.5000000000000001E-2</v>
      </c>
      <c r="D329">
        <v>13.131</v>
      </c>
      <c r="E329">
        <v>0</v>
      </c>
      <c r="F329">
        <v>11.006</v>
      </c>
      <c r="G329">
        <v>1.7418199999999998E-2</v>
      </c>
      <c r="H329" t="s">
        <v>9</v>
      </c>
      <c r="I329" t="s">
        <v>79</v>
      </c>
      <c r="Q329" t="s">
        <v>79</v>
      </c>
      <c r="S329">
        <v>303</v>
      </c>
    </row>
    <row r="330" spans="1:19" ht="12.5" x14ac:dyDescent="0.25">
      <c r="A330" t="s">
        <v>469</v>
      </c>
      <c r="B330" t="s">
        <v>483</v>
      </c>
      <c r="C330">
        <v>9.3079700000000001E-2</v>
      </c>
      <c r="D330">
        <v>11.2242</v>
      </c>
      <c r="E330">
        <v>0</v>
      </c>
      <c r="F330">
        <v>8.5566300000000002</v>
      </c>
      <c r="G330">
        <v>1.77614E-2</v>
      </c>
      <c r="H330" t="s">
        <v>9</v>
      </c>
      <c r="I330" t="s">
        <v>79</v>
      </c>
      <c r="Q330" t="s">
        <v>79</v>
      </c>
      <c r="S330">
        <v>304</v>
      </c>
    </row>
    <row r="331" spans="1:19" ht="12.5" x14ac:dyDescent="0.25">
      <c r="A331" t="s">
        <v>469</v>
      </c>
      <c r="B331" t="s">
        <v>484</v>
      </c>
      <c r="C331">
        <v>8.5191600000000006E-2</v>
      </c>
      <c r="D331">
        <v>10.483599999999999</v>
      </c>
      <c r="E331">
        <v>0</v>
      </c>
      <c r="F331">
        <v>9.5476600000000005</v>
      </c>
      <c r="G331">
        <v>1.2615400000000001E-2</v>
      </c>
      <c r="H331" t="s">
        <v>9</v>
      </c>
      <c r="I331" t="s">
        <v>79</v>
      </c>
      <c r="Q331" t="s">
        <v>79</v>
      </c>
      <c r="S331">
        <v>305</v>
      </c>
    </row>
    <row r="332" spans="1:19" ht="12.5" x14ac:dyDescent="0.25">
      <c r="A332" t="s">
        <v>469</v>
      </c>
      <c r="B332" t="s">
        <v>525</v>
      </c>
      <c r="C332">
        <v>0.103274</v>
      </c>
      <c r="D332">
        <v>14.917400000000001</v>
      </c>
      <c r="E332">
        <v>0</v>
      </c>
      <c r="F332">
        <v>8.73306</v>
      </c>
      <c r="G332">
        <v>2.9870299999999999E-2</v>
      </c>
      <c r="H332" t="s">
        <v>79</v>
      </c>
      <c r="I332" t="s">
        <v>79</v>
      </c>
      <c r="Q332" t="s">
        <v>79</v>
      </c>
      <c r="S332">
        <v>306</v>
      </c>
    </row>
    <row r="333" spans="1:19" ht="12.5" x14ac:dyDescent="0.25">
      <c r="A333" t="s">
        <v>469</v>
      </c>
      <c r="B333" t="s">
        <v>486</v>
      </c>
      <c r="C333">
        <v>0.15707499999999999</v>
      </c>
      <c r="D333">
        <v>8.92075</v>
      </c>
      <c r="E333">
        <v>0</v>
      </c>
      <c r="F333">
        <v>17.683</v>
      </c>
      <c r="G333">
        <v>7.5272899999999998E-3</v>
      </c>
      <c r="H333" t="s">
        <v>9</v>
      </c>
      <c r="I333" t="s">
        <v>79</v>
      </c>
      <c r="Q333" t="s">
        <v>79</v>
      </c>
      <c r="S333">
        <v>307</v>
      </c>
    </row>
    <row r="334" spans="1:19" ht="12.5" x14ac:dyDescent="0.25">
      <c r="A334" t="s">
        <v>469</v>
      </c>
      <c r="B334" t="s">
        <v>493</v>
      </c>
      <c r="C334">
        <v>0.104314</v>
      </c>
      <c r="D334">
        <v>170.30600000000001</v>
      </c>
      <c r="E334">
        <v>151.31335968379449</v>
      </c>
      <c r="F334">
        <v>7.8216999999999999</v>
      </c>
      <c r="G334">
        <v>9.4998700000000005E-3</v>
      </c>
      <c r="H334" t="s">
        <v>79</v>
      </c>
      <c r="I334" t="s">
        <v>79</v>
      </c>
      <c r="Q334" t="s">
        <v>79</v>
      </c>
      <c r="S334">
        <v>308</v>
      </c>
    </row>
    <row r="335" spans="1:19" ht="12.5" x14ac:dyDescent="0.25">
      <c r="A335" t="s">
        <v>469</v>
      </c>
      <c r="B335" t="s">
        <v>490</v>
      </c>
      <c r="C335">
        <v>9.9298999999999998E-2</v>
      </c>
      <c r="D335">
        <v>13.1554</v>
      </c>
      <c r="E335">
        <v>0</v>
      </c>
      <c r="F335">
        <v>10.160399999999999</v>
      </c>
      <c r="G335">
        <v>2.4939300000000001E-2</v>
      </c>
      <c r="H335" t="s">
        <v>79</v>
      </c>
      <c r="I335" t="s">
        <v>79</v>
      </c>
      <c r="Q335" t="s">
        <v>79</v>
      </c>
      <c r="S335">
        <v>309</v>
      </c>
    </row>
    <row r="336" spans="1:19" ht="12.5" x14ac:dyDescent="0.25">
      <c r="A336" t="s">
        <v>469</v>
      </c>
      <c r="B336" t="s">
        <v>507</v>
      </c>
      <c r="C336">
        <v>0.19631899999999999</v>
      </c>
      <c r="D336">
        <v>24.107299999999999</v>
      </c>
      <c r="E336">
        <v>0</v>
      </c>
      <c r="F336">
        <v>14.6234</v>
      </c>
      <c r="G336">
        <v>5.36733E-2</v>
      </c>
      <c r="H336" t="s">
        <v>79</v>
      </c>
      <c r="I336" t="s">
        <v>79</v>
      </c>
      <c r="Q336" t="s">
        <v>79</v>
      </c>
      <c r="S336">
        <v>310</v>
      </c>
    </row>
    <row r="337" spans="1:19" ht="12.5" x14ac:dyDescent="0.25">
      <c r="A337" t="s">
        <v>469</v>
      </c>
      <c r="B337" t="s">
        <v>492</v>
      </c>
      <c r="C337">
        <v>0.140484</v>
      </c>
      <c r="D337">
        <v>14.2431</v>
      </c>
      <c r="E337">
        <v>0</v>
      </c>
      <c r="F337">
        <v>13.7281</v>
      </c>
      <c r="G337">
        <v>2.4541500000000001E-2</v>
      </c>
      <c r="H337" t="s">
        <v>79</v>
      </c>
      <c r="I337" t="s">
        <v>79</v>
      </c>
      <c r="Q337" t="s">
        <v>79</v>
      </c>
      <c r="S337">
        <v>311</v>
      </c>
    </row>
    <row r="338" spans="1:19" ht="12.5" x14ac:dyDescent="0.25">
      <c r="A338" t="s">
        <v>469</v>
      </c>
      <c r="B338" t="s">
        <v>526</v>
      </c>
      <c r="C338">
        <v>6.7730799999999994E-2</v>
      </c>
      <c r="D338">
        <v>6.1076899999999998</v>
      </c>
      <c r="E338">
        <v>0</v>
      </c>
      <c r="F338">
        <v>8.9692299999999996</v>
      </c>
      <c r="G338">
        <v>2.68097E-3</v>
      </c>
      <c r="H338" t="s">
        <v>9</v>
      </c>
      <c r="I338" t="s">
        <v>79</v>
      </c>
      <c r="Q338" t="s">
        <v>79</v>
      </c>
      <c r="S338">
        <v>312</v>
      </c>
    </row>
    <row r="339" spans="1:19" ht="12.5" x14ac:dyDescent="0.25">
      <c r="A339" t="s">
        <v>469</v>
      </c>
      <c r="B339" t="s">
        <v>489</v>
      </c>
      <c r="C339">
        <v>0.118877</v>
      </c>
      <c r="D339">
        <v>8.7721699999999991</v>
      </c>
      <c r="E339">
        <v>0</v>
      </c>
      <c r="F339">
        <v>13.8706</v>
      </c>
      <c r="G339">
        <v>9.6324600000000007E-3</v>
      </c>
      <c r="H339" t="s">
        <v>79</v>
      </c>
      <c r="I339" t="s">
        <v>79</v>
      </c>
      <c r="Q339" t="s">
        <v>79</v>
      </c>
      <c r="S339">
        <v>313</v>
      </c>
    </row>
    <row r="340" spans="1:19" ht="12.5" x14ac:dyDescent="0.25">
      <c r="A340" t="s">
        <v>469</v>
      </c>
      <c r="B340" t="s">
        <v>536</v>
      </c>
      <c r="C340">
        <v>8.1985100000000005E-2</v>
      </c>
      <c r="D340">
        <v>10.089600000000001</v>
      </c>
      <c r="E340">
        <v>0</v>
      </c>
      <c r="F340">
        <v>10.985099999999999</v>
      </c>
      <c r="G340">
        <v>9.5721299999999999E-3</v>
      </c>
      <c r="H340" t="s">
        <v>9</v>
      </c>
      <c r="I340" t="s">
        <v>79</v>
      </c>
      <c r="Q340" t="s">
        <v>79</v>
      </c>
      <c r="S340">
        <v>314</v>
      </c>
    </row>
    <row r="341" spans="1:19" ht="12.5" x14ac:dyDescent="0.25">
      <c r="A341" t="s">
        <v>469</v>
      </c>
      <c r="B341" t="s">
        <v>505</v>
      </c>
      <c r="C341">
        <v>0.13455600000000001</v>
      </c>
      <c r="D341">
        <v>21.5885</v>
      </c>
      <c r="E341">
        <v>0</v>
      </c>
      <c r="F341">
        <v>9.6308199999999999</v>
      </c>
      <c r="G341">
        <v>4.6381100000000001E-2</v>
      </c>
      <c r="H341" t="s">
        <v>79</v>
      </c>
      <c r="I341" t="s">
        <v>79</v>
      </c>
      <c r="Q341" t="s">
        <v>79</v>
      </c>
      <c r="S341">
        <v>315</v>
      </c>
    </row>
    <row r="342" spans="1:19" ht="12.5" x14ac:dyDescent="0.25">
      <c r="A342" t="s">
        <v>469</v>
      </c>
      <c r="B342" t="s">
        <v>496</v>
      </c>
      <c r="C342">
        <v>0.11001</v>
      </c>
      <c r="D342">
        <v>18.152799999999999</v>
      </c>
      <c r="E342">
        <v>0</v>
      </c>
      <c r="F342">
        <v>11.9041</v>
      </c>
      <c r="G342">
        <v>2.7417500000000001E-2</v>
      </c>
      <c r="H342" t="s">
        <v>79</v>
      </c>
      <c r="I342" t="s">
        <v>79</v>
      </c>
      <c r="Q342" t="s">
        <v>79</v>
      </c>
      <c r="S342">
        <v>316</v>
      </c>
    </row>
    <row r="343" spans="1:19" ht="12.5" x14ac:dyDescent="0.25">
      <c r="A343" t="s">
        <v>469</v>
      </c>
      <c r="B343" t="s">
        <v>471</v>
      </c>
      <c r="C343">
        <v>7.5207800000000005E-2</v>
      </c>
      <c r="D343">
        <v>7.5574399999999997</v>
      </c>
      <c r="E343">
        <v>0</v>
      </c>
      <c r="F343">
        <v>8.9207699999999992</v>
      </c>
      <c r="G343">
        <v>7.60409E-3</v>
      </c>
      <c r="H343" t="s">
        <v>79</v>
      </c>
      <c r="I343" t="s">
        <v>79</v>
      </c>
      <c r="Q343" t="s">
        <v>79</v>
      </c>
      <c r="S343">
        <v>317</v>
      </c>
    </row>
    <row r="344" spans="1:19" ht="12.5" x14ac:dyDescent="0.25">
      <c r="A344" t="s">
        <v>469</v>
      </c>
      <c r="B344" t="s">
        <v>472</v>
      </c>
      <c r="C344">
        <v>0.10489999999999999</v>
      </c>
      <c r="D344">
        <v>9.5917399999999997</v>
      </c>
      <c r="E344">
        <v>0</v>
      </c>
      <c r="F344">
        <v>8.1986500000000007</v>
      </c>
      <c r="G344">
        <v>1.3620999999999999E-2</v>
      </c>
      <c r="H344" t="s">
        <v>79</v>
      </c>
      <c r="I344" t="s">
        <v>79</v>
      </c>
      <c r="Q344" t="s">
        <v>79</v>
      </c>
      <c r="S344">
        <v>318</v>
      </c>
    </row>
    <row r="345" spans="1:19" ht="12.5" x14ac:dyDescent="0.25">
      <c r="A345" t="s">
        <v>469</v>
      </c>
      <c r="B345" t="s">
        <v>501</v>
      </c>
      <c r="C345">
        <v>8.1239500000000006E-2</v>
      </c>
      <c r="D345">
        <v>6.1260500000000002</v>
      </c>
      <c r="E345">
        <v>0</v>
      </c>
      <c r="F345">
        <v>12.0077</v>
      </c>
      <c r="G345">
        <v>0</v>
      </c>
      <c r="H345" t="s">
        <v>79</v>
      </c>
      <c r="I345" t="s">
        <v>79</v>
      </c>
      <c r="Q345" t="s">
        <v>79</v>
      </c>
      <c r="S345">
        <v>319</v>
      </c>
    </row>
    <row r="346" spans="1:19" ht="12.5" x14ac:dyDescent="0.25">
      <c r="A346" t="s">
        <v>469</v>
      </c>
      <c r="B346" t="s">
        <v>504</v>
      </c>
      <c r="C346">
        <v>0.16062599999999999</v>
      </c>
      <c r="D346">
        <v>15.248900000000001</v>
      </c>
      <c r="E346">
        <v>0</v>
      </c>
      <c r="F346">
        <v>15.653600000000001</v>
      </c>
      <c r="G346">
        <v>2.0444400000000001E-2</v>
      </c>
      <c r="H346" t="s">
        <v>79</v>
      </c>
      <c r="I346" t="s">
        <v>79</v>
      </c>
      <c r="Q346" t="s">
        <v>79</v>
      </c>
      <c r="S346">
        <v>320</v>
      </c>
    </row>
    <row r="347" spans="1:19" ht="12.5" x14ac:dyDescent="0.25">
      <c r="A347" t="s">
        <v>469</v>
      </c>
      <c r="B347" t="s">
        <v>520</v>
      </c>
      <c r="C347">
        <v>6.41148E-2</v>
      </c>
      <c r="D347">
        <v>4.9486499999999998</v>
      </c>
      <c r="E347">
        <v>0</v>
      </c>
      <c r="F347">
        <v>8.6601400000000002</v>
      </c>
      <c r="G347">
        <v>0</v>
      </c>
      <c r="H347" t="s">
        <v>9</v>
      </c>
      <c r="I347" t="s">
        <v>79</v>
      </c>
      <c r="Q347" t="s">
        <v>79</v>
      </c>
      <c r="S347">
        <v>321</v>
      </c>
    </row>
    <row r="348" spans="1:19" ht="12.5" x14ac:dyDescent="0.25">
      <c r="A348" t="s">
        <v>469</v>
      </c>
      <c r="B348" t="s">
        <v>498</v>
      </c>
      <c r="C348">
        <v>0.268013</v>
      </c>
      <c r="D348">
        <v>32.303199999999997</v>
      </c>
      <c r="E348">
        <v>0</v>
      </c>
      <c r="F348">
        <v>19.890599999999999</v>
      </c>
      <c r="G348">
        <v>7.3660100000000006E-2</v>
      </c>
      <c r="H348" t="s">
        <v>79</v>
      </c>
      <c r="I348" t="s">
        <v>79</v>
      </c>
      <c r="Q348" t="s">
        <v>79</v>
      </c>
      <c r="S348">
        <v>322</v>
      </c>
    </row>
    <row r="349" spans="1:19" ht="12.5" x14ac:dyDescent="0.25">
      <c r="A349" t="s">
        <v>469</v>
      </c>
      <c r="B349" t="s">
        <v>513</v>
      </c>
      <c r="C349">
        <v>0.274231</v>
      </c>
      <c r="D349">
        <v>31.230799999999999</v>
      </c>
      <c r="E349">
        <v>0</v>
      </c>
      <c r="F349">
        <v>21.230799999999999</v>
      </c>
      <c r="G349">
        <v>6.4935099999999996E-2</v>
      </c>
      <c r="H349" t="s">
        <v>9</v>
      </c>
      <c r="I349" t="s">
        <v>79</v>
      </c>
      <c r="Q349" t="s">
        <v>79</v>
      </c>
      <c r="S349">
        <v>323</v>
      </c>
    </row>
    <row r="350" spans="1:19" ht="12.5" x14ac:dyDescent="0.25">
      <c r="A350" t="s">
        <v>469</v>
      </c>
      <c r="B350" t="s">
        <v>481</v>
      </c>
      <c r="C350">
        <v>9.3534900000000004E-2</v>
      </c>
      <c r="D350">
        <v>14.0992</v>
      </c>
      <c r="E350">
        <v>0</v>
      </c>
      <c r="F350">
        <v>8.7341099999999994</v>
      </c>
      <c r="G350">
        <v>2.5763100000000001E-2</v>
      </c>
      <c r="H350" t="s">
        <v>9</v>
      </c>
      <c r="I350" t="s">
        <v>79</v>
      </c>
      <c r="Q350" t="s">
        <v>79</v>
      </c>
      <c r="S350">
        <v>324</v>
      </c>
    </row>
    <row r="351" spans="1:19" ht="12.5" x14ac:dyDescent="0.25">
      <c r="A351" t="s">
        <v>469</v>
      </c>
      <c r="B351" t="s">
        <v>500</v>
      </c>
      <c r="C351">
        <v>4.4821399999999997E-2</v>
      </c>
      <c r="D351">
        <v>4.7380000000000004</v>
      </c>
      <c r="E351">
        <v>0</v>
      </c>
      <c r="F351">
        <v>7.8077100000000002</v>
      </c>
      <c r="G351">
        <v>7.9398700000000001E-4</v>
      </c>
      <c r="H351" t="s">
        <v>9</v>
      </c>
      <c r="I351" t="s">
        <v>79</v>
      </c>
      <c r="Q351" t="s">
        <v>79</v>
      </c>
      <c r="S351">
        <v>325</v>
      </c>
    </row>
    <row r="352" spans="1:19" ht="12.5" x14ac:dyDescent="0.25">
      <c r="A352" t="s">
        <v>469</v>
      </c>
      <c r="B352" t="s">
        <v>494</v>
      </c>
      <c r="C352">
        <v>0.10294499999999999</v>
      </c>
      <c r="D352">
        <v>14.1387</v>
      </c>
      <c r="E352">
        <v>0</v>
      </c>
      <c r="F352">
        <v>10.398400000000001</v>
      </c>
      <c r="G352">
        <v>2.3862000000000001E-2</v>
      </c>
      <c r="H352" t="s">
        <v>79</v>
      </c>
      <c r="I352" t="s">
        <v>79</v>
      </c>
      <c r="Q352" t="s">
        <v>79</v>
      </c>
      <c r="S352">
        <v>326</v>
      </c>
    </row>
    <row r="353" spans="1:19" ht="12.5" x14ac:dyDescent="0.25">
      <c r="A353" t="s">
        <v>469</v>
      </c>
      <c r="B353" t="s">
        <v>515</v>
      </c>
      <c r="C353">
        <v>9.6919599999999995E-2</v>
      </c>
      <c r="D353">
        <v>14.767099999999999</v>
      </c>
      <c r="E353">
        <v>0</v>
      </c>
      <c r="F353">
        <v>8.6272800000000007</v>
      </c>
      <c r="G353">
        <v>3.1343599999999999E-2</v>
      </c>
      <c r="H353" t="s">
        <v>9</v>
      </c>
      <c r="I353" t="s">
        <v>79</v>
      </c>
      <c r="Q353" t="s">
        <v>79</v>
      </c>
      <c r="S353">
        <v>327</v>
      </c>
    </row>
    <row r="354" spans="1:19" ht="12.5" x14ac:dyDescent="0.25">
      <c r="A354" t="s">
        <v>469</v>
      </c>
      <c r="B354" t="s">
        <v>485</v>
      </c>
      <c r="C354">
        <v>0.14103299999999999</v>
      </c>
      <c r="D354">
        <v>20.247</v>
      </c>
      <c r="E354">
        <v>0</v>
      </c>
      <c r="F354">
        <v>11.217499999999999</v>
      </c>
      <c r="G354">
        <v>5.1904800000000001E-2</v>
      </c>
      <c r="H354" t="s">
        <v>9</v>
      </c>
      <c r="I354" t="s">
        <v>79</v>
      </c>
      <c r="Q354" t="s">
        <v>79</v>
      </c>
      <c r="S354">
        <v>328</v>
      </c>
    </row>
    <row r="355" spans="1:19" ht="12.5" x14ac:dyDescent="0.25">
      <c r="A355" t="s">
        <v>469</v>
      </c>
      <c r="B355" t="s">
        <v>35</v>
      </c>
      <c r="C355">
        <v>7.49861E-2</v>
      </c>
      <c r="D355">
        <v>9.3314800000000009</v>
      </c>
      <c r="E355">
        <v>0</v>
      </c>
      <c r="F355">
        <v>10.742599999999999</v>
      </c>
      <c r="G355">
        <v>8.1917499999999994E-3</v>
      </c>
      <c r="H355" t="s">
        <v>9</v>
      </c>
      <c r="I355" t="s">
        <v>79</v>
      </c>
      <c r="Q355" t="s">
        <v>79</v>
      </c>
      <c r="S355">
        <v>329</v>
      </c>
    </row>
    <row r="356" spans="1:19" ht="12.5" x14ac:dyDescent="0.25">
      <c r="A356" t="s">
        <v>469</v>
      </c>
      <c r="B356" t="s">
        <v>475</v>
      </c>
      <c r="C356">
        <v>6.8756899999999996E-2</v>
      </c>
      <c r="D356">
        <v>5.5675699999999999</v>
      </c>
      <c r="E356">
        <v>0</v>
      </c>
      <c r="F356">
        <v>9.7432200000000009</v>
      </c>
      <c r="G356">
        <v>0</v>
      </c>
      <c r="H356" t="s">
        <v>9</v>
      </c>
      <c r="I356" t="s">
        <v>79</v>
      </c>
      <c r="Q356" t="s">
        <v>79</v>
      </c>
      <c r="S356">
        <v>330</v>
      </c>
    </row>
    <row r="357" spans="1:19" ht="12.5" x14ac:dyDescent="0.25">
      <c r="A357" t="s">
        <v>469</v>
      </c>
      <c r="B357" t="s">
        <v>508</v>
      </c>
      <c r="C357">
        <v>0.16742899999999999</v>
      </c>
      <c r="D357">
        <v>18.1585</v>
      </c>
      <c r="E357">
        <v>0</v>
      </c>
      <c r="F357">
        <v>5.3940200000000003</v>
      </c>
      <c r="G357">
        <v>4.8429E-2</v>
      </c>
      <c r="H357" t="s">
        <v>79</v>
      </c>
      <c r="I357" t="s">
        <v>79</v>
      </c>
      <c r="Q357" t="s">
        <v>79</v>
      </c>
      <c r="S357">
        <v>331</v>
      </c>
    </row>
    <row r="358" spans="1:19" ht="12.5" x14ac:dyDescent="0.25">
      <c r="A358" t="s">
        <v>469</v>
      </c>
      <c r="B358" t="s">
        <v>482</v>
      </c>
      <c r="C358">
        <v>0.16130800000000001</v>
      </c>
      <c r="D358">
        <v>8.5417799999999993</v>
      </c>
      <c r="E358">
        <v>0</v>
      </c>
      <c r="F358">
        <v>10.9551</v>
      </c>
      <c r="G358">
        <v>1.0090200000000001E-2</v>
      </c>
      <c r="H358" t="s">
        <v>9</v>
      </c>
      <c r="I358" t="s">
        <v>79</v>
      </c>
      <c r="Q358" t="s">
        <v>79</v>
      </c>
      <c r="S358">
        <v>332</v>
      </c>
    </row>
    <row r="359" spans="1:19" ht="12.5" x14ac:dyDescent="0.25">
      <c r="A359" t="s">
        <v>469</v>
      </c>
      <c r="B359" t="s">
        <v>527</v>
      </c>
      <c r="C359">
        <v>7.79561E-2</v>
      </c>
      <c r="D359">
        <v>10.234500000000001</v>
      </c>
      <c r="E359">
        <v>0</v>
      </c>
      <c r="F359">
        <v>11.071199999999999</v>
      </c>
      <c r="G359">
        <v>9.7737199999999996E-3</v>
      </c>
      <c r="H359" t="s">
        <v>9</v>
      </c>
      <c r="I359" t="s">
        <v>79</v>
      </c>
      <c r="Q359" t="s">
        <v>79</v>
      </c>
      <c r="S359">
        <v>333</v>
      </c>
    </row>
    <row r="360" spans="1:19" ht="12.5" x14ac:dyDescent="0.25">
      <c r="A360" t="s">
        <v>469</v>
      </c>
      <c r="B360" t="s">
        <v>478</v>
      </c>
      <c r="C360">
        <v>5.23297E-2</v>
      </c>
      <c r="D360">
        <v>4.4502699999999997</v>
      </c>
      <c r="E360">
        <v>0</v>
      </c>
      <c r="F360">
        <v>7.8962199999999996</v>
      </c>
      <c r="G360">
        <v>0</v>
      </c>
      <c r="H360" t="s">
        <v>9</v>
      </c>
      <c r="I360" t="s">
        <v>79</v>
      </c>
      <c r="Q360" t="s">
        <v>79</v>
      </c>
      <c r="S360">
        <v>334</v>
      </c>
    </row>
    <row r="361" spans="1:19" ht="12.5" x14ac:dyDescent="0.25">
      <c r="A361" t="s">
        <v>469</v>
      </c>
      <c r="B361" t="s">
        <v>530</v>
      </c>
      <c r="C361">
        <v>0.113077</v>
      </c>
      <c r="D361">
        <v>10.461499999999999</v>
      </c>
      <c r="E361">
        <v>0</v>
      </c>
      <c r="F361">
        <v>9.7115399999999994</v>
      </c>
      <c r="G361">
        <v>1.36986E-2</v>
      </c>
      <c r="H361" t="s">
        <v>9</v>
      </c>
      <c r="I361" t="s">
        <v>79</v>
      </c>
      <c r="Q361" t="s">
        <v>79</v>
      </c>
      <c r="S361">
        <v>335</v>
      </c>
    </row>
    <row r="362" spans="1:19" ht="12.5" x14ac:dyDescent="0.25">
      <c r="A362" t="s">
        <v>469</v>
      </c>
      <c r="B362" t="s">
        <v>473</v>
      </c>
      <c r="C362">
        <v>0.144152</v>
      </c>
      <c r="D362">
        <v>21.3443</v>
      </c>
      <c r="E362">
        <v>0</v>
      </c>
      <c r="F362">
        <v>10.403700000000001</v>
      </c>
      <c r="G362">
        <v>4.1256899999999999E-2</v>
      </c>
      <c r="H362" t="s">
        <v>79</v>
      </c>
      <c r="I362" t="s">
        <v>79</v>
      </c>
      <c r="Q362" t="s">
        <v>79</v>
      </c>
      <c r="S362">
        <v>336</v>
      </c>
    </row>
    <row r="363" spans="1:19" ht="12.5" x14ac:dyDescent="0.25">
      <c r="A363" t="s">
        <v>469</v>
      </c>
      <c r="B363" t="s">
        <v>479</v>
      </c>
      <c r="C363">
        <v>8.7499999999999994E-2</v>
      </c>
      <c r="D363">
        <v>12.254899999999999</v>
      </c>
      <c r="E363">
        <v>0</v>
      </c>
      <c r="F363">
        <v>8.2990200000000005</v>
      </c>
      <c r="G363">
        <v>2.1660599999999999E-2</v>
      </c>
      <c r="H363" t="s">
        <v>9</v>
      </c>
      <c r="I363" t="s">
        <v>79</v>
      </c>
      <c r="Q363" t="s">
        <v>79</v>
      </c>
      <c r="S363">
        <v>337</v>
      </c>
    </row>
    <row r="364" spans="1:19" ht="12.5" x14ac:dyDescent="0.25">
      <c r="A364" t="s">
        <v>469</v>
      </c>
      <c r="B364" t="s">
        <v>528</v>
      </c>
      <c r="C364">
        <v>0.105156</v>
      </c>
      <c r="D364">
        <v>14.4427</v>
      </c>
      <c r="E364">
        <v>0</v>
      </c>
      <c r="F364">
        <v>11.763400000000001</v>
      </c>
      <c r="G364">
        <v>1.8397400000000001E-2</v>
      </c>
      <c r="H364" t="s">
        <v>79</v>
      </c>
      <c r="I364" t="s">
        <v>79</v>
      </c>
      <c r="Q364" t="s">
        <v>79</v>
      </c>
      <c r="S364">
        <v>338</v>
      </c>
    </row>
    <row r="365" spans="1:19" ht="12.5" x14ac:dyDescent="0.25">
      <c r="A365" t="s">
        <v>469</v>
      </c>
      <c r="B365" t="s">
        <v>480</v>
      </c>
      <c r="C365">
        <v>0.118995</v>
      </c>
      <c r="D365">
        <v>14.9381</v>
      </c>
      <c r="E365">
        <v>0</v>
      </c>
      <c r="F365">
        <v>8.8608200000000004</v>
      </c>
      <c r="G365">
        <v>2.42326E-2</v>
      </c>
      <c r="H365" t="s">
        <v>79</v>
      </c>
      <c r="I365" t="s">
        <v>79</v>
      </c>
      <c r="Q365" t="s">
        <v>79</v>
      </c>
      <c r="S365">
        <v>339</v>
      </c>
    </row>
    <row r="366" spans="1:19" ht="12.5" x14ac:dyDescent="0.25">
      <c r="A366" t="s">
        <v>469</v>
      </c>
      <c r="B366" t="s">
        <v>531</v>
      </c>
      <c r="C366">
        <v>0.53445699999999996</v>
      </c>
      <c r="D366">
        <v>115.283</v>
      </c>
      <c r="E366">
        <v>0</v>
      </c>
      <c r="F366">
        <v>17.114100000000001</v>
      </c>
      <c r="G366">
        <v>0.257191</v>
      </c>
      <c r="H366" t="s">
        <v>79</v>
      </c>
      <c r="I366" t="s">
        <v>79</v>
      </c>
      <c r="Q366" t="s">
        <v>79</v>
      </c>
      <c r="S366">
        <v>340</v>
      </c>
    </row>
    <row r="367" spans="1:19" ht="12.5" x14ac:dyDescent="0.25">
      <c r="A367" t="s">
        <v>469</v>
      </c>
      <c r="B367" t="s">
        <v>474</v>
      </c>
      <c r="C367">
        <v>0.29624699999999998</v>
      </c>
      <c r="D367">
        <v>61.270299999999999</v>
      </c>
      <c r="E367">
        <v>0</v>
      </c>
      <c r="F367">
        <v>12.7013</v>
      </c>
      <c r="G367">
        <v>0.14191100000000001</v>
      </c>
      <c r="H367" t="s">
        <v>79</v>
      </c>
      <c r="I367" t="s">
        <v>79</v>
      </c>
      <c r="Q367" t="s">
        <v>79</v>
      </c>
      <c r="S367">
        <v>341</v>
      </c>
    </row>
    <row r="368" spans="1:19" ht="12.5" x14ac:dyDescent="0.25">
      <c r="A368" t="s">
        <v>469</v>
      </c>
      <c r="B368" t="s">
        <v>521</v>
      </c>
      <c r="C368">
        <v>0.27975299999999997</v>
      </c>
      <c r="D368">
        <v>29.363800000000001</v>
      </c>
      <c r="E368">
        <v>0</v>
      </c>
      <c r="F368">
        <v>22.778700000000001</v>
      </c>
      <c r="G368">
        <v>5.4643299999999999E-2</v>
      </c>
      <c r="H368" t="s">
        <v>79</v>
      </c>
      <c r="I368" t="s">
        <v>79</v>
      </c>
      <c r="Q368" t="s">
        <v>79</v>
      </c>
      <c r="S368">
        <v>342</v>
      </c>
    </row>
    <row r="369" spans="1:19" ht="12.5" x14ac:dyDescent="0.25">
      <c r="A369" t="s">
        <v>469</v>
      </c>
      <c r="B369" t="s">
        <v>518</v>
      </c>
      <c r="C369">
        <v>7.6580700000000002E-2</v>
      </c>
      <c r="D369">
        <v>8.71157</v>
      </c>
      <c r="E369">
        <v>0</v>
      </c>
      <c r="F369">
        <v>9.4665400000000002</v>
      </c>
      <c r="G369">
        <v>9.5755400000000004E-3</v>
      </c>
      <c r="H369" t="s">
        <v>9</v>
      </c>
      <c r="I369" t="s">
        <v>79</v>
      </c>
      <c r="Q369" t="s">
        <v>79</v>
      </c>
      <c r="S369">
        <v>343</v>
      </c>
    </row>
    <row r="370" spans="1:19" ht="12.5" x14ac:dyDescent="0.25">
      <c r="A370" t="s">
        <v>469</v>
      </c>
      <c r="B370" t="s">
        <v>497</v>
      </c>
      <c r="C370">
        <v>0.23396900000000001</v>
      </c>
      <c r="D370">
        <v>25.797799999999999</v>
      </c>
      <c r="E370">
        <v>0</v>
      </c>
      <c r="F370">
        <v>17.8123</v>
      </c>
      <c r="G370">
        <v>6.2710299999999997E-2</v>
      </c>
      <c r="H370" t="s">
        <v>79</v>
      </c>
      <c r="I370" t="s">
        <v>79</v>
      </c>
      <c r="Q370" t="s">
        <v>79</v>
      </c>
      <c r="S370">
        <v>344</v>
      </c>
    </row>
    <row r="371" spans="1:19" ht="12.5" x14ac:dyDescent="0.25">
      <c r="A371" t="s">
        <v>469</v>
      </c>
      <c r="B371" t="s">
        <v>516</v>
      </c>
      <c r="C371">
        <v>0.102203</v>
      </c>
      <c r="D371">
        <v>12.3308</v>
      </c>
      <c r="E371">
        <v>0</v>
      </c>
      <c r="F371">
        <v>11.7357</v>
      </c>
      <c r="G371">
        <v>1.7090399999999999E-2</v>
      </c>
      <c r="H371" t="s">
        <v>9</v>
      </c>
      <c r="I371" t="s">
        <v>79</v>
      </c>
      <c r="Q371" t="s">
        <v>79</v>
      </c>
      <c r="S371">
        <v>345</v>
      </c>
    </row>
    <row r="372" spans="1:19" ht="12.5" x14ac:dyDescent="0.25">
      <c r="A372" t="s">
        <v>537</v>
      </c>
      <c r="B372" t="s">
        <v>538</v>
      </c>
      <c r="C372">
        <v>0.168047</v>
      </c>
      <c r="D372">
        <v>20.227</v>
      </c>
      <c r="E372">
        <v>0</v>
      </c>
      <c r="F372">
        <v>11.1518</v>
      </c>
      <c r="G372">
        <v>3.0619899999999999E-2</v>
      </c>
      <c r="H372" t="s">
        <v>79</v>
      </c>
      <c r="I372" t="s">
        <v>79</v>
      </c>
      <c r="Q372" t="s">
        <v>79</v>
      </c>
      <c r="S372">
        <v>346</v>
      </c>
    </row>
    <row r="373" spans="1:19" ht="12.5" x14ac:dyDescent="0.25">
      <c r="A373" t="s">
        <v>539</v>
      </c>
      <c r="B373" t="s">
        <v>540</v>
      </c>
      <c r="C373">
        <v>6.61799E-2</v>
      </c>
      <c r="D373">
        <v>4.3696599999999997</v>
      </c>
      <c r="E373">
        <v>0</v>
      </c>
      <c r="F373">
        <v>7.7982699999999996</v>
      </c>
      <c r="G373">
        <v>0</v>
      </c>
      <c r="H373" t="s">
        <v>9</v>
      </c>
      <c r="I373" t="s">
        <v>79</v>
      </c>
      <c r="Q373" t="s">
        <v>79</v>
      </c>
      <c r="S373">
        <v>347</v>
      </c>
    </row>
    <row r="374" spans="1:19" ht="12.5" x14ac:dyDescent="0.25">
      <c r="A374" t="s">
        <v>539</v>
      </c>
      <c r="B374" t="s">
        <v>541</v>
      </c>
      <c r="C374">
        <v>7.5028999999999998E-2</v>
      </c>
      <c r="D374">
        <v>4.7067600000000001</v>
      </c>
      <c r="E374">
        <v>0</v>
      </c>
      <c r="F374">
        <v>8.3183600000000002</v>
      </c>
      <c r="G374">
        <v>0</v>
      </c>
      <c r="H374" t="s">
        <v>9</v>
      </c>
      <c r="I374" t="s">
        <v>79</v>
      </c>
      <c r="Q374" t="s">
        <v>79</v>
      </c>
      <c r="S374">
        <v>348</v>
      </c>
    </row>
    <row r="375" spans="1:19" ht="12.5" x14ac:dyDescent="0.25">
      <c r="A375" t="s">
        <v>539</v>
      </c>
      <c r="B375" t="s">
        <v>542</v>
      </c>
      <c r="C375">
        <v>6.5800200000000003E-2</v>
      </c>
      <c r="D375">
        <v>4.6905900000000003</v>
      </c>
      <c r="E375">
        <v>0</v>
      </c>
      <c r="F375">
        <v>8.2871000000000006</v>
      </c>
      <c r="G375">
        <v>0</v>
      </c>
      <c r="H375" t="s">
        <v>9</v>
      </c>
      <c r="I375" t="s">
        <v>79</v>
      </c>
      <c r="Q375" t="s">
        <v>79</v>
      </c>
      <c r="S375">
        <v>349</v>
      </c>
    </row>
    <row r="376" spans="1:19" ht="12.5" x14ac:dyDescent="0.25">
      <c r="A376" t="s">
        <v>539</v>
      </c>
      <c r="B376" t="s">
        <v>543</v>
      </c>
      <c r="C376">
        <v>5.7969800000000002E-2</v>
      </c>
      <c r="D376">
        <v>4.1689800000000004</v>
      </c>
      <c r="E376">
        <v>0</v>
      </c>
      <c r="F376">
        <v>7.5206099999999996</v>
      </c>
      <c r="G376">
        <v>0</v>
      </c>
      <c r="H376" t="s">
        <v>9</v>
      </c>
      <c r="I376" t="s">
        <v>79</v>
      </c>
      <c r="Q376" t="s">
        <v>79</v>
      </c>
      <c r="S376">
        <v>350</v>
      </c>
    </row>
    <row r="377" spans="1:19" ht="12.5" x14ac:dyDescent="0.25">
      <c r="A377" t="s">
        <v>544</v>
      </c>
      <c r="B377" t="s">
        <v>545</v>
      </c>
      <c r="C377">
        <v>9.6027000000000001E-2</v>
      </c>
      <c r="D377">
        <v>13.655900000000001</v>
      </c>
      <c r="E377">
        <v>0</v>
      </c>
      <c r="F377">
        <v>3.8333400000000002</v>
      </c>
      <c r="G377">
        <v>5.5435600000000002E-2</v>
      </c>
      <c r="H377" t="s">
        <v>79</v>
      </c>
      <c r="I377" t="s">
        <v>79</v>
      </c>
      <c r="Q377" t="s">
        <v>79</v>
      </c>
      <c r="S377">
        <v>351</v>
      </c>
    </row>
    <row r="378" spans="1:19" ht="12.5" x14ac:dyDescent="0.25">
      <c r="A378" t="s">
        <v>544</v>
      </c>
      <c r="B378" t="s">
        <v>546</v>
      </c>
      <c r="C378">
        <v>0.15410199999999999</v>
      </c>
      <c r="D378">
        <v>10.4252</v>
      </c>
      <c r="E378">
        <v>0</v>
      </c>
      <c r="F378">
        <v>14.194699999999999</v>
      </c>
      <c r="G378">
        <v>2.39083E-2</v>
      </c>
      <c r="H378" t="s">
        <v>79</v>
      </c>
      <c r="I378" t="s">
        <v>79</v>
      </c>
      <c r="Q378" t="s">
        <v>79</v>
      </c>
      <c r="S378">
        <v>352</v>
      </c>
    </row>
    <row r="379" spans="1:19" ht="12.5" x14ac:dyDescent="0.25">
      <c r="A379" t="s">
        <v>547</v>
      </c>
      <c r="B379" t="s">
        <v>548</v>
      </c>
      <c r="C379">
        <v>0</v>
      </c>
      <c r="D379">
        <v>0</v>
      </c>
      <c r="E379" t="s">
        <v>1226</v>
      </c>
      <c r="F379">
        <v>0</v>
      </c>
      <c r="G379">
        <v>0</v>
      </c>
      <c r="H379" t="s">
        <v>9</v>
      </c>
      <c r="I379" t="s">
        <v>9</v>
      </c>
      <c r="Q379" t="s">
        <v>1229</v>
      </c>
      <c r="S379">
        <v>352</v>
      </c>
    </row>
    <row r="380" spans="1:19" ht="12.5" x14ac:dyDescent="0.25">
      <c r="A380" t="s">
        <v>547</v>
      </c>
      <c r="B380" t="s">
        <v>549</v>
      </c>
      <c r="C380">
        <v>0</v>
      </c>
      <c r="D380">
        <v>0</v>
      </c>
      <c r="E380" t="s">
        <v>1226</v>
      </c>
      <c r="F380">
        <v>0</v>
      </c>
      <c r="G380">
        <v>0</v>
      </c>
      <c r="H380" t="s">
        <v>9</v>
      </c>
      <c r="I380" t="s">
        <v>9</v>
      </c>
      <c r="Q380" t="s">
        <v>1229</v>
      </c>
      <c r="S380">
        <v>352</v>
      </c>
    </row>
    <row r="381" spans="1:19" ht="12.5" x14ac:dyDescent="0.25">
      <c r="A381" t="s">
        <v>547</v>
      </c>
      <c r="B381" t="s">
        <v>553</v>
      </c>
      <c r="C381">
        <v>0</v>
      </c>
      <c r="D381">
        <v>0</v>
      </c>
      <c r="E381" t="s">
        <v>1226</v>
      </c>
      <c r="F381">
        <v>0</v>
      </c>
      <c r="G381">
        <v>0</v>
      </c>
      <c r="H381" t="s">
        <v>9</v>
      </c>
      <c r="I381" t="s">
        <v>9</v>
      </c>
      <c r="Q381" t="s">
        <v>1229</v>
      </c>
      <c r="S381">
        <v>352</v>
      </c>
    </row>
    <row r="382" spans="1:19" ht="12.5" x14ac:dyDescent="0.25">
      <c r="A382" t="s">
        <v>547</v>
      </c>
      <c r="B382" t="s">
        <v>556</v>
      </c>
      <c r="C382">
        <v>0.39144899999999999</v>
      </c>
      <c r="D382">
        <v>51.380099999999999</v>
      </c>
      <c r="E382">
        <v>35.630930234166833</v>
      </c>
      <c r="F382">
        <v>3.58005</v>
      </c>
      <c r="G382">
        <v>3.1418599999999998E-2</v>
      </c>
      <c r="H382" t="s">
        <v>79</v>
      </c>
      <c r="I382" t="s">
        <v>79</v>
      </c>
      <c r="Q382" t="s">
        <v>79</v>
      </c>
      <c r="S382">
        <v>353</v>
      </c>
    </row>
    <row r="383" spans="1:19" ht="12.5" x14ac:dyDescent="0.25">
      <c r="A383" t="s">
        <v>547</v>
      </c>
      <c r="B383" t="s">
        <v>557</v>
      </c>
      <c r="C383">
        <v>0</v>
      </c>
      <c r="D383">
        <v>0</v>
      </c>
      <c r="E383" t="s">
        <v>1226</v>
      </c>
      <c r="F383">
        <v>0</v>
      </c>
      <c r="G383">
        <v>0</v>
      </c>
      <c r="H383" t="s">
        <v>9</v>
      </c>
      <c r="I383" t="s">
        <v>9</v>
      </c>
      <c r="Q383" t="s">
        <v>1229</v>
      </c>
      <c r="S383">
        <v>353</v>
      </c>
    </row>
    <row r="384" spans="1:19" ht="12.5" x14ac:dyDescent="0.25">
      <c r="A384" t="s">
        <v>547</v>
      </c>
      <c r="B384" t="s">
        <v>558</v>
      </c>
      <c r="C384">
        <v>0</v>
      </c>
      <c r="D384">
        <v>0</v>
      </c>
      <c r="E384" t="s">
        <v>1226</v>
      </c>
      <c r="F384">
        <v>0</v>
      </c>
      <c r="G384">
        <v>0</v>
      </c>
      <c r="H384" t="s">
        <v>9</v>
      </c>
      <c r="I384" t="s">
        <v>9</v>
      </c>
      <c r="Q384" t="s">
        <v>1229</v>
      </c>
      <c r="S384">
        <v>353</v>
      </c>
    </row>
    <row r="385" spans="1:19" ht="12.5" x14ac:dyDescent="0.25">
      <c r="A385" t="s">
        <v>547</v>
      </c>
      <c r="B385" t="s">
        <v>555</v>
      </c>
      <c r="C385">
        <v>0</v>
      </c>
      <c r="D385">
        <v>0</v>
      </c>
      <c r="E385" t="s">
        <v>1226</v>
      </c>
      <c r="F385">
        <v>0</v>
      </c>
      <c r="G385">
        <v>0</v>
      </c>
      <c r="H385" t="s">
        <v>9</v>
      </c>
      <c r="I385" t="s">
        <v>9</v>
      </c>
      <c r="Q385" t="s">
        <v>1229</v>
      </c>
      <c r="S385">
        <v>353</v>
      </c>
    </row>
    <row r="386" spans="1:19" ht="12.5" x14ac:dyDescent="0.25">
      <c r="A386" t="s">
        <v>547</v>
      </c>
      <c r="B386" t="s">
        <v>551</v>
      </c>
      <c r="C386">
        <v>0</v>
      </c>
      <c r="D386">
        <v>0</v>
      </c>
      <c r="E386" t="s">
        <v>1226</v>
      </c>
      <c r="F386">
        <v>0</v>
      </c>
      <c r="G386">
        <v>0</v>
      </c>
      <c r="H386" t="s">
        <v>9</v>
      </c>
      <c r="I386" t="s">
        <v>9</v>
      </c>
      <c r="Q386" t="s">
        <v>1229</v>
      </c>
      <c r="S386">
        <v>353</v>
      </c>
    </row>
    <row r="387" spans="1:19" ht="12.5" x14ac:dyDescent="0.25">
      <c r="A387" t="s">
        <v>560</v>
      </c>
      <c r="B387" t="s">
        <v>561</v>
      </c>
      <c r="C387">
        <v>0.197052</v>
      </c>
      <c r="D387">
        <v>40.150500000000001</v>
      </c>
      <c r="E387">
        <v>0</v>
      </c>
      <c r="F387">
        <v>12.395</v>
      </c>
      <c r="G387">
        <v>6.4314499999999997E-2</v>
      </c>
      <c r="H387" t="s">
        <v>9</v>
      </c>
      <c r="I387" t="s">
        <v>79</v>
      </c>
      <c r="Q387" t="s">
        <v>79</v>
      </c>
      <c r="S387">
        <v>354</v>
      </c>
    </row>
    <row r="388" spans="1:19" ht="12.5" x14ac:dyDescent="0.25">
      <c r="A388" t="s">
        <v>562</v>
      </c>
      <c r="B388" t="s">
        <v>563</v>
      </c>
      <c r="C388">
        <v>0.16414200000000001</v>
      </c>
      <c r="D388">
        <v>32.480699999999999</v>
      </c>
      <c r="E388">
        <v>0</v>
      </c>
      <c r="F388">
        <v>10.174099999999999</v>
      </c>
      <c r="G388">
        <v>4.5985100000000001E-2</v>
      </c>
      <c r="H388" t="s">
        <v>9</v>
      </c>
      <c r="I388" t="s">
        <v>79</v>
      </c>
      <c r="Q388" t="s">
        <v>79</v>
      </c>
      <c r="S388">
        <v>355</v>
      </c>
    </row>
    <row r="389" spans="1:19" ht="12.5" x14ac:dyDescent="0.25">
      <c r="A389" t="s">
        <v>562</v>
      </c>
      <c r="B389" t="s">
        <v>565</v>
      </c>
      <c r="C389">
        <v>0.196577</v>
      </c>
      <c r="D389">
        <v>44.434899999999999</v>
      </c>
      <c r="E389">
        <v>0</v>
      </c>
      <c r="F389">
        <v>9.4757400000000001</v>
      </c>
      <c r="G389">
        <v>8.0350400000000002E-2</v>
      </c>
      <c r="H389" t="s">
        <v>79</v>
      </c>
      <c r="I389" t="s">
        <v>79</v>
      </c>
      <c r="Q389" t="s">
        <v>79</v>
      </c>
      <c r="S389">
        <v>356</v>
      </c>
    </row>
    <row r="390" spans="1:19" ht="12.5" x14ac:dyDescent="0.25">
      <c r="A390" t="s">
        <v>562</v>
      </c>
      <c r="B390" t="s">
        <v>564</v>
      </c>
      <c r="C390">
        <v>7.2884099999999993E-2</v>
      </c>
      <c r="D390">
        <v>111.485</v>
      </c>
      <c r="E390">
        <v>102.83166921599138</v>
      </c>
      <c r="F390">
        <v>3.7791000000000001</v>
      </c>
      <c r="G390">
        <v>1.7077800000000001E-2</v>
      </c>
      <c r="H390" t="s">
        <v>9</v>
      </c>
      <c r="I390" t="s">
        <v>79</v>
      </c>
      <c r="Q390" t="s">
        <v>79</v>
      </c>
      <c r="S390">
        <v>357</v>
      </c>
    </row>
    <row r="391" spans="1:19" ht="12.5" x14ac:dyDescent="0.25">
      <c r="A391" t="s">
        <v>562</v>
      </c>
      <c r="B391" t="s">
        <v>568</v>
      </c>
      <c r="C391">
        <v>2.0250000000000001E-2</v>
      </c>
      <c r="D391">
        <v>2.0855999999999999</v>
      </c>
      <c r="E391">
        <v>0</v>
      </c>
      <c r="F391">
        <v>0</v>
      </c>
      <c r="G391">
        <v>7.8049900000000006E-5</v>
      </c>
      <c r="H391" t="s">
        <v>9</v>
      </c>
      <c r="I391" t="s">
        <v>79</v>
      </c>
      <c r="Q391" t="s">
        <v>79</v>
      </c>
      <c r="S391">
        <v>358</v>
      </c>
    </row>
    <row r="392" spans="1:19" ht="12.5" x14ac:dyDescent="0.25">
      <c r="A392" t="s">
        <v>562</v>
      </c>
      <c r="B392" t="s">
        <v>567</v>
      </c>
      <c r="C392">
        <v>0.25594699999999998</v>
      </c>
      <c r="D392">
        <v>168.833</v>
      </c>
      <c r="E392">
        <v>134.47715883553329</v>
      </c>
      <c r="F392">
        <v>2.73292</v>
      </c>
      <c r="G392">
        <v>2.00403E-2</v>
      </c>
      <c r="H392" t="s">
        <v>9</v>
      </c>
      <c r="I392" t="s">
        <v>79</v>
      </c>
      <c r="Q392" t="s">
        <v>79</v>
      </c>
      <c r="S392">
        <v>359</v>
      </c>
    </row>
    <row r="393" spans="1:19" ht="12.5" x14ac:dyDescent="0.25">
      <c r="A393" t="s">
        <v>562</v>
      </c>
      <c r="B393" t="s">
        <v>566</v>
      </c>
      <c r="C393">
        <v>0.36377500000000002</v>
      </c>
      <c r="D393">
        <v>55.660200000000003</v>
      </c>
      <c r="E393">
        <v>0</v>
      </c>
      <c r="F393">
        <v>23.085599999999999</v>
      </c>
      <c r="G393">
        <v>9.40719E-2</v>
      </c>
      <c r="H393" t="s">
        <v>79</v>
      </c>
      <c r="I393" t="s">
        <v>79</v>
      </c>
      <c r="Q393" t="s">
        <v>79</v>
      </c>
      <c r="S393">
        <v>360</v>
      </c>
    </row>
    <row r="394" spans="1:19" ht="12.5" x14ac:dyDescent="0.25">
      <c r="A394" t="s">
        <v>571</v>
      </c>
      <c r="B394" t="s">
        <v>572</v>
      </c>
      <c r="C394">
        <v>0.222085</v>
      </c>
      <c r="D394">
        <v>41.905999999999999</v>
      </c>
      <c r="E394">
        <v>0</v>
      </c>
      <c r="F394">
        <v>15.6282</v>
      </c>
      <c r="G394">
        <v>9.5170500000000005E-2</v>
      </c>
      <c r="H394" t="s">
        <v>9</v>
      </c>
      <c r="I394" t="s">
        <v>79</v>
      </c>
      <c r="Q394" t="s">
        <v>79</v>
      </c>
      <c r="S394">
        <v>361</v>
      </c>
    </row>
    <row r="395" spans="1:19" ht="12.5" x14ac:dyDescent="0.25">
      <c r="A395" t="s">
        <v>571</v>
      </c>
      <c r="B395" t="s">
        <v>574</v>
      </c>
      <c r="C395">
        <v>0.25539099999999998</v>
      </c>
      <c r="D395">
        <v>9.3116699999999994</v>
      </c>
      <c r="E395">
        <v>0</v>
      </c>
      <c r="F395">
        <v>17.7075</v>
      </c>
      <c r="G395">
        <v>1.21279E-2</v>
      </c>
      <c r="H395" t="s">
        <v>9</v>
      </c>
      <c r="I395" t="s">
        <v>79</v>
      </c>
      <c r="Q395" t="s">
        <v>79</v>
      </c>
      <c r="S395">
        <v>362</v>
      </c>
    </row>
    <row r="396" spans="1:19" ht="12.5" x14ac:dyDescent="0.25">
      <c r="A396" t="s">
        <v>571</v>
      </c>
      <c r="B396" t="s">
        <v>573</v>
      </c>
      <c r="C396">
        <v>0.116129</v>
      </c>
      <c r="D396">
        <v>6.3242200000000004</v>
      </c>
      <c r="E396">
        <v>0</v>
      </c>
      <c r="F396">
        <v>8.9571000000000005</v>
      </c>
      <c r="G396">
        <v>5.6713099999999997E-3</v>
      </c>
      <c r="H396" t="s">
        <v>79</v>
      </c>
      <c r="I396" t="s">
        <v>79</v>
      </c>
      <c r="Q396" t="s">
        <v>79</v>
      </c>
      <c r="S396">
        <v>363</v>
      </c>
    </row>
    <row r="397" spans="1:19" ht="12.5" x14ac:dyDescent="0.25">
      <c r="A397" t="s">
        <v>575</v>
      </c>
      <c r="B397" t="s">
        <v>576</v>
      </c>
      <c r="C397">
        <v>0.24760699999999999</v>
      </c>
      <c r="D397">
        <v>45.9557</v>
      </c>
      <c r="E397">
        <v>40.308060797732431</v>
      </c>
      <c r="F397">
        <v>3.91018</v>
      </c>
      <c r="G397">
        <v>1.0313900000000001E-2</v>
      </c>
      <c r="H397" t="s">
        <v>79</v>
      </c>
      <c r="I397" t="s">
        <v>79</v>
      </c>
      <c r="Q397" t="s">
        <v>79</v>
      </c>
      <c r="S397">
        <v>364</v>
      </c>
    </row>
    <row r="398" spans="1:19" ht="12.5" x14ac:dyDescent="0.25">
      <c r="A398" t="s">
        <v>575</v>
      </c>
      <c r="B398" t="s">
        <v>578</v>
      </c>
      <c r="C398">
        <v>0</v>
      </c>
      <c r="D398">
        <v>0</v>
      </c>
      <c r="E398" t="s">
        <v>1226</v>
      </c>
      <c r="F398">
        <v>0</v>
      </c>
      <c r="G398">
        <v>0</v>
      </c>
      <c r="H398" t="s">
        <v>9</v>
      </c>
      <c r="I398" t="s">
        <v>9</v>
      </c>
      <c r="Q398" t="s">
        <v>1229</v>
      </c>
      <c r="S398">
        <v>364</v>
      </c>
    </row>
    <row r="399" spans="1:19" ht="12.5" x14ac:dyDescent="0.25">
      <c r="A399" t="s">
        <v>579</v>
      </c>
      <c r="B399" t="s">
        <v>580</v>
      </c>
      <c r="C399">
        <v>4.1638399999999999E-2</v>
      </c>
      <c r="D399">
        <v>5.3496800000000002</v>
      </c>
      <c r="E399">
        <v>0</v>
      </c>
      <c r="F399">
        <v>4.6359000000000004</v>
      </c>
      <c r="G399">
        <v>7.4815400000000001E-3</v>
      </c>
      <c r="H399" t="s">
        <v>79</v>
      </c>
      <c r="I399" t="s">
        <v>79</v>
      </c>
      <c r="Q399" t="s">
        <v>79</v>
      </c>
      <c r="S399">
        <v>365</v>
      </c>
    </row>
    <row r="400" spans="1:19" ht="12.5" x14ac:dyDescent="0.25">
      <c r="A400" t="s">
        <v>581</v>
      </c>
      <c r="B400" t="s">
        <v>582</v>
      </c>
      <c r="C400">
        <v>0.16323499999999999</v>
      </c>
      <c r="D400">
        <v>7.3738799999999998</v>
      </c>
      <c r="E400">
        <v>0</v>
      </c>
      <c r="F400">
        <v>18.9101</v>
      </c>
      <c r="G400">
        <v>0</v>
      </c>
      <c r="H400" t="s">
        <v>79</v>
      </c>
      <c r="I400" t="s">
        <v>79</v>
      </c>
      <c r="Q400" t="s">
        <v>79</v>
      </c>
      <c r="S400">
        <v>366</v>
      </c>
    </row>
    <row r="401" spans="1:19" ht="12.5" x14ac:dyDescent="0.25">
      <c r="A401" t="s">
        <v>581</v>
      </c>
      <c r="B401" t="s">
        <v>463</v>
      </c>
      <c r="C401">
        <v>4.8915599999999997E-2</v>
      </c>
      <c r="D401">
        <v>7.4704699999999997</v>
      </c>
      <c r="E401">
        <v>0</v>
      </c>
      <c r="F401">
        <v>4.2871899999999998</v>
      </c>
      <c r="G401">
        <v>1.4257000000000001E-2</v>
      </c>
      <c r="H401" t="s">
        <v>79</v>
      </c>
      <c r="I401" t="s">
        <v>79</v>
      </c>
      <c r="Q401" t="s">
        <v>79</v>
      </c>
      <c r="S401">
        <v>367</v>
      </c>
    </row>
    <row r="402" spans="1:19" ht="12.5" x14ac:dyDescent="0.25">
      <c r="A402" t="s">
        <v>581</v>
      </c>
      <c r="B402" t="s">
        <v>584</v>
      </c>
      <c r="C402">
        <v>0.100947</v>
      </c>
      <c r="D402">
        <v>20.093699999999998</v>
      </c>
      <c r="E402">
        <v>0</v>
      </c>
      <c r="F402">
        <v>10.446899999999999</v>
      </c>
      <c r="G402">
        <v>4.0236599999999997E-2</v>
      </c>
      <c r="H402" t="s">
        <v>79</v>
      </c>
      <c r="I402" t="s">
        <v>79</v>
      </c>
      <c r="Q402" t="s">
        <v>79</v>
      </c>
      <c r="S402">
        <v>368</v>
      </c>
    </row>
    <row r="403" spans="1:19" ht="12.5" x14ac:dyDescent="0.25">
      <c r="A403" t="s">
        <v>581</v>
      </c>
      <c r="B403" t="s">
        <v>586</v>
      </c>
      <c r="C403">
        <v>7.16812E-2</v>
      </c>
      <c r="D403">
        <v>107.78</v>
      </c>
      <c r="E403">
        <v>100.66820887344346</v>
      </c>
      <c r="F403">
        <v>1.9</v>
      </c>
      <c r="G403">
        <v>2.7818300000000001E-2</v>
      </c>
      <c r="H403" t="s">
        <v>79</v>
      </c>
      <c r="I403" t="s">
        <v>79</v>
      </c>
      <c r="Q403" t="s">
        <v>79</v>
      </c>
      <c r="S403">
        <v>369</v>
      </c>
    </row>
    <row r="404" spans="1:19" ht="12.5" x14ac:dyDescent="0.25">
      <c r="A404" t="s">
        <v>581</v>
      </c>
      <c r="B404" t="s">
        <v>590</v>
      </c>
      <c r="C404">
        <v>5.1205399999999998E-2</v>
      </c>
      <c r="D404">
        <v>7.9485000000000001</v>
      </c>
      <c r="E404">
        <v>0</v>
      </c>
      <c r="F404">
        <v>1.9</v>
      </c>
      <c r="G404">
        <v>1.23786E-2</v>
      </c>
      <c r="H404" t="s">
        <v>9</v>
      </c>
      <c r="I404" t="s">
        <v>79</v>
      </c>
      <c r="Q404" t="s">
        <v>79</v>
      </c>
      <c r="S404">
        <v>370</v>
      </c>
    </row>
    <row r="405" spans="1:19" ht="12.5" x14ac:dyDescent="0.25">
      <c r="A405" t="s">
        <v>581</v>
      </c>
      <c r="B405" t="s">
        <v>587</v>
      </c>
      <c r="C405">
        <v>3.3136699999999998E-2</v>
      </c>
      <c r="D405">
        <v>5.8639599999999996</v>
      </c>
      <c r="E405">
        <v>0</v>
      </c>
      <c r="F405">
        <v>4.3738900000000003</v>
      </c>
      <c r="G405">
        <v>9.5486200000000007E-3</v>
      </c>
      <c r="H405" t="s">
        <v>79</v>
      </c>
      <c r="I405" t="s">
        <v>79</v>
      </c>
      <c r="Q405" t="s">
        <v>79</v>
      </c>
      <c r="S405">
        <v>371</v>
      </c>
    </row>
    <row r="406" spans="1:19" ht="12.5" x14ac:dyDescent="0.25">
      <c r="A406" t="s">
        <v>581</v>
      </c>
      <c r="B406" t="s">
        <v>589</v>
      </c>
      <c r="C406">
        <v>4.90979E-2</v>
      </c>
      <c r="D406">
        <v>8.5668799999999994</v>
      </c>
      <c r="E406">
        <v>0</v>
      </c>
      <c r="F406">
        <v>7.1563999999999997</v>
      </c>
      <c r="G406">
        <v>1.5044200000000001E-2</v>
      </c>
      <c r="H406" t="s">
        <v>79</v>
      </c>
      <c r="I406" t="s">
        <v>79</v>
      </c>
      <c r="Q406" t="s">
        <v>79</v>
      </c>
      <c r="S406">
        <v>372</v>
      </c>
    </row>
    <row r="407" spans="1:19" ht="12.5" x14ac:dyDescent="0.25">
      <c r="A407" t="s">
        <v>591</v>
      </c>
      <c r="B407" t="s">
        <v>592</v>
      </c>
      <c r="C407">
        <v>5.4916399999999997E-2</v>
      </c>
      <c r="D407">
        <v>0.46360200000000001</v>
      </c>
      <c r="E407">
        <v>0</v>
      </c>
      <c r="F407">
        <v>1.90846</v>
      </c>
      <c r="G407">
        <v>0</v>
      </c>
      <c r="H407" t="s">
        <v>79</v>
      </c>
      <c r="I407" t="s">
        <v>79</v>
      </c>
      <c r="Q407" t="s">
        <v>79</v>
      </c>
      <c r="S407">
        <v>373</v>
      </c>
    </row>
    <row r="408" spans="1:19" ht="12.5" x14ac:dyDescent="0.25">
      <c r="A408" t="s">
        <v>591</v>
      </c>
      <c r="B408" t="s">
        <v>593</v>
      </c>
      <c r="C408">
        <v>0.31202800000000003</v>
      </c>
      <c r="D408">
        <v>50.667000000000002</v>
      </c>
      <c r="E408">
        <v>36.703424980600396</v>
      </c>
      <c r="F408">
        <v>4.2907700000000002</v>
      </c>
      <c r="G408">
        <v>1.38067E-2</v>
      </c>
      <c r="H408" t="s">
        <v>79</v>
      </c>
      <c r="I408" t="s">
        <v>79</v>
      </c>
      <c r="Q408" t="s">
        <v>79</v>
      </c>
      <c r="S408">
        <v>374</v>
      </c>
    </row>
    <row r="409" spans="1:19" ht="12.5" x14ac:dyDescent="0.25">
      <c r="A409" t="s">
        <v>591</v>
      </c>
      <c r="B409" t="s">
        <v>595</v>
      </c>
      <c r="C409">
        <v>1.9820199999999999</v>
      </c>
      <c r="D409">
        <v>7707.2</v>
      </c>
      <c r="E409">
        <v>7707.1968810916187</v>
      </c>
      <c r="F409">
        <v>141.67599999999999</v>
      </c>
      <c r="G409">
        <v>0</v>
      </c>
      <c r="H409" t="s">
        <v>79</v>
      </c>
      <c r="I409" t="s">
        <v>79</v>
      </c>
      <c r="Q409" t="s">
        <v>79</v>
      </c>
      <c r="S409">
        <v>375</v>
      </c>
    </row>
    <row r="410" spans="1:19" ht="12.5" x14ac:dyDescent="0.25">
      <c r="A410" t="s">
        <v>596</v>
      </c>
      <c r="B410" t="s">
        <v>597</v>
      </c>
      <c r="C410">
        <v>0.10353800000000001</v>
      </c>
      <c r="D410">
        <v>7.7738300000000002</v>
      </c>
      <c r="E410">
        <v>0</v>
      </c>
      <c r="F410">
        <v>4.8114299999999997</v>
      </c>
      <c r="G410">
        <v>1.8474600000000001E-2</v>
      </c>
      <c r="H410" t="s">
        <v>79</v>
      </c>
      <c r="I410" t="s">
        <v>79</v>
      </c>
      <c r="Q410" t="s">
        <v>79</v>
      </c>
      <c r="S410">
        <v>376</v>
      </c>
    </row>
    <row r="411" spans="1:19" ht="12.5" x14ac:dyDescent="0.25">
      <c r="A411" t="s">
        <v>598</v>
      </c>
      <c r="B411" t="s">
        <v>601</v>
      </c>
      <c r="C411">
        <v>0.14498900000000001</v>
      </c>
      <c r="D411">
        <v>4.3593200000000003</v>
      </c>
      <c r="E411">
        <v>0</v>
      </c>
      <c r="F411">
        <v>16.2271</v>
      </c>
      <c r="G411">
        <v>0</v>
      </c>
      <c r="H411" t="s">
        <v>79</v>
      </c>
      <c r="I411" t="s">
        <v>79</v>
      </c>
      <c r="Q411" t="s">
        <v>79</v>
      </c>
      <c r="S411">
        <v>377</v>
      </c>
    </row>
    <row r="412" spans="1:19" ht="12.5" x14ac:dyDescent="0.25">
      <c r="A412" t="s">
        <v>598</v>
      </c>
      <c r="B412" t="s">
        <v>599</v>
      </c>
      <c r="C412">
        <v>8.5829699999999995E-2</v>
      </c>
      <c r="D412">
        <v>5.2367400000000002</v>
      </c>
      <c r="E412">
        <v>0</v>
      </c>
      <c r="F412">
        <v>10.7796</v>
      </c>
      <c r="G412">
        <v>0</v>
      </c>
      <c r="H412" t="s">
        <v>79</v>
      </c>
      <c r="I412" t="s">
        <v>79</v>
      </c>
      <c r="Q412" t="s">
        <v>79</v>
      </c>
      <c r="S412">
        <v>378</v>
      </c>
    </row>
    <row r="413" spans="1:19" ht="12.5" x14ac:dyDescent="0.25">
      <c r="A413" t="s">
        <v>598</v>
      </c>
      <c r="B413" t="s">
        <v>600</v>
      </c>
      <c r="C413">
        <v>0.17222699999999999</v>
      </c>
      <c r="D413">
        <v>4.3459300000000001</v>
      </c>
      <c r="E413">
        <v>0</v>
      </c>
      <c r="F413">
        <v>15.474</v>
      </c>
      <c r="G413">
        <v>0</v>
      </c>
      <c r="H413" t="s">
        <v>79</v>
      </c>
      <c r="I413" t="s">
        <v>79</v>
      </c>
      <c r="Q413" t="s">
        <v>79</v>
      </c>
      <c r="S413">
        <v>379</v>
      </c>
    </row>
    <row r="414" spans="1:19" ht="12.5" x14ac:dyDescent="0.25">
      <c r="A414" t="s">
        <v>602</v>
      </c>
      <c r="B414" t="s">
        <v>603</v>
      </c>
      <c r="C414">
        <v>0.11812300000000001</v>
      </c>
      <c r="D414">
        <v>23.736799999999999</v>
      </c>
      <c r="E414">
        <v>0</v>
      </c>
      <c r="F414">
        <v>11.861599999999999</v>
      </c>
      <c r="G414">
        <v>1.64983E-2</v>
      </c>
      <c r="H414" t="s">
        <v>79</v>
      </c>
      <c r="I414" t="s">
        <v>79</v>
      </c>
      <c r="Q414" t="s">
        <v>79</v>
      </c>
      <c r="S414">
        <v>380</v>
      </c>
    </row>
    <row r="415" spans="1:19" ht="12.5" x14ac:dyDescent="0.25">
      <c r="A415" t="s">
        <v>604</v>
      </c>
      <c r="B415" t="s">
        <v>605</v>
      </c>
      <c r="C415">
        <v>8.0213099999999996E-2</v>
      </c>
      <c r="D415">
        <v>6.6875600000000004</v>
      </c>
      <c r="E415">
        <v>0</v>
      </c>
      <c r="F415">
        <v>7.5763299999999996</v>
      </c>
      <c r="G415">
        <v>6.9138100000000003E-3</v>
      </c>
      <c r="H415" t="s">
        <v>9</v>
      </c>
      <c r="I415" t="s">
        <v>79</v>
      </c>
      <c r="Q415" t="s">
        <v>79</v>
      </c>
      <c r="S415">
        <v>381</v>
      </c>
    </row>
    <row r="416" spans="1:19" ht="12.5" x14ac:dyDescent="0.25">
      <c r="A416" t="s">
        <v>606</v>
      </c>
      <c r="B416" t="s">
        <v>49</v>
      </c>
      <c r="C416">
        <v>9.1959399999999997E-2</v>
      </c>
      <c r="D416">
        <v>11.89</v>
      </c>
      <c r="E416">
        <v>0</v>
      </c>
      <c r="F416">
        <v>9.56874</v>
      </c>
      <c r="G416">
        <v>1.9940099999999999E-2</v>
      </c>
      <c r="H416" t="s">
        <v>79</v>
      </c>
      <c r="I416" t="s">
        <v>79</v>
      </c>
      <c r="Q416" t="s">
        <v>79</v>
      </c>
      <c r="S416">
        <v>382</v>
      </c>
    </row>
    <row r="417" spans="1:19" ht="12.5" x14ac:dyDescent="0.25">
      <c r="A417" t="s">
        <v>607</v>
      </c>
      <c r="B417" t="s">
        <v>608</v>
      </c>
      <c r="C417">
        <v>3.2634700000000003E-2</v>
      </c>
      <c r="D417">
        <v>3.99369</v>
      </c>
      <c r="E417">
        <v>0</v>
      </c>
      <c r="F417">
        <v>6.7410899999999998</v>
      </c>
      <c r="G417">
        <v>7.8908899999999998E-4</v>
      </c>
      <c r="H417" t="s">
        <v>79</v>
      </c>
      <c r="I417" t="s">
        <v>79</v>
      </c>
      <c r="Q417" t="s">
        <v>79</v>
      </c>
      <c r="S417">
        <v>383</v>
      </c>
    </row>
    <row r="418" spans="1:19" ht="12.5" x14ac:dyDescent="0.25">
      <c r="A418" t="s">
        <v>609</v>
      </c>
      <c r="B418" t="s">
        <v>610</v>
      </c>
      <c r="C418">
        <v>0.18934200000000001</v>
      </c>
      <c r="D418">
        <v>6.5451600000000001</v>
      </c>
      <c r="E418">
        <v>0</v>
      </c>
      <c r="F418">
        <v>8.7903599999999997</v>
      </c>
      <c r="G418">
        <v>8.9225799999999994E-3</v>
      </c>
      <c r="H418" t="s">
        <v>79</v>
      </c>
      <c r="I418" t="s">
        <v>79</v>
      </c>
      <c r="Q418" t="s">
        <v>79</v>
      </c>
      <c r="S418">
        <v>384</v>
      </c>
    </row>
    <row r="419" spans="1:19" ht="12.5" x14ac:dyDescent="0.25">
      <c r="A419" t="s">
        <v>611</v>
      </c>
      <c r="B419" t="s">
        <v>612</v>
      </c>
      <c r="C419">
        <v>0.112607</v>
      </c>
      <c r="D419">
        <v>5.1330299999999998</v>
      </c>
      <c r="E419">
        <v>0</v>
      </c>
      <c r="F419">
        <v>13.041600000000001</v>
      </c>
      <c r="G419">
        <v>0</v>
      </c>
      <c r="H419" t="s">
        <v>9</v>
      </c>
      <c r="I419" t="s">
        <v>79</v>
      </c>
      <c r="Q419" t="s">
        <v>79</v>
      </c>
      <c r="S419">
        <v>385</v>
      </c>
    </row>
    <row r="420" spans="1:19" ht="12.5" x14ac:dyDescent="0.25">
      <c r="A420" t="s">
        <v>611</v>
      </c>
      <c r="B420" t="s">
        <v>614</v>
      </c>
      <c r="C420">
        <v>0.13125600000000001</v>
      </c>
      <c r="D420">
        <v>4.9826100000000002</v>
      </c>
      <c r="E420">
        <v>0</v>
      </c>
      <c r="F420">
        <v>14.655200000000001</v>
      </c>
      <c r="G420">
        <v>0</v>
      </c>
      <c r="H420" t="s">
        <v>9</v>
      </c>
      <c r="I420" t="s">
        <v>79</v>
      </c>
      <c r="Q420" t="s">
        <v>79</v>
      </c>
      <c r="S420">
        <v>386</v>
      </c>
    </row>
    <row r="421" spans="1:19" ht="12.5" x14ac:dyDescent="0.25">
      <c r="A421" t="s">
        <v>611</v>
      </c>
      <c r="B421" t="s">
        <v>613</v>
      </c>
      <c r="C421">
        <v>0.10524</v>
      </c>
      <c r="D421">
        <v>142.06</v>
      </c>
      <c r="E421">
        <v>140.76132840317723</v>
      </c>
      <c r="F421">
        <v>4.2282500000000001</v>
      </c>
      <c r="G421">
        <v>1.1198899999999999E-3</v>
      </c>
      <c r="H421" t="s">
        <v>9</v>
      </c>
      <c r="I421" t="s">
        <v>79</v>
      </c>
      <c r="Q421" t="s">
        <v>79</v>
      </c>
      <c r="S421">
        <v>387</v>
      </c>
    </row>
    <row r="422" spans="1:19" ht="12.5" x14ac:dyDescent="0.25">
      <c r="A422" t="s">
        <v>615</v>
      </c>
      <c r="B422" t="s">
        <v>616</v>
      </c>
      <c r="C422">
        <v>0.166848</v>
      </c>
      <c r="D422">
        <v>8.5416299999999996</v>
      </c>
      <c r="E422">
        <v>0</v>
      </c>
      <c r="F422">
        <v>18.414999999999999</v>
      </c>
      <c r="G422">
        <v>9.5023199999999999E-3</v>
      </c>
      <c r="H422" t="s">
        <v>79</v>
      </c>
      <c r="I422" t="s">
        <v>79</v>
      </c>
      <c r="Q422" t="s">
        <v>79</v>
      </c>
      <c r="S422">
        <v>388</v>
      </c>
    </row>
    <row r="423" spans="1:19" ht="12.5" x14ac:dyDescent="0.25">
      <c r="A423" t="s">
        <v>615</v>
      </c>
      <c r="B423" t="s">
        <v>618</v>
      </c>
      <c r="C423">
        <v>0.14845800000000001</v>
      </c>
      <c r="D423">
        <v>4.8597200000000003</v>
      </c>
      <c r="E423">
        <v>0</v>
      </c>
      <c r="F423">
        <v>17.009</v>
      </c>
      <c r="G423">
        <v>0</v>
      </c>
      <c r="H423" t="s">
        <v>79</v>
      </c>
      <c r="I423" t="s">
        <v>79</v>
      </c>
      <c r="Q423" t="s">
        <v>79</v>
      </c>
      <c r="S423">
        <v>389</v>
      </c>
    </row>
    <row r="424" spans="1:19" ht="12.5" x14ac:dyDescent="0.25">
      <c r="A424" t="s">
        <v>615</v>
      </c>
      <c r="B424" t="s">
        <v>617</v>
      </c>
      <c r="C424">
        <v>3.7383899999999998E-2</v>
      </c>
      <c r="D424">
        <v>3.41486</v>
      </c>
      <c r="E424">
        <v>0</v>
      </c>
      <c r="F424">
        <v>4.8482099999999999</v>
      </c>
      <c r="G424">
        <v>4.0329900000000002E-3</v>
      </c>
      <c r="H424" t="s">
        <v>79</v>
      </c>
      <c r="I424" t="s">
        <v>79</v>
      </c>
      <c r="Q424" t="s">
        <v>79</v>
      </c>
      <c r="S424">
        <v>390</v>
      </c>
    </row>
    <row r="425" spans="1:19" ht="12.5" x14ac:dyDescent="0.25">
      <c r="A425" t="s">
        <v>619</v>
      </c>
      <c r="B425" t="s">
        <v>620</v>
      </c>
      <c r="C425">
        <v>0.36282500000000001</v>
      </c>
      <c r="D425">
        <v>43.745699999999999</v>
      </c>
      <c r="E425">
        <v>0</v>
      </c>
      <c r="F425">
        <v>19.189900000000002</v>
      </c>
      <c r="G425">
        <v>0.11053</v>
      </c>
      <c r="H425" t="s">
        <v>79</v>
      </c>
      <c r="I425" t="s">
        <v>79</v>
      </c>
      <c r="Q425" t="s">
        <v>79</v>
      </c>
      <c r="S425">
        <v>391</v>
      </c>
    </row>
    <row r="426" spans="1:19" ht="12.5" x14ac:dyDescent="0.25">
      <c r="A426" t="s">
        <v>619</v>
      </c>
      <c r="B426" t="s">
        <v>621</v>
      </c>
      <c r="C426">
        <v>0.22092300000000001</v>
      </c>
      <c r="D426">
        <v>10.3461</v>
      </c>
      <c r="E426">
        <v>0</v>
      </c>
      <c r="F426">
        <v>19.9938</v>
      </c>
      <c r="G426">
        <v>1.19845E-2</v>
      </c>
      <c r="H426" t="s">
        <v>79</v>
      </c>
      <c r="I426" t="s">
        <v>79</v>
      </c>
      <c r="Q426" t="s">
        <v>79</v>
      </c>
      <c r="S426">
        <v>392</v>
      </c>
    </row>
    <row r="427" spans="1:19" ht="12.5" x14ac:dyDescent="0.25">
      <c r="A427" t="s">
        <v>619</v>
      </c>
      <c r="B427" t="s">
        <v>623</v>
      </c>
      <c r="C427">
        <v>8.0771099999999998E-2</v>
      </c>
      <c r="D427">
        <v>12.947800000000001</v>
      </c>
      <c r="E427">
        <v>0</v>
      </c>
      <c r="F427">
        <v>9.8162599999999998</v>
      </c>
      <c r="G427">
        <v>2.1292100000000001E-2</v>
      </c>
      <c r="H427" t="s">
        <v>79</v>
      </c>
      <c r="I427" t="s">
        <v>79</v>
      </c>
      <c r="Q427" t="s">
        <v>79</v>
      </c>
      <c r="S427">
        <v>393</v>
      </c>
    </row>
    <row r="428" spans="1:19" ht="12.5" x14ac:dyDescent="0.25">
      <c r="A428" t="s">
        <v>619</v>
      </c>
      <c r="B428" t="s">
        <v>622</v>
      </c>
      <c r="C428">
        <v>0.27648600000000001</v>
      </c>
      <c r="D428">
        <v>62.529600000000002</v>
      </c>
      <c r="E428">
        <v>51.966403633751014</v>
      </c>
      <c r="F428">
        <v>5.2826899999999997</v>
      </c>
      <c r="G428">
        <v>2.5702900000000001E-2</v>
      </c>
      <c r="H428" t="s">
        <v>79</v>
      </c>
      <c r="I428" t="s">
        <v>79</v>
      </c>
      <c r="Q428" t="s">
        <v>79</v>
      </c>
      <c r="S428">
        <v>394</v>
      </c>
    </row>
    <row r="429" spans="1:19" ht="12.5" x14ac:dyDescent="0.25">
      <c r="A429" t="s">
        <v>619</v>
      </c>
      <c r="B429" t="s">
        <v>624</v>
      </c>
      <c r="C429">
        <v>0.175762</v>
      </c>
      <c r="D429">
        <v>4.2302499999999998</v>
      </c>
      <c r="E429">
        <v>0</v>
      </c>
      <c r="F429">
        <v>11.019500000000001</v>
      </c>
      <c r="G429">
        <v>0</v>
      </c>
      <c r="H429" t="s">
        <v>79</v>
      </c>
      <c r="I429" t="s">
        <v>79</v>
      </c>
      <c r="Q429" t="s">
        <v>79</v>
      </c>
      <c r="S429">
        <v>395</v>
      </c>
    </row>
    <row r="430" spans="1:19" ht="12.5" x14ac:dyDescent="0.25">
      <c r="A430" t="s">
        <v>625</v>
      </c>
      <c r="B430" t="s">
        <v>630</v>
      </c>
      <c r="C430">
        <v>6.1778100000000002E-2</v>
      </c>
      <c r="D430">
        <v>9.7743800000000007</v>
      </c>
      <c r="E430">
        <v>0</v>
      </c>
      <c r="F430">
        <v>8.52623</v>
      </c>
      <c r="G430">
        <v>1.3255899999999999E-2</v>
      </c>
      <c r="H430" t="s">
        <v>79</v>
      </c>
      <c r="I430" t="s">
        <v>79</v>
      </c>
      <c r="Q430" t="s">
        <v>79</v>
      </c>
      <c r="S430">
        <v>396</v>
      </c>
    </row>
    <row r="431" spans="1:19" ht="12.5" x14ac:dyDescent="0.25">
      <c r="A431" t="s">
        <v>625</v>
      </c>
      <c r="B431" t="s">
        <v>626</v>
      </c>
      <c r="C431">
        <v>0</v>
      </c>
      <c r="D431">
        <v>0</v>
      </c>
      <c r="E431" t="s">
        <v>1226</v>
      </c>
      <c r="F431">
        <v>0</v>
      </c>
      <c r="G431">
        <v>0</v>
      </c>
      <c r="H431" t="s">
        <v>9</v>
      </c>
      <c r="I431" t="s">
        <v>9</v>
      </c>
      <c r="Q431" t="s">
        <v>1229</v>
      </c>
      <c r="S431">
        <v>396</v>
      </c>
    </row>
    <row r="432" spans="1:19" ht="12.5" x14ac:dyDescent="0.25">
      <c r="A432" t="s">
        <v>625</v>
      </c>
      <c r="B432" t="s">
        <v>629</v>
      </c>
      <c r="C432">
        <v>0.20300000000000001</v>
      </c>
      <c r="D432">
        <v>68.018000000000001</v>
      </c>
      <c r="E432">
        <v>62.4</v>
      </c>
      <c r="F432">
        <v>4.9009999999999998</v>
      </c>
      <c r="G432">
        <v>9.7087400000000004E-4</v>
      </c>
      <c r="H432" t="s">
        <v>79</v>
      </c>
      <c r="I432" t="s">
        <v>79</v>
      </c>
      <c r="Q432" t="s">
        <v>79</v>
      </c>
      <c r="S432">
        <v>397</v>
      </c>
    </row>
    <row r="433" spans="1:19" ht="12.5" x14ac:dyDescent="0.25">
      <c r="A433" t="s">
        <v>625</v>
      </c>
      <c r="B433" t="s">
        <v>628</v>
      </c>
      <c r="C433">
        <v>0</v>
      </c>
      <c r="D433">
        <v>0</v>
      </c>
      <c r="E433" t="s">
        <v>1226</v>
      </c>
      <c r="F433">
        <v>0</v>
      </c>
      <c r="G433">
        <v>0</v>
      </c>
      <c r="H433" t="s">
        <v>9</v>
      </c>
      <c r="I433" t="s">
        <v>9</v>
      </c>
      <c r="Q433" t="s">
        <v>1229</v>
      </c>
      <c r="S433">
        <v>397</v>
      </c>
    </row>
    <row r="434" spans="1:19" ht="12.5" x14ac:dyDescent="0.25">
      <c r="A434" t="s">
        <v>631</v>
      </c>
      <c r="B434" t="s">
        <v>457</v>
      </c>
      <c r="C434">
        <v>3.50146E-2</v>
      </c>
      <c r="D434">
        <v>4.3924799999999999</v>
      </c>
      <c r="E434">
        <v>0</v>
      </c>
      <c r="F434">
        <v>7.67441</v>
      </c>
      <c r="G434">
        <v>2.1802900000000001E-5</v>
      </c>
      <c r="H434" t="s">
        <v>79</v>
      </c>
      <c r="I434" t="s">
        <v>79</v>
      </c>
      <c r="Q434" t="s">
        <v>79</v>
      </c>
      <c r="S434">
        <v>398</v>
      </c>
    </row>
    <row r="435" spans="1:19" ht="12.5" x14ac:dyDescent="0.25">
      <c r="A435" t="s">
        <v>632</v>
      </c>
      <c r="B435" t="s">
        <v>637</v>
      </c>
      <c r="C435">
        <v>0.16028000000000001</v>
      </c>
      <c r="D435">
        <v>5.4552300000000002</v>
      </c>
      <c r="E435">
        <v>0</v>
      </c>
      <c r="F435">
        <v>19.093299999999999</v>
      </c>
      <c r="G435">
        <v>0</v>
      </c>
      <c r="H435" t="s">
        <v>9</v>
      </c>
      <c r="I435" t="s">
        <v>79</v>
      </c>
      <c r="Q435" t="s">
        <v>79</v>
      </c>
      <c r="S435">
        <v>399</v>
      </c>
    </row>
    <row r="436" spans="1:19" ht="12.5" x14ac:dyDescent="0.25">
      <c r="A436" t="s">
        <v>632</v>
      </c>
      <c r="B436" t="s">
        <v>633</v>
      </c>
      <c r="C436">
        <v>0.164798</v>
      </c>
      <c r="D436">
        <v>5.2349899999999998</v>
      </c>
      <c r="E436">
        <v>0</v>
      </c>
      <c r="F436">
        <v>18.909500000000001</v>
      </c>
      <c r="G436">
        <v>0</v>
      </c>
      <c r="H436" t="s">
        <v>9</v>
      </c>
      <c r="I436" t="s">
        <v>79</v>
      </c>
      <c r="Q436" t="s">
        <v>79</v>
      </c>
      <c r="S436">
        <v>400</v>
      </c>
    </row>
    <row r="437" spans="1:19" ht="12.5" x14ac:dyDescent="0.25">
      <c r="A437" t="s">
        <v>632</v>
      </c>
      <c r="B437" t="s">
        <v>635</v>
      </c>
      <c r="C437">
        <v>1.9631300000000001E-2</v>
      </c>
      <c r="D437">
        <v>1.0660499999999999</v>
      </c>
      <c r="E437">
        <v>0</v>
      </c>
      <c r="F437">
        <v>2.07206</v>
      </c>
      <c r="G437">
        <v>0</v>
      </c>
      <c r="H437" t="s">
        <v>9</v>
      </c>
      <c r="I437" t="s">
        <v>79</v>
      </c>
      <c r="Q437" t="s">
        <v>79</v>
      </c>
      <c r="S437">
        <v>401</v>
      </c>
    </row>
    <row r="438" spans="1:19" ht="12.5" x14ac:dyDescent="0.25">
      <c r="A438" t="s">
        <v>632</v>
      </c>
      <c r="B438" t="s">
        <v>636</v>
      </c>
      <c r="C438">
        <v>0.22697300000000001</v>
      </c>
      <c r="D438">
        <v>5.625</v>
      </c>
      <c r="E438">
        <v>0</v>
      </c>
      <c r="F438">
        <v>22.450500000000002</v>
      </c>
      <c r="G438">
        <v>0</v>
      </c>
      <c r="H438" t="s">
        <v>79</v>
      </c>
      <c r="I438" t="s">
        <v>79</v>
      </c>
      <c r="Q438" t="s">
        <v>79</v>
      </c>
      <c r="S438">
        <v>402</v>
      </c>
    </row>
    <row r="439" spans="1:19" ht="12.5" x14ac:dyDescent="0.25">
      <c r="A439" t="s">
        <v>638</v>
      </c>
      <c r="B439" t="s">
        <v>639</v>
      </c>
      <c r="C439">
        <v>0.21262400000000001</v>
      </c>
      <c r="D439">
        <v>40.4133</v>
      </c>
      <c r="E439">
        <v>0</v>
      </c>
      <c r="F439">
        <v>10.049899999999999</v>
      </c>
      <c r="G439">
        <v>9.79936E-2</v>
      </c>
      <c r="H439" t="s">
        <v>79</v>
      </c>
      <c r="I439" t="s">
        <v>79</v>
      </c>
      <c r="Q439" t="s">
        <v>79</v>
      </c>
      <c r="S439">
        <v>403</v>
      </c>
    </row>
    <row r="440" spans="1:19" ht="12.5" x14ac:dyDescent="0.25">
      <c r="A440" t="s">
        <v>638</v>
      </c>
      <c r="B440" t="s">
        <v>642</v>
      </c>
      <c r="C440">
        <v>0.10170899999999999</v>
      </c>
      <c r="D440">
        <v>3.8637199999999998</v>
      </c>
      <c r="E440">
        <v>0</v>
      </c>
      <c r="F440">
        <v>10.781000000000001</v>
      </c>
      <c r="G440">
        <v>0</v>
      </c>
      <c r="H440" t="s">
        <v>79</v>
      </c>
      <c r="I440" t="s">
        <v>79</v>
      </c>
      <c r="Q440" t="s">
        <v>79</v>
      </c>
      <c r="S440">
        <v>404</v>
      </c>
    </row>
    <row r="441" spans="1:19" ht="12.5" x14ac:dyDescent="0.25">
      <c r="A441" t="s">
        <v>638</v>
      </c>
      <c r="B441" t="s">
        <v>640</v>
      </c>
      <c r="C441">
        <v>6.9594000000000003E-2</v>
      </c>
      <c r="D441">
        <v>5.82</v>
      </c>
      <c r="E441">
        <v>0</v>
      </c>
      <c r="F441">
        <v>7.4300499999999996</v>
      </c>
      <c r="G441">
        <v>8.2179899999999997E-3</v>
      </c>
      <c r="H441" t="s">
        <v>79</v>
      </c>
      <c r="I441" t="s">
        <v>79</v>
      </c>
      <c r="Q441" t="s">
        <v>79</v>
      </c>
      <c r="S441">
        <v>405</v>
      </c>
    </row>
    <row r="442" spans="1:19" ht="12.5" x14ac:dyDescent="0.25">
      <c r="A442" t="s">
        <v>638</v>
      </c>
      <c r="B442" t="s">
        <v>644</v>
      </c>
      <c r="C442">
        <v>0.157804</v>
      </c>
      <c r="D442">
        <v>22.901599999999998</v>
      </c>
      <c r="E442">
        <v>0</v>
      </c>
      <c r="F442">
        <v>13.136900000000001</v>
      </c>
      <c r="G442">
        <v>3.6107599999999997E-2</v>
      </c>
      <c r="H442" t="s">
        <v>79</v>
      </c>
      <c r="I442" t="s">
        <v>79</v>
      </c>
      <c r="Q442" t="s">
        <v>79</v>
      </c>
      <c r="S442">
        <v>406</v>
      </c>
    </row>
    <row r="443" spans="1:19" ht="12.5" x14ac:dyDescent="0.25">
      <c r="A443" t="s">
        <v>638</v>
      </c>
      <c r="B443" t="s">
        <v>583</v>
      </c>
      <c r="C443">
        <v>8.49916E-2</v>
      </c>
      <c r="D443">
        <v>17.2437</v>
      </c>
      <c r="E443">
        <v>0</v>
      </c>
      <c r="F443">
        <v>7.9744999999999999</v>
      </c>
      <c r="G443">
        <v>3.6714900000000002E-2</v>
      </c>
      <c r="H443" t="s">
        <v>9</v>
      </c>
      <c r="I443" t="s">
        <v>79</v>
      </c>
      <c r="Q443" t="s">
        <v>79</v>
      </c>
      <c r="S443">
        <v>407</v>
      </c>
    </row>
    <row r="444" spans="1:19" ht="12.5" x14ac:dyDescent="0.25">
      <c r="A444" t="s">
        <v>638</v>
      </c>
      <c r="B444" t="s">
        <v>645</v>
      </c>
      <c r="C444">
        <v>5.2811400000000001E-2</v>
      </c>
      <c r="D444">
        <v>8.7081</v>
      </c>
      <c r="E444">
        <v>0</v>
      </c>
      <c r="F444">
        <v>6.0321499999999997</v>
      </c>
      <c r="G444">
        <v>1.6119700000000001E-2</v>
      </c>
      <c r="H444" t="s">
        <v>79</v>
      </c>
      <c r="I444" t="s">
        <v>79</v>
      </c>
      <c r="Q444" t="s">
        <v>79</v>
      </c>
      <c r="S444">
        <v>408</v>
      </c>
    </row>
    <row r="445" spans="1:19" ht="12.5" x14ac:dyDescent="0.25">
      <c r="A445" t="s">
        <v>638</v>
      </c>
      <c r="B445" t="s">
        <v>646</v>
      </c>
      <c r="C445">
        <v>7.9292399999999999E-2</v>
      </c>
      <c r="D445">
        <v>1.59755</v>
      </c>
      <c r="E445">
        <v>0</v>
      </c>
      <c r="F445">
        <v>6.0061900000000001</v>
      </c>
      <c r="G445">
        <v>0</v>
      </c>
      <c r="H445" t="s">
        <v>79</v>
      </c>
      <c r="I445" t="s">
        <v>79</v>
      </c>
      <c r="Q445" t="s">
        <v>79</v>
      </c>
      <c r="S445">
        <v>409</v>
      </c>
    </row>
    <row r="446" spans="1:19" ht="12.5" x14ac:dyDescent="0.25">
      <c r="A446" t="s">
        <v>638</v>
      </c>
      <c r="B446" t="s">
        <v>647</v>
      </c>
      <c r="C446">
        <v>0.326932</v>
      </c>
      <c r="D446">
        <v>38.554400000000001</v>
      </c>
      <c r="E446">
        <v>0</v>
      </c>
      <c r="F446">
        <v>25.464500000000001</v>
      </c>
      <c r="G446">
        <v>6.7717200000000005E-2</v>
      </c>
      <c r="H446" t="s">
        <v>79</v>
      </c>
      <c r="I446" t="s">
        <v>79</v>
      </c>
      <c r="Q446" t="s">
        <v>79</v>
      </c>
      <c r="S446">
        <v>410</v>
      </c>
    </row>
    <row r="447" spans="1:19" ht="12.5" x14ac:dyDescent="0.25">
      <c r="A447" t="s">
        <v>638</v>
      </c>
      <c r="B447" t="s">
        <v>651</v>
      </c>
      <c r="C447">
        <v>0</v>
      </c>
      <c r="D447">
        <v>0</v>
      </c>
      <c r="E447" t="s">
        <v>1226</v>
      </c>
      <c r="F447">
        <v>0</v>
      </c>
      <c r="G447">
        <v>0</v>
      </c>
      <c r="H447" t="s">
        <v>79</v>
      </c>
      <c r="I447" t="s">
        <v>9</v>
      </c>
      <c r="Q447" t="s">
        <v>1229</v>
      </c>
      <c r="S447">
        <v>410</v>
      </c>
    </row>
    <row r="448" spans="1:19" ht="12.5" x14ac:dyDescent="0.25">
      <c r="A448" t="s">
        <v>638</v>
      </c>
      <c r="B448" t="s">
        <v>648</v>
      </c>
      <c r="C448">
        <v>0.17837800000000001</v>
      </c>
      <c r="D448">
        <v>146.20099999999999</v>
      </c>
      <c r="E448">
        <v>140.48805880955294</v>
      </c>
      <c r="F448">
        <v>4.2000400000000004</v>
      </c>
      <c r="G448">
        <v>1.30343E-2</v>
      </c>
      <c r="H448" t="s">
        <v>79</v>
      </c>
      <c r="I448" t="s">
        <v>79</v>
      </c>
      <c r="Q448" t="s">
        <v>79</v>
      </c>
      <c r="S448">
        <v>411</v>
      </c>
    </row>
    <row r="449" spans="1:19" ht="12.5" x14ac:dyDescent="0.25">
      <c r="A449" t="s">
        <v>638</v>
      </c>
      <c r="B449" t="s">
        <v>650</v>
      </c>
      <c r="C449">
        <v>0.113538</v>
      </c>
      <c r="D449">
        <v>4.5620799999999999</v>
      </c>
      <c r="E449">
        <v>0</v>
      </c>
      <c r="F449">
        <v>11.0404</v>
      </c>
      <c r="G449">
        <v>0</v>
      </c>
      <c r="H449" t="s">
        <v>79</v>
      </c>
      <c r="I449" t="s">
        <v>79</v>
      </c>
      <c r="Q449" t="s">
        <v>79</v>
      </c>
      <c r="S449">
        <v>412</v>
      </c>
    </row>
    <row r="450" spans="1:19" ht="12.5" x14ac:dyDescent="0.25">
      <c r="A450" t="s">
        <v>638</v>
      </c>
      <c r="B450" t="s">
        <v>649</v>
      </c>
      <c r="C450">
        <v>2.1873400000000001E-2</v>
      </c>
      <c r="D450">
        <v>0.50665400000000005</v>
      </c>
      <c r="E450">
        <v>0</v>
      </c>
      <c r="F450">
        <v>1.4014899999999999</v>
      </c>
      <c r="G450">
        <v>0</v>
      </c>
      <c r="H450" t="s">
        <v>79</v>
      </c>
      <c r="I450" t="s">
        <v>79</v>
      </c>
      <c r="Q450" t="s">
        <v>79</v>
      </c>
      <c r="S450">
        <v>413</v>
      </c>
    </row>
    <row r="451" spans="1:19" ht="12.5" x14ac:dyDescent="0.25">
      <c r="A451" t="s">
        <v>652</v>
      </c>
      <c r="B451" t="s">
        <v>653</v>
      </c>
      <c r="C451">
        <v>6.4091999999999996E-2</v>
      </c>
      <c r="D451">
        <v>5.4206300000000001</v>
      </c>
      <c r="E451">
        <v>0</v>
      </c>
      <c r="F451">
        <v>9.4861199999999997</v>
      </c>
      <c r="G451">
        <v>0</v>
      </c>
      <c r="H451" t="s">
        <v>79</v>
      </c>
      <c r="I451" t="s">
        <v>79</v>
      </c>
      <c r="Q451" t="s">
        <v>79</v>
      </c>
      <c r="S451">
        <v>414</v>
      </c>
    </row>
    <row r="452" spans="1:19" ht="12.5" x14ac:dyDescent="0.25">
      <c r="A452" t="s">
        <v>652</v>
      </c>
      <c r="B452" t="s">
        <v>655</v>
      </c>
      <c r="C452">
        <v>7.7302099999999999E-2</v>
      </c>
      <c r="D452">
        <v>6.0992199999999999</v>
      </c>
      <c r="E452">
        <v>0</v>
      </c>
      <c r="F452">
        <v>10.7514</v>
      </c>
      <c r="G452">
        <v>0</v>
      </c>
      <c r="H452" t="s">
        <v>79</v>
      </c>
      <c r="I452" t="s">
        <v>79</v>
      </c>
      <c r="Q452" t="s">
        <v>79</v>
      </c>
      <c r="S452">
        <v>415</v>
      </c>
    </row>
    <row r="453" spans="1:19" ht="12.5" x14ac:dyDescent="0.25">
      <c r="A453" t="s">
        <v>652</v>
      </c>
      <c r="B453" t="s">
        <v>656</v>
      </c>
      <c r="C453">
        <v>8.7988399999999994E-2</v>
      </c>
      <c r="D453">
        <v>6.8549800000000003</v>
      </c>
      <c r="E453">
        <v>0</v>
      </c>
      <c r="F453">
        <v>12.1225</v>
      </c>
      <c r="G453">
        <v>0</v>
      </c>
      <c r="H453" t="s">
        <v>79</v>
      </c>
      <c r="I453" t="s">
        <v>79</v>
      </c>
      <c r="Q453" t="s">
        <v>79</v>
      </c>
      <c r="S453">
        <v>416</v>
      </c>
    </row>
    <row r="454" spans="1:19" ht="12.5" x14ac:dyDescent="0.25">
      <c r="A454" t="s">
        <v>652</v>
      </c>
      <c r="B454" t="s">
        <v>657</v>
      </c>
      <c r="C454">
        <v>6.3583700000000007E-2</v>
      </c>
      <c r="D454">
        <v>5.0920100000000001</v>
      </c>
      <c r="E454">
        <v>0</v>
      </c>
      <c r="F454">
        <v>9.0946999999999996</v>
      </c>
      <c r="G454">
        <v>0</v>
      </c>
      <c r="H454" t="s">
        <v>79</v>
      </c>
      <c r="I454" t="s">
        <v>79</v>
      </c>
      <c r="Q454" t="s">
        <v>79</v>
      </c>
      <c r="S454">
        <v>417</v>
      </c>
    </row>
    <row r="455" spans="1:19" ht="12.5" x14ac:dyDescent="0.25">
      <c r="A455" t="s">
        <v>652</v>
      </c>
      <c r="B455" t="s">
        <v>654</v>
      </c>
      <c r="C455">
        <v>5.3694400000000003E-2</v>
      </c>
      <c r="D455">
        <v>4.7866799999999996</v>
      </c>
      <c r="E455">
        <v>0</v>
      </c>
      <c r="F455">
        <v>8.7976700000000001</v>
      </c>
      <c r="G455">
        <v>4.7813400000000001E-4</v>
      </c>
      <c r="H455" t="s">
        <v>79</v>
      </c>
      <c r="I455" t="s">
        <v>79</v>
      </c>
      <c r="Q455" t="s">
        <v>79</v>
      </c>
      <c r="S455">
        <v>418</v>
      </c>
    </row>
    <row r="456" spans="1:19" ht="12.5" x14ac:dyDescent="0.25">
      <c r="A456" t="s">
        <v>658</v>
      </c>
      <c r="B456" t="s">
        <v>659</v>
      </c>
      <c r="C456">
        <v>0.242511</v>
      </c>
      <c r="D456">
        <v>23.8277</v>
      </c>
      <c r="E456">
        <v>0</v>
      </c>
      <c r="F456">
        <v>18.833100000000002</v>
      </c>
      <c r="G456">
        <v>5.2962599999999999E-2</v>
      </c>
      <c r="H456" t="s">
        <v>79</v>
      </c>
      <c r="I456" t="s">
        <v>79</v>
      </c>
      <c r="Q456" t="s">
        <v>79</v>
      </c>
      <c r="S456">
        <v>419</v>
      </c>
    </row>
    <row r="457" spans="1:19" ht="12.5" x14ac:dyDescent="0.25">
      <c r="A457" t="s">
        <v>658</v>
      </c>
      <c r="B457" t="s">
        <v>660</v>
      </c>
      <c r="C457">
        <v>4.1430799999999997E-2</v>
      </c>
      <c r="D457">
        <v>6.5900400000000001</v>
      </c>
      <c r="E457">
        <v>0</v>
      </c>
      <c r="F457">
        <v>2.4189799999999999</v>
      </c>
      <c r="G457">
        <v>1.5496899999999999E-2</v>
      </c>
      <c r="H457" t="s">
        <v>9</v>
      </c>
      <c r="I457" t="s">
        <v>79</v>
      </c>
      <c r="Q457" t="s">
        <v>79</v>
      </c>
      <c r="S457">
        <v>420</v>
      </c>
    </row>
    <row r="458" spans="1:19" ht="12.5" x14ac:dyDescent="0.25">
      <c r="A458" t="s">
        <v>658</v>
      </c>
      <c r="B458" t="s">
        <v>661</v>
      </c>
      <c r="C458">
        <v>7.5550800000000001E-2</v>
      </c>
      <c r="D458">
        <v>8.3809299999999993</v>
      </c>
      <c r="E458">
        <v>0</v>
      </c>
      <c r="F458">
        <v>8.2278500000000001</v>
      </c>
      <c r="G458">
        <v>1.16819E-2</v>
      </c>
      <c r="H458" t="s">
        <v>79</v>
      </c>
      <c r="I458" t="s">
        <v>79</v>
      </c>
      <c r="Q458" t="s">
        <v>79</v>
      </c>
      <c r="S458">
        <v>421</v>
      </c>
    </row>
    <row r="459" spans="1:19" ht="12.5" x14ac:dyDescent="0.25">
      <c r="A459" t="s">
        <v>662</v>
      </c>
      <c r="B459" t="s">
        <v>669</v>
      </c>
      <c r="C459">
        <v>0.19311700000000001</v>
      </c>
      <c r="D459">
        <v>6.6206899999999997</v>
      </c>
      <c r="E459">
        <v>0</v>
      </c>
      <c r="F459">
        <v>19.9603</v>
      </c>
      <c r="G459">
        <v>2.41223E-3</v>
      </c>
      <c r="H459" t="s">
        <v>9</v>
      </c>
      <c r="I459" t="s">
        <v>79</v>
      </c>
      <c r="Q459" t="s">
        <v>79</v>
      </c>
      <c r="S459">
        <v>422</v>
      </c>
    </row>
    <row r="460" spans="1:19" ht="12.5" x14ac:dyDescent="0.25">
      <c r="A460" t="s">
        <v>662</v>
      </c>
      <c r="B460" t="s">
        <v>667</v>
      </c>
      <c r="C460">
        <v>0.19838500000000001</v>
      </c>
      <c r="D460">
        <v>9.4575399999999998</v>
      </c>
      <c r="E460">
        <v>0</v>
      </c>
      <c r="F460">
        <v>19.244700000000002</v>
      </c>
      <c r="G460">
        <v>1.08364E-2</v>
      </c>
      <c r="H460" t="s">
        <v>9</v>
      </c>
      <c r="I460" t="s">
        <v>79</v>
      </c>
      <c r="Q460" t="s">
        <v>79</v>
      </c>
      <c r="S460">
        <v>423</v>
      </c>
    </row>
    <row r="461" spans="1:19" ht="12.5" x14ac:dyDescent="0.25">
      <c r="A461" t="s">
        <v>662</v>
      </c>
      <c r="B461" t="s">
        <v>668</v>
      </c>
      <c r="C461">
        <v>0.19040899999999999</v>
      </c>
      <c r="D461">
        <v>7.1863000000000001</v>
      </c>
      <c r="E461">
        <v>0</v>
      </c>
      <c r="F461">
        <v>19.267700000000001</v>
      </c>
      <c r="G461">
        <v>4.5800800000000003E-3</v>
      </c>
      <c r="H461" t="s">
        <v>9</v>
      </c>
      <c r="I461" t="s">
        <v>79</v>
      </c>
      <c r="Q461" t="s">
        <v>79</v>
      </c>
      <c r="S461">
        <v>424</v>
      </c>
    </row>
    <row r="462" spans="1:19" ht="12.5" x14ac:dyDescent="0.25">
      <c r="A462" t="s">
        <v>662</v>
      </c>
      <c r="B462" t="s">
        <v>665</v>
      </c>
      <c r="C462">
        <v>0.201594</v>
      </c>
      <c r="D462">
        <v>12.463699999999999</v>
      </c>
      <c r="E462">
        <v>0</v>
      </c>
      <c r="F462">
        <v>18.139099999999999</v>
      </c>
      <c r="G462">
        <v>2.1241199999999998E-2</v>
      </c>
      <c r="H462" t="s">
        <v>9</v>
      </c>
      <c r="I462" t="s">
        <v>79</v>
      </c>
      <c r="Q462" t="s">
        <v>79</v>
      </c>
      <c r="S462">
        <v>425</v>
      </c>
    </row>
    <row r="463" spans="1:19" ht="12.5" x14ac:dyDescent="0.25">
      <c r="A463" t="s">
        <v>662</v>
      </c>
      <c r="B463" t="s">
        <v>663</v>
      </c>
      <c r="C463">
        <v>8.0984500000000001E-2</v>
      </c>
      <c r="D463">
        <v>6.95045</v>
      </c>
      <c r="E463">
        <v>0</v>
      </c>
      <c r="F463">
        <v>10.1052</v>
      </c>
      <c r="G463">
        <v>3.14555E-3</v>
      </c>
      <c r="H463" t="s">
        <v>9</v>
      </c>
      <c r="I463" t="s">
        <v>79</v>
      </c>
      <c r="Q463" t="s">
        <v>79</v>
      </c>
      <c r="S463">
        <v>426</v>
      </c>
    </row>
    <row r="464" spans="1:19" ht="12.5" x14ac:dyDescent="0.25">
      <c r="A464" t="s">
        <v>662</v>
      </c>
      <c r="B464" t="s">
        <v>664</v>
      </c>
      <c r="C464">
        <v>7.3671700000000007E-2</v>
      </c>
      <c r="D464">
        <v>6.3280099999999999</v>
      </c>
      <c r="E464">
        <v>0</v>
      </c>
      <c r="F464">
        <v>7.0117399999999996</v>
      </c>
      <c r="G464">
        <v>7.1570100000000001E-3</v>
      </c>
      <c r="H464" t="s">
        <v>9</v>
      </c>
      <c r="I464" t="s">
        <v>79</v>
      </c>
      <c r="Q464" t="s">
        <v>79</v>
      </c>
      <c r="S464">
        <v>427</v>
      </c>
    </row>
    <row r="465" spans="1:19" ht="12.5" x14ac:dyDescent="0.25">
      <c r="A465" t="s">
        <v>670</v>
      </c>
      <c r="B465" t="s">
        <v>671</v>
      </c>
      <c r="C465">
        <v>7.9725599999999994E-2</v>
      </c>
      <c r="D465">
        <v>4.2044199999999998</v>
      </c>
      <c r="E465">
        <v>0</v>
      </c>
      <c r="F465">
        <v>7.7115099999999996</v>
      </c>
      <c r="G465">
        <v>0</v>
      </c>
      <c r="H465" t="s">
        <v>9</v>
      </c>
      <c r="I465" t="s">
        <v>79</v>
      </c>
      <c r="Q465" t="s">
        <v>79</v>
      </c>
      <c r="S465">
        <v>428</v>
      </c>
    </row>
    <row r="466" spans="1:19" ht="12.5" x14ac:dyDescent="0.25">
      <c r="A466" t="s">
        <v>670</v>
      </c>
      <c r="B466" t="s">
        <v>672</v>
      </c>
      <c r="C466">
        <v>7.4655700000000005E-2</v>
      </c>
      <c r="D466">
        <v>5.2030900000000004</v>
      </c>
      <c r="E466">
        <v>0</v>
      </c>
      <c r="F466">
        <v>9.2744999999999997</v>
      </c>
      <c r="G466">
        <v>0</v>
      </c>
      <c r="H466" t="s">
        <v>9</v>
      </c>
      <c r="I466" t="s">
        <v>79</v>
      </c>
      <c r="Q466" t="s">
        <v>79</v>
      </c>
      <c r="S466">
        <v>429</v>
      </c>
    </row>
    <row r="467" spans="1:19" ht="12.5" x14ac:dyDescent="0.25">
      <c r="A467" t="s">
        <v>670</v>
      </c>
      <c r="B467" t="s">
        <v>673</v>
      </c>
      <c r="C467">
        <v>0.102878</v>
      </c>
      <c r="D467">
        <v>11.828099999999999</v>
      </c>
      <c r="E467">
        <v>0</v>
      </c>
      <c r="F467">
        <v>5.7328999999999999</v>
      </c>
      <c r="G467">
        <v>1.7661E-2</v>
      </c>
      <c r="H467" t="s">
        <v>9</v>
      </c>
      <c r="I467" t="s">
        <v>79</v>
      </c>
      <c r="Q467" t="s">
        <v>79</v>
      </c>
      <c r="S467">
        <v>430</v>
      </c>
    </row>
    <row r="468" spans="1:19" ht="12.5" x14ac:dyDescent="0.25">
      <c r="A468" t="s">
        <v>670</v>
      </c>
      <c r="B468" t="s">
        <v>674</v>
      </c>
      <c r="C468">
        <v>3.8630999999999999E-2</v>
      </c>
      <c r="D468">
        <v>0.275501</v>
      </c>
      <c r="E468">
        <v>0</v>
      </c>
      <c r="F468">
        <v>4.7103200000000003</v>
      </c>
      <c r="G468">
        <v>0</v>
      </c>
      <c r="H468" t="s">
        <v>9</v>
      </c>
      <c r="I468" t="s">
        <v>79</v>
      </c>
      <c r="Q468" t="s">
        <v>79</v>
      </c>
      <c r="S468">
        <v>431</v>
      </c>
    </row>
    <row r="469" spans="1:19" ht="12.5" x14ac:dyDescent="0.25">
      <c r="A469" t="s">
        <v>675</v>
      </c>
      <c r="B469" t="s">
        <v>676</v>
      </c>
      <c r="C469">
        <v>0.36196400000000001</v>
      </c>
      <c r="D469">
        <v>70.271699999999996</v>
      </c>
      <c r="E469">
        <v>0</v>
      </c>
      <c r="F469">
        <v>14.7005</v>
      </c>
      <c r="G469">
        <v>0.14868400000000001</v>
      </c>
      <c r="H469" t="s">
        <v>79</v>
      </c>
      <c r="I469" t="s">
        <v>79</v>
      </c>
      <c r="Q469" t="s">
        <v>79</v>
      </c>
      <c r="S469">
        <v>432</v>
      </c>
    </row>
    <row r="470" spans="1:19" ht="12.5" x14ac:dyDescent="0.25">
      <c r="A470" t="s">
        <v>675</v>
      </c>
      <c r="B470" t="s">
        <v>678</v>
      </c>
      <c r="C470">
        <v>7.7545299999999998E-2</v>
      </c>
      <c r="D470">
        <v>5.01288</v>
      </c>
      <c r="E470">
        <v>0</v>
      </c>
      <c r="F470">
        <v>8.9366800000000008</v>
      </c>
      <c r="G470">
        <v>0</v>
      </c>
      <c r="H470" t="s">
        <v>79</v>
      </c>
      <c r="I470" t="s">
        <v>79</v>
      </c>
      <c r="Q470" t="s">
        <v>79</v>
      </c>
      <c r="S470">
        <v>433</v>
      </c>
    </row>
    <row r="471" spans="1:19" ht="12.5" x14ac:dyDescent="0.25">
      <c r="A471" t="s">
        <v>675</v>
      </c>
      <c r="B471" t="s">
        <v>677</v>
      </c>
      <c r="C471">
        <v>0.18167700000000001</v>
      </c>
      <c r="D471">
        <v>81.299400000000006</v>
      </c>
      <c r="E471">
        <v>56.032809197815034</v>
      </c>
      <c r="F471">
        <v>6.3185500000000001</v>
      </c>
      <c r="G471">
        <v>7.7939599999999998E-2</v>
      </c>
      <c r="H471" t="s">
        <v>79</v>
      </c>
      <c r="I471" t="s">
        <v>79</v>
      </c>
      <c r="Q471" t="s">
        <v>79</v>
      </c>
      <c r="S471">
        <v>434</v>
      </c>
    </row>
    <row r="472" spans="1:19" ht="12.5" x14ac:dyDescent="0.25">
      <c r="A472" t="s">
        <v>679</v>
      </c>
      <c r="B472" t="s">
        <v>684</v>
      </c>
      <c r="C472">
        <v>5.1429900000000001E-2</v>
      </c>
      <c r="D472">
        <v>19.792200000000001</v>
      </c>
      <c r="E472">
        <v>14.783662302130155</v>
      </c>
      <c r="F472">
        <v>5.0349000000000004</v>
      </c>
      <c r="G472">
        <v>8.9528899999999998E-3</v>
      </c>
      <c r="H472" t="s">
        <v>9</v>
      </c>
      <c r="I472" t="s">
        <v>79</v>
      </c>
      <c r="Q472" t="s">
        <v>79</v>
      </c>
      <c r="S472">
        <v>435</v>
      </c>
    </row>
    <row r="473" spans="1:19" ht="12.5" x14ac:dyDescent="0.25">
      <c r="A473" t="s">
        <v>679</v>
      </c>
      <c r="B473" t="s">
        <v>680</v>
      </c>
      <c r="C473">
        <v>0</v>
      </c>
      <c r="D473">
        <v>0</v>
      </c>
      <c r="E473" t="s">
        <v>1226</v>
      </c>
      <c r="F473">
        <v>0</v>
      </c>
      <c r="G473">
        <v>0</v>
      </c>
      <c r="H473" t="s">
        <v>9</v>
      </c>
      <c r="I473" t="s">
        <v>9</v>
      </c>
      <c r="Q473" t="s">
        <v>1229</v>
      </c>
      <c r="S473">
        <v>435</v>
      </c>
    </row>
    <row r="474" spans="1:19" ht="12.5" x14ac:dyDescent="0.25">
      <c r="A474" t="s">
        <v>679</v>
      </c>
      <c r="B474" t="s">
        <v>682</v>
      </c>
      <c r="C474">
        <v>0</v>
      </c>
      <c r="D474">
        <v>0</v>
      </c>
      <c r="E474" t="s">
        <v>1226</v>
      </c>
      <c r="F474">
        <v>0</v>
      </c>
      <c r="G474">
        <v>0</v>
      </c>
      <c r="H474" t="s">
        <v>9</v>
      </c>
      <c r="I474" t="s">
        <v>9</v>
      </c>
      <c r="Q474" t="s">
        <v>1229</v>
      </c>
      <c r="S474">
        <v>435</v>
      </c>
    </row>
    <row r="475" spans="1:19" ht="12.5" x14ac:dyDescent="0.25">
      <c r="A475" t="s">
        <v>685</v>
      </c>
      <c r="B475" t="s">
        <v>686</v>
      </c>
      <c r="C475">
        <v>0.11475200000000001</v>
      </c>
      <c r="D475">
        <v>6.0931199999999999</v>
      </c>
      <c r="E475">
        <v>0</v>
      </c>
      <c r="F475">
        <v>15.013</v>
      </c>
      <c r="G475">
        <v>0</v>
      </c>
      <c r="H475" t="s">
        <v>79</v>
      </c>
      <c r="I475" t="s">
        <v>79</v>
      </c>
      <c r="Q475" t="s">
        <v>79</v>
      </c>
      <c r="S475">
        <v>436</v>
      </c>
    </row>
    <row r="476" spans="1:19" ht="12.5" x14ac:dyDescent="0.25">
      <c r="A476" t="s">
        <v>685</v>
      </c>
      <c r="B476" t="s">
        <v>687</v>
      </c>
      <c r="C476">
        <v>0.24426899999999999</v>
      </c>
      <c r="D476">
        <v>6.6345799999999997</v>
      </c>
      <c r="E476">
        <v>0</v>
      </c>
      <c r="F476">
        <v>23.505299999999998</v>
      </c>
      <c r="G476">
        <v>0</v>
      </c>
      <c r="H476" t="s">
        <v>79</v>
      </c>
      <c r="I476" t="s">
        <v>79</v>
      </c>
      <c r="Q476" t="s">
        <v>79</v>
      </c>
      <c r="S476">
        <v>437</v>
      </c>
    </row>
    <row r="477" spans="1:19" ht="12.5" x14ac:dyDescent="0.25">
      <c r="A477" t="s">
        <v>685</v>
      </c>
      <c r="B477" t="s">
        <v>689</v>
      </c>
      <c r="C477">
        <v>0.120127</v>
      </c>
      <c r="D477">
        <v>7.49207</v>
      </c>
      <c r="E477">
        <v>0</v>
      </c>
      <c r="F477">
        <v>16.578299999999999</v>
      </c>
      <c r="G477">
        <v>0</v>
      </c>
      <c r="H477" t="s">
        <v>79</v>
      </c>
      <c r="I477" t="s">
        <v>79</v>
      </c>
      <c r="Q477" t="s">
        <v>79</v>
      </c>
      <c r="S477">
        <v>438</v>
      </c>
    </row>
    <row r="478" spans="1:19" ht="12.5" x14ac:dyDescent="0.25">
      <c r="A478" t="s">
        <v>685</v>
      </c>
      <c r="B478" t="s">
        <v>691</v>
      </c>
      <c r="C478">
        <v>4.6753900000000001E-2</v>
      </c>
      <c r="D478">
        <v>4.2193100000000001</v>
      </c>
      <c r="E478">
        <v>0</v>
      </c>
      <c r="F478">
        <v>7.4380100000000002</v>
      </c>
      <c r="G478">
        <v>0</v>
      </c>
      <c r="H478" t="s">
        <v>79</v>
      </c>
      <c r="I478" t="s">
        <v>79</v>
      </c>
      <c r="Q478" t="s">
        <v>79</v>
      </c>
      <c r="S478">
        <v>439</v>
      </c>
    </row>
    <row r="479" spans="1:19" ht="12.5" x14ac:dyDescent="0.25">
      <c r="A479" t="s">
        <v>685</v>
      </c>
      <c r="B479" t="s">
        <v>690</v>
      </c>
      <c r="C479">
        <v>3.0229900000000001E-2</v>
      </c>
      <c r="D479">
        <v>3.68947</v>
      </c>
      <c r="E479">
        <v>0</v>
      </c>
      <c r="F479">
        <v>6.6006900000000002</v>
      </c>
      <c r="G479">
        <v>0</v>
      </c>
      <c r="H479" t="s">
        <v>79</v>
      </c>
      <c r="I479" t="s">
        <v>79</v>
      </c>
      <c r="Q479" t="s">
        <v>79</v>
      </c>
      <c r="S479">
        <v>440</v>
      </c>
    </row>
    <row r="480" spans="1:19" ht="12.5" x14ac:dyDescent="0.25">
      <c r="A480" t="s">
        <v>692</v>
      </c>
      <c r="B480" t="s">
        <v>693</v>
      </c>
      <c r="C480">
        <v>0.12395299999999999</v>
      </c>
      <c r="D480">
        <v>5.0160499999999999</v>
      </c>
      <c r="E480">
        <v>0</v>
      </c>
      <c r="F480">
        <v>12.4964</v>
      </c>
      <c r="G480">
        <v>0</v>
      </c>
      <c r="H480" t="s">
        <v>79</v>
      </c>
      <c r="I480" t="s">
        <v>79</v>
      </c>
      <c r="Q480" t="s">
        <v>79</v>
      </c>
      <c r="S480">
        <v>441</v>
      </c>
    </row>
    <row r="481" spans="1:19" ht="12.5" x14ac:dyDescent="0.25">
      <c r="A481" t="s">
        <v>694</v>
      </c>
      <c r="B481" t="s">
        <v>695</v>
      </c>
      <c r="C481">
        <v>0.27241799999999999</v>
      </c>
      <c r="D481">
        <v>31.000399999999999</v>
      </c>
      <c r="E481">
        <v>0</v>
      </c>
      <c r="F481">
        <v>17.228200000000001</v>
      </c>
      <c r="G481">
        <v>8.3462499999999995E-2</v>
      </c>
      <c r="H481" t="s">
        <v>79</v>
      </c>
      <c r="I481" t="s">
        <v>79</v>
      </c>
      <c r="Q481" t="s">
        <v>79</v>
      </c>
      <c r="S481">
        <v>442</v>
      </c>
    </row>
    <row r="482" spans="1:19" ht="12.5" x14ac:dyDescent="0.25">
      <c r="A482" t="s">
        <v>694</v>
      </c>
      <c r="B482" t="s">
        <v>697</v>
      </c>
      <c r="C482">
        <v>0.21934600000000001</v>
      </c>
      <c r="D482">
        <v>6.3711599999999997</v>
      </c>
      <c r="E482">
        <v>0</v>
      </c>
      <c r="F482">
        <v>18.630199999999999</v>
      </c>
      <c r="G482">
        <v>2.9440600000000001E-3</v>
      </c>
      <c r="H482" t="s">
        <v>79</v>
      </c>
      <c r="I482" t="s">
        <v>79</v>
      </c>
      <c r="Q482" t="s">
        <v>79</v>
      </c>
      <c r="S482">
        <v>443</v>
      </c>
    </row>
    <row r="483" spans="1:19" ht="12.5" x14ac:dyDescent="0.25">
      <c r="A483" t="s">
        <v>694</v>
      </c>
      <c r="B483" t="s">
        <v>696</v>
      </c>
      <c r="C483">
        <v>7.8763E-2</v>
      </c>
      <c r="D483">
        <v>4.4708600000000001</v>
      </c>
      <c r="E483">
        <v>0</v>
      </c>
      <c r="F483">
        <v>3.2951000000000001</v>
      </c>
      <c r="G483">
        <v>8.9860700000000005E-3</v>
      </c>
      <c r="H483" t="s">
        <v>79</v>
      </c>
      <c r="I483" t="s">
        <v>79</v>
      </c>
      <c r="Q483" t="s">
        <v>79</v>
      </c>
      <c r="S483">
        <v>444</v>
      </c>
    </row>
    <row r="484" spans="1:19" ht="12.5" x14ac:dyDescent="0.25">
      <c r="A484" t="s">
        <v>698</v>
      </c>
      <c r="B484" t="s">
        <v>699</v>
      </c>
      <c r="C484">
        <v>0.159774</v>
      </c>
      <c r="D484">
        <v>34.476599999999998</v>
      </c>
      <c r="E484">
        <v>0</v>
      </c>
      <c r="F484">
        <v>11.026199999999999</v>
      </c>
      <c r="G484">
        <v>4.8243000000000001E-2</v>
      </c>
      <c r="H484" t="s">
        <v>9</v>
      </c>
      <c r="I484" t="s">
        <v>79</v>
      </c>
      <c r="Q484" t="s">
        <v>79</v>
      </c>
      <c r="S484">
        <v>445</v>
      </c>
    </row>
    <row r="485" spans="1:19" ht="12.5" x14ac:dyDescent="0.25">
      <c r="A485" t="s">
        <v>700</v>
      </c>
      <c r="B485" t="s">
        <v>701</v>
      </c>
      <c r="C485">
        <v>0.10130500000000001</v>
      </c>
      <c r="D485">
        <v>77.087599999999995</v>
      </c>
      <c r="E485">
        <v>59.307345177210102</v>
      </c>
      <c r="F485">
        <v>5.6382700000000003</v>
      </c>
      <c r="G485">
        <v>4.54191E-5</v>
      </c>
      <c r="H485" t="s">
        <v>79</v>
      </c>
      <c r="I485" t="s">
        <v>79</v>
      </c>
      <c r="Q485" t="s">
        <v>79</v>
      </c>
      <c r="S485">
        <v>446</v>
      </c>
    </row>
    <row r="486" spans="1:19" ht="12.5" x14ac:dyDescent="0.25">
      <c r="A486" t="s">
        <v>700</v>
      </c>
      <c r="B486" t="s">
        <v>702</v>
      </c>
      <c r="C486">
        <v>7.4968300000000002E-11</v>
      </c>
      <c r="D486">
        <v>0</v>
      </c>
      <c r="E486">
        <v>0</v>
      </c>
      <c r="F486">
        <v>0</v>
      </c>
      <c r="G486">
        <v>0</v>
      </c>
      <c r="H486" t="s">
        <v>79</v>
      </c>
      <c r="I486" t="s">
        <v>79</v>
      </c>
      <c r="Q486" t="s">
        <v>79</v>
      </c>
      <c r="S486">
        <v>447</v>
      </c>
    </row>
    <row r="487" spans="1:19" ht="12.5" x14ac:dyDescent="0.25">
      <c r="A487" t="s">
        <v>700</v>
      </c>
      <c r="B487" t="s">
        <v>358</v>
      </c>
      <c r="C487">
        <v>0.225546</v>
      </c>
      <c r="D487">
        <v>9.8317800000000002</v>
      </c>
      <c r="E487">
        <v>0.89116745185289081</v>
      </c>
      <c r="F487">
        <v>5.0006300000000001</v>
      </c>
      <c r="G487">
        <v>1.46795E-2</v>
      </c>
      <c r="H487" t="s">
        <v>79</v>
      </c>
      <c r="I487" t="s">
        <v>79</v>
      </c>
      <c r="Q487" t="s">
        <v>79</v>
      </c>
      <c r="S487">
        <v>448</v>
      </c>
    </row>
    <row r="488" spans="1:19" ht="12.5" x14ac:dyDescent="0.25">
      <c r="A488" t="s">
        <v>703</v>
      </c>
      <c r="B488" t="s">
        <v>704</v>
      </c>
      <c r="C488">
        <v>6.8389199999999997E-2</v>
      </c>
      <c r="D488">
        <v>5.9656099999999999</v>
      </c>
      <c r="E488">
        <v>0</v>
      </c>
      <c r="F488">
        <v>8.7396100000000008</v>
      </c>
      <c r="G488">
        <v>2.5723400000000002E-3</v>
      </c>
      <c r="H488" t="s">
        <v>79</v>
      </c>
      <c r="I488" t="s">
        <v>79</v>
      </c>
      <c r="Q488" t="s">
        <v>79</v>
      </c>
      <c r="S488">
        <v>449</v>
      </c>
    </row>
    <row r="489" spans="1:19" ht="12.5" x14ac:dyDescent="0.25">
      <c r="A489" t="s">
        <v>705</v>
      </c>
      <c r="B489" t="s">
        <v>60</v>
      </c>
      <c r="C489">
        <v>0</v>
      </c>
      <c r="D489">
        <v>0</v>
      </c>
      <c r="E489" t="s">
        <v>1226</v>
      </c>
      <c r="F489">
        <v>0</v>
      </c>
      <c r="G489">
        <v>0</v>
      </c>
      <c r="H489" t="s">
        <v>9</v>
      </c>
      <c r="I489" t="s">
        <v>9</v>
      </c>
      <c r="Q489" t="s">
        <v>1229</v>
      </c>
      <c r="S489">
        <v>449</v>
      </c>
    </row>
    <row r="490" spans="1:19" ht="12.5" x14ac:dyDescent="0.25">
      <c r="A490" t="s">
        <v>706</v>
      </c>
      <c r="B490" t="s">
        <v>707</v>
      </c>
      <c r="C490">
        <v>0</v>
      </c>
      <c r="D490">
        <v>0</v>
      </c>
      <c r="E490" t="s">
        <v>1226</v>
      </c>
      <c r="F490">
        <v>0</v>
      </c>
      <c r="G490">
        <v>0</v>
      </c>
      <c r="H490" t="s">
        <v>9</v>
      </c>
      <c r="I490" t="s">
        <v>9</v>
      </c>
      <c r="Q490" t="s">
        <v>1229</v>
      </c>
      <c r="S490">
        <v>449</v>
      </c>
    </row>
    <row r="491" spans="1:19" ht="12.5" x14ac:dyDescent="0.25">
      <c r="A491" t="s">
        <v>708</v>
      </c>
      <c r="B491" t="s">
        <v>709</v>
      </c>
      <c r="C491">
        <v>4.1603599999999998E-2</v>
      </c>
      <c r="D491">
        <v>5.2145400000000004</v>
      </c>
      <c r="E491">
        <v>0</v>
      </c>
      <c r="F491">
        <v>7.8477699999999997</v>
      </c>
      <c r="G491">
        <v>2.2867400000000002E-3</v>
      </c>
      <c r="H491" t="s">
        <v>79</v>
      </c>
      <c r="I491" t="s">
        <v>79</v>
      </c>
      <c r="Q491" t="s">
        <v>79</v>
      </c>
      <c r="S491">
        <v>450</v>
      </c>
    </row>
    <row r="492" spans="1:19" ht="12.5" x14ac:dyDescent="0.25">
      <c r="A492" t="s">
        <v>708</v>
      </c>
      <c r="B492" t="s">
        <v>711</v>
      </c>
      <c r="C492">
        <v>3.1794000000000003E-2</v>
      </c>
      <c r="D492">
        <v>3.8525800000000001</v>
      </c>
      <c r="E492">
        <v>0</v>
      </c>
      <c r="F492">
        <v>6.7059800000000003</v>
      </c>
      <c r="G492">
        <v>1.53034E-4</v>
      </c>
      <c r="H492" t="s">
        <v>79</v>
      </c>
      <c r="I492" t="s">
        <v>79</v>
      </c>
      <c r="Q492" t="s">
        <v>79</v>
      </c>
      <c r="S492">
        <v>451</v>
      </c>
    </row>
    <row r="493" spans="1:19" ht="12.5" x14ac:dyDescent="0.25">
      <c r="A493" t="s">
        <v>708</v>
      </c>
      <c r="B493" t="s">
        <v>712</v>
      </c>
      <c r="C493">
        <v>2.14979E-2</v>
      </c>
      <c r="D493">
        <v>3.7538</v>
      </c>
      <c r="E493">
        <v>0</v>
      </c>
      <c r="F493">
        <v>2.49525</v>
      </c>
      <c r="G493">
        <v>9.3802799999999995E-3</v>
      </c>
      <c r="H493" t="s">
        <v>79</v>
      </c>
      <c r="I493" t="s">
        <v>79</v>
      </c>
      <c r="Q493" t="s">
        <v>79</v>
      </c>
      <c r="S493">
        <v>452</v>
      </c>
    </row>
    <row r="494" spans="1:19" ht="12.5" x14ac:dyDescent="0.25">
      <c r="A494" t="s">
        <v>708</v>
      </c>
      <c r="B494" t="s">
        <v>713</v>
      </c>
      <c r="C494">
        <v>0.172262</v>
      </c>
      <c r="D494">
        <v>7.83934</v>
      </c>
      <c r="E494">
        <v>0</v>
      </c>
      <c r="F494">
        <v>21.2182</v>
      </c>
      <c r="G494">
        <v>4.61036E-3</v>
      </c>
      <c r="H494" t="s">
        <v>79</v>
      </c>
      <c r="I494" t="s">
        <v>79</v>
      </c>
      <c r="Q494" t="s">
        <v>79</v>
      </c>
      <c r="S494">
        <v>453</v>
      </c>
    </row>
    <row r="495" spans="1:19" ht="12.5" x14ac:dyDescent="0.25">
      <c r="A495" t="s">
        <v>708</v>
      </c>
      <c r="B495" t="s">
        <v>714</v>
      </c>
      <c r="C495">
        <v>0.13919500000000001</v>
      </c>
      <c r="D495">
        <v>37.5792</v>
      </c>
      <c r="E495">
        <v>0</v>
      </c>
      <c r="F495">
        <v>10.011200000000001</v>
      </c>
      <c r="G495">
        <v>4.2631099999999998E-2</v>
      </c>
      <c r="H495" t="s">
        <v>9</v>
      </c>
      <c r="I495" t="s">
        <v>79</v>
      </c>
      <c r="Q495" t="s">
        <v>79</v>
      </c>
      <c r="S495">
        <v>454</v>
      </c>
    </row>
    <row r="496" spans="1:19" ht="12.5" x14ac:dyDescent="0.25">
      <c r="A496" t="s">
        <v>708</v>
      </c>
      <c r="B496" t="s">
        <v>710</v>
      </c>
      <c r="C496">
        <v>8.3172700000000002E-2</v>
      </c>
      <c r="D496">
        <v>23.7957</v>
      </c>
      <c r="E496">
        <v>0</v>
      </c>
      <c r="F496">
        <v>7.8296599999999996</v>
      </c>
      <c r="G496">
        <v>3.0267900000000001E-3</v>
      </c>
      <c r="H496" t="s">
        <v>79</v>
      </c>
      <c r="I496" t="s">
        <v>79</v>
      </c>
      <c r="Q496" t="s">
        <v>79</v>
      </c>
      <c r="S496">
        <v>455</v>
      </c>
    </row>
  </sheetData>
  <sheetProtection algorithmName="SHA-512" hashValue="4wIWPT9OZdcj2897/Yc1RJY/CPh6eBHupj3VadatC2K0GST64TlrnHuhcm5fbGH1tdt1cXllHv9bAIEcrokc0Q==" saltValue="ifMirmgA6ekM0hRAefWhxQ==" spinCount="100000" sheet="1" objects="1" scenarios="1"/>
  <autoFilter ref="A2:S496" xr:uid="{4A4274DB-56BF-474A-B6A5-46F3F18E2D64}"/>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FB700-1B01-439C-8AEB-36F338A0F490}">
  <sheetPr>
    <tabColor theme="6" tint="0.59999389629810485"/>
  </sheetPr>
  <dimension ref="A1:V459"/>
  <sheetViews>
    <sheetView topLeftCell="A2" zoomScale="90" zoomScaleNormal="90" workbookViewId="0">
      <selection activeCell="J62" sqref="J62:L62"/>
    </sheetView>
  </sheetViews>
  <sheetFormatPr defaultRowHeight="12.5" x14ac:dyDescent="0.25"/>
  <cols>
    <col min="1" max="1" width="14.1796875" customWidth="1"/>
    <col min="2" max="2" width="34.54296875" customWidth="1"/>
    <col min="3" max="3" width="23.7265625" customWidth="1"/>
    <col min="5" max="6" width="13.26953125" customWidth="1"/>
    <col min="7" max="7" width="12.26953125" customWidth="1"/>
    <col min="14" max="14" width="10.1796875" customWidth="1"/>
    <col min="15" max="15" width="32.1796875" customWidth="1"/>
    <col min="18" max="18" width="25" customWidth="1"/>
    <col min="20" max="20" width="21.81640625" customWidth="1"/>
  </cols>
  <sheetData>
    <row r="1" spans="1:22" ht="44.15" customHeight="1" x14ac:dyDescent="0.3">
      <c r="B1" s="38" t="s">
        <v>978</v>
      </c>
      <c r="K1" s="38" t="s">
        <v>979</v>
      </c>
      <c r="R1" s="37" t="s">
        <v>980</v>
      </c>
    </row>
    <row r="2" spans="1:22" ht="136.5" customHeight="1" x14ac:dyDescent="0.25">
      <c r="R2" s="39" t="s">
        <v>981</v>
      </c>
      <c r="S2" t="str" cm="1">
        <f t="array" ref="S2:V2">'Redovisning för kunder'!B4:E4</f>
        <v/>
      </c>
      <c r="T2">
        <v>0</v>
      </c>
      <c r="U2">
        <v>0</v>
      </c>
      <c r="V2">
        <v>0</v>
      </c>
    </row>
    <row r="3" spans="1:22" ht="14" x14ac:dyDescent="0.3">
      <c r="K3" s="38" t="s">
        <v>982</v>
      </c>
      <c r="N3" t="s">
        <v>983</v>
      </c>
      <c r="Q3" t="s">
        <v>984</v>
      </c>
      <c r="R3" t="s">
        <v>985</v>
      </c>
    </row>
    <row r="4" spans="1:22" ht="87" customHeight="1" x14ac:dyDescent="0.35">
      <c r="A4" s="4" t="s">
        <v>984</v>
      </c>
      <c r="B4" s="4" t="s">
        <v>912</v>
      </c>
      <c r="C4" s="4" t="s">
        <v>1</v>
      </c>
      <c r="D4" s="4" t="s">
        <v>913</v>
      </c>
      <c r="E4" s="4" t="s">
        <v>914</v>
      </c>
      <c r="F4" s="4" t="s">
        <v>1175</v>
      </c>
      <c r="G4" s="4" t="s">
        <v>915</v>
      </c>
      <c r="H4" s="4" t="s">
        <v>916</v>
      </c>
      <c r="K4" s="6">
        <v>0</v>
      </c>
      <c r="O4" s="6" t="s">
        <v>986</v>
      </c>
      <c r="Q4" s="6">
        <v>0</v>
      </c>
      <c r="R4" t="str">
        <f>IF(B4=$S$2,C4,"")</f>
        <v/>
      </c>
      <c r="T4" s="6" t="s">
        <v>987</v>
      </c>
    </row>
    <row r="5" spans="1:22" x14ac:dyDescent="0.25">
      <c r="A5">
        <v>1</v>
      </c>
      <c r="B5" t="s">
        <v>7</v>
      </c>
      <c r="C5" t="s">
        <v>8</v>
      </c>
      <c r="D5">
        <v>7.3569899999999994E-2</v>
      </c>
      <c r="E5">
        <v>74.338800000000006</v>
      </c>
      <c r="F5">
        <v>65.949573107562614</v>
      </c>
      <c r="G5">
        <v>5.5202200000000001</v>
      </c>
      <c r="H5">
        <v>1.4952699999999999E-2</v>
      </c>
      <c r="K5">
        <f>IF(B5=B4,K4,K4+1)</f>
        <v>1</v>
      </c>
      <c r="N5">
        <v>1</v>
      </c>
      <c r="O5" t="str">
        <f>IFERROR(INDEX($B$4:$K$487,MATCH(N5,$K$4:$K$487,0),1),"")</f>
        <v>Adven Sverige AB</v>
      </c>
      <c r="Q5">
        <f>IF(R5="",Q4,Q4+1)</f>
        <v>0</v>
      </c>
      <c r="R5" t="str">
        <f>IF(B5=$S$2,C5,"")</f>
        <v/>
      </c>
      <c r="S5">
        <v>1</v>
      </c>
      <c r="T5" t="str">
        <f>IFERROR(INDEX($Q$4:$R$468,MATCH(S5,$Q$4:$Q$468,0),2),"")</f>
        <v/>
      </c>
    </row>
    <row r="6" spans="1:22" x14ac:dyDescent="0.25">
      <c r="A6">
        <v>2</v>
      </c>
      <c r="B6" t="s">
        <v>7</v>
      </c>
      <c r="C6" t="s">
        <v>34</v>
      </c>
      <c r="D6">
        <v>0.31324800000000003</v>
      </c>
      <c r="E6">
        <v>36.035299999999999</v>
      </c>
      <c r="F6">
        <v>0</v>
      </c>
      <c r="G6">
        <v>22.834299999999999</v>
      </c>
      <c r="H6">
        <v>0.121393</v>
      </c>
      <c r="K6">
        <f t="shared" ref="K6:K69" si="0">IF(B6=B5,K5,K5+1)</f>
        <v>1</v>
      </c>
      <c r="N6">
        <v>2</v>
      </c>
      <c r="O6" t="str">
        <f t="shared" ref="O6:O69" si="1">IFERROR(INDEX($B$4:$K$487,MATCH(N6,$K$4:$K$487,0),1),"")</f>
        <v>Affärsverken Karlskrona AB</v>
      </c>
      <c r="Q6">
        <f t="shared" ref="Q6:Q69" si="2">IF(R6="",Q5,Q5+1)</f>
        <v>0</v>
      </c>
      <c r="R6" t="str">
        <f t="shared" ref="R6:R69" si="3">IF(B6=$S$2,C6,"")</f>
        <v/>
      </c>
      <c r="S6">
        <v>2</v>
      </c>
      <c r="T6" t="str">
        <f t="shared" ref="T6:T69" si="4">IFERROR(INDEX($Q$4:$R$468,MATCH(S6,$Q$4:$Q$468,0),2),"")</f>
        <v/>
      </c>
    </row>
    <row r="7" spans="1:22" x14ac:dyDescent="0.25">
      <c r="A7">
        <v>3</v>
      </c>
      <c r="B7" t="s">
        <v>7</v>
      </c>
      <c r="C7" t="s">
        <v>56</v>
      </c>
      <c r="D7">
        <v>0.20543800000000001</v>
      </c>
      <c r="E7">
        <v>11.0463</v>
      </c>
      <c r="F7">
        <v>0</v>
      </c>
      <c r="G7">
        <v>18.979299999999999</v>
      </c>
      <c r="H7">
        <v>1.5587500000000001E-2</v>
      </c>
      <c r="K7">
        <f t="shared" si="0"/>
        <v>1</v>
      </c>
      <c r="N7">
        <v>3</v>
      </c>
      <c r="O7" t="str">
        <f t="shared" si="1"/>
        <v>Alingsås Energi AB</v>
      </c>
      <c r="Q7">
        <f t="shared" si="2"/>
        <v>0</v>
      </c>
      <c r="R7" t="str">
        <f t="shared" si="3"/>
        <v/>
      </c>
      <c r="S7">
        <v>3</v>
      </c>
      <c r="T7" t="str">
        <f t="shared" si="4"/>
        <v/>
      </c>
    </row>
    <row r="8" spans="1:22" x14ac:dyDescent="0.25">
      <c r="A8">
        <v>4</v>
      </c>
      <c r="B8" t="s">
        <v>7</v>
      </c>
      <c r="C8" t="s">
        <v>46</v>
      </c>
      <c r="D8">
        <v>0.101647</v>
      </c>
      <c r="E8">
        <v>5.4161799999999998</v>
      </c>
      <c r="F8">
        <v>0</v>
      </c>
      <c r="G8">
        <v>9.4783200000000001</v>
      </c>
      <c r="H8">
        <v>0</v>
      </c>
      <c r="K8">
        <f t="shared" si="0"/>
        <v>1</v>
      </c>
      <c r="N8">
        <v>4</v>
      </c>
      <c r="O8" t="str">
        <f t="shared" si="1"/>
        <v>Alvesta Energi AB</v>
      </c>
      <c r="Q8">
        <f t="shared" si="2"/>
        <v>0</v>
      </c>
      <c r="R8" t="str">
        <f t="shared" si="3"/>
        <v/>
      </c>
      <c r="S8">
        <v>4</v>
      </c>
      <c r="T8" t="str">
        <f t="shared" si="4"/>
        <v/>
      </c>
    </row>
    <row r="9" spans="1:22" x14ac:dyDescent="0.25">
      <c r="A9">
        <v>5</v>
      </c>
      <c r="B9" t="s">
        <v>7</v>
      </c>
      <c r="C9" t="s">
        <v>61</v>
      </c>
      <c r="D9">
        <v>7.8472799999999995E-2</v>
      </c>
      <c r="E9">
        <v>6.9839200000000003</v>
      </c>
      <c r="F9">
        <v>0</v>
      </c>
      <c r="G9">
        <v>9.8258399999999995</v>
      </c>
      <c r="H9">
        <v>3.7688999999999999E-3</v>
      </c>
      <c r="K9">
        <f t="shared" si="0"/>
        <v>1</v>
      </c>
      <c r="N9">
        <v>5</v>
      </c>
      <c r="O9" t="str">
        <f t="shared" si="1"/>
        <v>Aneby Miljö &amp; Vatten AB</v>
      </c>
      <c r="Q9">
        <f t="shared" si="2"/>
        <v>0</v>
      </c>
      <c r="R9" t="str">
        <f t="shared" si="3"/>
        <v/>
      </c>
      <c r="S9">
        <v>5</v>
      </c>
      <c r="T9" t="str">
        <f t="shared" si="4"/>
        <v/>
      </c>
    </row>
    <row r="10" spans="1:22" x14ac:dyDescent="0.25">
      <c r="A10">
        <v>6</v>
      </c>
      <c r="B10" t="s">
        <v>7</v>
      </c>
      <c r="C10" t="s">
        <v>36</v>
      </c>
      <c r="D10">
        <v>0.114161</v>
      </c>
      <c r="E10">
        <v>13.7996</v>
      </c>
      <c r="F10">
        <v>0</v>
      </c>
      <c r="G10">
        <v>11.1052</v>
      </c>
      <c r="H10">
        <v>1.8708900000000001E-2</v>
      </c>
      <c r="K10">
        <f t="shared" si="0"/>
        <v>1</v>
      </c>
      <c r="N10">
        <v>6</v>
      </c>
      <c r="O10" t="str">
        <f t="shared" si="1"/>
        <v>Arvidsjaurs Energi AB</v>
      </c>
      <c r="Q10">
        <f t="shared" si="2"/>
        <v>0</v>
      </c>
      <c r="R10" t="str">
        <f t="shared" si="3"/>
        <v/>
      </c>
      <c r="S10">
        <v>6</v>
      </c>
      <c r="T10" t="str">
        <f t="shared" si="4"/>
        <v/>
      </c>
    </row>
    <row r="11" spans="1:22" x14ac:dyDescent="0.25">
      <c r="A11">
        <v>7</v>
      </c>
      <c r="B11" t="s">
        <v>7</v>
      </c>
      <c r="C11" t="s">
        <v>28</v>
      </c>
      <c r="D11">
        <v>0.104947</v>
      </c>
      <c r="E11">
        <v>7.2147399999999999</v>
      </c>
      <c r="F11">
        <v>0</v>
      </c>
      <c r="G11">
        <v>12.057</v>
      </c>
      <c r="H11">
        <v>3.58772E-3</v>
      </c>
      <c r="K11">
        <f t="shared" si="0"/>
        <v>1</v>
      </c>
      <c r="N11">
        <v>7</v>
      </c>
      <c r="O11" t="str">
        <f t="shared" si="1"/>
        <v>Arvika Fjärrvärme AB</v>
      </c>
      <c r="Q11">
        <f t="shared" si="2"/>
        <v>0</v>
      </c>
      <c r="R11" t="str">
        <f t="shared" si="3"/>
        <v/>
      </c>
      <c r="S11">
        <v>7</v>
      </c>
      <c r="T11" t="str">
        <f t="shared" si="4"/>
        <v/>
      </c>
    </row>
    <row r="12" spans="1:22" x14ac:dyDescent="0.25">
      <c r="A12">
        <v>8</v>
      </c>
      <c r="B12" t="s">
        <v>7</v>
      </c>
      <c r="C12" t="s">
        <v>10</v>
      </c>
      <c r="D12">
        <v>0.18456600000000001</v>
      </c>
      <c r="E12">
        <v>23.697900000000001</v>
      </c>
      <c r="F12">
        <v>0</v>
      </c>
      <c r="G12">
        <v>9.0651600000000006</v>
      </c>
      <c r="H12">
        <v>5.2001699999999998E-2</v>
      </c>
      <c r="K12">
        <f t="shared" si="0"/>
        <v>1</v>
      </c>
      <c r="N12">
        <v>8</v>
      </c>
      <c r="O12" t="str">
        <f t="shared" si="1"/>
        <v>Bengtsfors Energi</v>
      </c>
      <c r="Q12">
        <f t="shared" si="2"/>
        <v>0</v>
      </c>
      <c r="R12" t="str">
        <f t="shared" si="3"/>
        <v/>
      </c>
      <c r="S12">
        <v>8</v>
      </c>
      <c r="T12" t="str">
        <f t="shared" si="4"/>
        <v/>
      </c>
    </row>
    <row r="13" spans="1:22" x14ac:dyDescent="0.25">
      <c r="A13">
        <v>9</v>
      </c>
      <c r="B13" t="s">
        <v>7</v>
      </c>
      <c r="C13" t="s">
        <v>63</v>
      </c>
      <c r="D13">
        <v>7.5706899999999994E-2</v>
      </c>
      <c r="E13">
        <v>6.4688800000000004</v>
      </c>
      <c r="F13">
        <v>0</v>
      </c>
      <c r="G13">
        <v>10.7872</v>
      </c>
      <c r="H13">
        <v>7.61905E-4</v>
      </c>
      <c r="K13">
        <f t="shared" si="0"/>
        <v>1</v>
      </c>
      <c r="N13">
        <v>9</v>
      </c>
      <c r="O13" t="str">
        <f t="shared" si="1"/>
        <v>Bodens Energi AB</v>
      </c>
      <c r="Q13">
        <f t="shared" si="2"/>
        <v>0</v>
      </c>
      <c r="R13" t="str">
        <f t="shared" si="3"/>
        <v/>
      </c>
      <c r="S13">
        <v>9</v>
      </c>
      <c r="T13" t="str">
        <f t="shared" si="4"/>
        <v/>
      </c>
    </row>
    <row r="14" spans="1:22" x14ac:dyDescent="0.25">
      <c r="A14">
        <v>10</v>
      </c>
      <c r="B14" t="s">
        <v>7</v>
      </c>
      <c r="C14" t="s">
        <v>12</v>
      </c>
      <c r="D14">
        <v>0.20317099999999999</v>
      </c>
      <c r="E14">
        <v>35.923699999999997</v>
      </c>
      <c r="F14">
        <v>0</v>
      </c>
      <c r="G14">
        <v>3.6184799999999999</v>
      </c>
      <c r="H14">
        <v>9.6903500000000004E-2</v>
      </c>
      <c r="K14">
        <f t="shared" si="0"/>
        <v>1</v>
      </c>
      <c r="N14">
        <v>10</v>
      </c>
      <c r="O14" t="str">
        <f t="shared" si="1"/>
        <v>Bollnäs Energi AB</v>
      </c>
      <c r="Q14">
        <f t="shared" si="2"/>
        <v>0</v>
      </c>
      <c r="R14" t="str">
        <f t="shared" si="3"/>
        <v/>
      </c>
      <c r="S14">
        <v>10</v>
      </c>
      <c r="T14" t="str">
        <f t="shared" si="4"/>
        <v/>
      </c>
    </row>
    <row r="15" spans="1:22" x14ac:dyDescent="0.25">
      <c r="A15">
        <v>11</v>
      </c>
      <c r="B15" t="s">
        <v>7</v>
      </c>
      <c r="C15" t="s">
        <v>13</v>
      </c>
      <c r="D15">
        <v>0.23296700000000001</v>
      </c>
      <c r="E15">
        <v>24.555900000000001</v>
      </c>
      <c r="F15">
        <v>0</v>
      </c>
      <c r="G15">
        <v>18.401599999999998</v>
      </c>
      <c r="H15">
        <v>5.7117800000000003E-2</v>
      </c>
      <c r="K15">
        <f t="shared" si="0"/>
        <v>1</v>
      </c>
      <c r="N15">
        <v>11</v>
      </c>
      <c r="O15" t="str">
        <f t="shared" si="1"/>
        <v>Borgholm Energi AB</v>
      </c>
      <c r="Q15">
        <f t="shared" si="2"/>
        <v>0</v>
      </c>
      <c r="R15" t="str">
        <f t="shared" si="3"/>
        <v/>
      </c>
      <c r="S15">
        <v>11</v>
      </c>
      <c r="T15" t="str">
        <f t="shared" si="4"/>
        <v/>
      </c>
    </row>
    <row r="16" spans="1:22" x14ac:dyDescent="0.25">
      <c r="A16">
        <v>12</v>
      </c>
      <c r="B16" t="s">
        <v>7</v>
      </c>
      <c r="C16" t="s">
        <v>59</v>
      </c>
      <c r="D16">
        <v>0.18295600000000001</v>
      </c>
      <c r="E16">
        <v>10.4596</v>
      </c>
      <c r="F16">
        <v>0</v>
      </c>
      <c r="G16">
        <v>16.5153</v>
      </c>
      <c r="H16">
        <v>1.8297999999999998E-2</v>
      </c>
      <c r="K16">
        <f t="shared" si="0"/>
        <v>1</v>
      </c>
      <c r="N16">
        <v>12</v>
      </c>
      <c r="O16" t="str">
        <f t="shared" si="1"/>
        <v>Borlänge Energi AB</v>
      </c>
      <c r="Q16">
        <f t="shared" si="2"/>
        <v>0</v>
      </c>
      <c r="R16" t="str">
        <f t="shared" si="3"/>
        <v/>
      </c>
      <c r="S16">
        <v>12</v>
      </c>
      <c r="T16" t="str">
        <f t="shared" si="4"/>
        <v/>
      </c>
    </row>
    <row r="17" spans="1:20" x14ac:dyDescent="0.25">
      <c r="A17">
        <v>13</v>
      </c>
      <c r="B17" t="s">
        <v>7</v>
      </c>
      <c r="C17" t="s">
        <v>65</v>
      </c>
      <c r="D17">
        <v>0.15528500000000001</v>
      </c>
      <c r="E17">
        <v>26.5047</v>
      </c>
      <c r="F17">
        <v>0</v>
      </c>
      <c r="G17">
        <v>12.6914</v>
      </c>
      <c r="H17">
        <v>4.4994399999999997E-2</v>
      </c>
      <c r="K17">
        <f t="shared" si="0"/>
        <v>1</v>
      </c>
      <c r="N17">
        <v>13</v>
      </c>
      <c r="O17" t="str">
        <f t="shared" si="1"/>
        <v>Borås Energi &amp; Miljö AB</v>
      </c>
      <c r="Q17">
        <f t="shared" si="2"/>
        <v>0</v>
      </c>
      <c r="R17" t="str">
        <f t="shared" si="3"/>
        <v/>
      </c>
      <c r="S17">
        <v>13</v>
      </c>
      <c r="T17" t="str">
        <f t="shared" si="4"/>
        <v/>
      </c>
    </row>
    <row r="18" spans="1:20" x14ac:dyDescent="0.25">
      <c r="A18">
        <v>14</v>
      </c>
      <c r="B18" t="s">
        <v>7</v>
      </c>
      <c r="C18" t="s">
        <v>15</v>
      </c>
      <c r="D18">
        <v>4.3049299999999999E-2</v>
      </c>
      <c r="E18">
        <v>1.91238</v>
      </c>
      <c r="F18">
        <v>0</v>
      </c>
      <c r="G18">
        <v>3.3466499999999999</v>
      </c>
      <c r="H18">
        <v>0</v>
      </c>
      <c r="K18">
        <f t="shared" si="0"/>
        <v>1</v>
      </c>
      <c r="N18">
        <v>14</v>
      </c>
      <c r="O18" t="str">
        <f t="shared" si="1"/>
        <v>BTEA Energi AB</v>
      </c>
      <c r="Q18">
        <f t="shared" si="2"/>
        <v>0</v>
      </c>
      <c r="R18" t="str">
        <f t="shared" si="3"/>
        <v/>
      </c>
      <c r="S18">
        <v>14</v>
      </c>
      <c r="T18" t="str">
        <f t="shared" si="4"/>
        <v/>
      </c>
    </row>
    <row r="19" spans="1:20" x14ac:dyDescent="0.25">
      <c r="A19">
        <v>15</v>
      </c>
      <c r="B19" t="s">
        <v>7</v>
      </c>
      <c r="C19" t="s">
        <v>11</v>
      </c>
      <c r="D19">
        <v>0.16434699999999999</v>
      </c>
      <c r="E19">
        <v>13.9008</v>
      </c>
      <c r="F19">
        <v>0</v>
      </c>
      <c r="G19">
        <v>8.4541599999999999</v>
      </c>
      <c r="H19">
        <v>2.4435999999999999E-2</v>
      </c>
      <c r="K19">
        <f t="shared" si="0"/>
        <v>1</v>
      </c>
      <c r="N19">
        <v>15</v>
      </c>
      <c r="O19" t="str">
        <f t="shared" si="1"/>
        <v>C4 Energi AB</v>
      </c>
      <c r="Q19">
        <f t="shared" si="2"/>
        <v>0</v>
      </c>
      <c r="R19" t="str">
        <f t="shared" si="3"/>
        <v/>
      </c>
      <c r="S19">
        <v>15</v>
      </c>
      <c r="T19" t="str">
        <f t="shared" si="4"/>
        <v/>
      </c>
    </row>
    <row r="20" spans="1:20" x14ac:dyDescent="0.25">
      <c r="A20">
        <v>16</v>
      </c>
      <c r="B20" t="s">
        <v>7</v>
      </c>
      <c r="C20" t="s">
        <v>14</v>
      </c>
      <c r="D20">
        <v>0.133246</v>
      </c>
      <c r="E20">
        <v>21.305800000000001</v>
      </c>
      <c r="F20">
        <v>0</v>
      </c>
      <c r="G20">
        <v>8.2423000000000002</v>
      </c>
      <c r="H20">
        <v>4.5819800000000001E-2</v>
      </c>
      <c r="K20">
        <f t="shared" si="0"/>
        <v>1</v>
      </c>
      <c r="N20">
        <v>16</v>
      </c>
      <c r="O20" t="str">
        <f t="shared" si="1"/>
        <v>Degerfors Energi AB</v>
      </c>
      <c r="Q20">
        <f t="shared" si="2"/>
        <v>0</v>
      </c>
      <c r="R20" t="str">
        <f t="shared" si="3"/>
        <v/>
      </c>
      <c r="S20">
        <v>16</v>
      </c>
      <c r="T20" t="str">
        <f t="shared" si="4"/>
        <v/>
      </c>
    </row>
    <row r="21" spans="1:20" x14ac:dyDescent="0.25">
      <c r="A21">
        <v>17</v>
      </c>
      <c r="B21" t="s">
        <v>7</v>
      </c>
      <c r="C21" t="s">
        <v>17</v>
      </c>
      <c r="D21">
        <v>6.4633899999999994E-2</v>
      </c>
      <c r="E21">
        <v>12.8193</v>
      </c>
      <c r="F21">
        <v>0</v>
      </c>
      <c r="G21">
        <v>4.8106200000000001</v>
      </c>
      <c r="H21">
        <v>3.2867899999999999E-2</v>
      </c>
      <c r="K21">
        <f t="shared" si="0"/>
        <v>1</v>
      </c>
      <c r="N21">
        <v>17</v>
      </c>
      <c r="O21" t="str">
        <f t="shared" si="1"/>
        <v>E.ON Energiinfrastruktur AB</v>
      </c>
      <c r="Q21">
        <f t="shared" si="2"/>
        <v>0</v>
      </c>
      <c r="R21" t="str">
        <f t="shared" si="3"/>
        <v/>
      </c>
      <c r="S21">
        <v>17</v>
      </c>
      <c r="T21" t="str">
        <f t="shared" si="4"/>
        <v/>
      </c>
    </row>
    <row r="22" spans="1:20" x14ac:dyDescent="0.25">
      <c r="A22">
        <v>18</v>
      </c>
      <c r="B22" t="s">
        <v>7</v>
      </c>
      <c r="C22" t="s">
        <v>44</v>
      </c>
      <c r="D22">
        <v>7.3177199999999998E-2</v>
      </c>
      <c r="E22">
        <v>5.6460600000000003</v>
      </c>
      <c r="F22">
        <v>0</v>
      </c>
      <c r="G22">
        <v>9.8806600000000007</v>
      </c>
      <c r="H22">
        <v>0</v>
      </c>
      <c r="K22">
        <f t="shared" si="0"/>
        <v>1</v>
      </c>
      <c r="N22">
        <v>18</v>
      </c>
      <c r="O22" t="str">
        <f t="shared" si="1"/>
        <v>Eda Energi AB</v>
      </c>
      <c r="Q22">
        <f t="shared" si="2"/>
        <v>0</v>
      </c>
      <c r="R22" t="str">
        <f t="shared" si="3"/>
        <v/>
      </c>
      <c r="S22">
        <v>18</v>
      </c>
      <c r="T22" t="str">
        <f t="shared" si="4"/>
        <v/>
      </c>
    </row>
    <row r="23" spans="1:20" x14ac:dyDescent="0.25">
      <c r="A23">
        <v>19</v>
      </c>
      <c r="B23" t="s">
        <v>7</v>
      </c>
      <c r="C23" t="s">
        <v>18</v>
      </c>
      <c r="D23">
        <v>0.159529</v>
      </c>
      <c r="E23">
        <v>21.6206</v>
      </c>
      <c r="F23">
        <v>0</v>
      </c>
      <c r="G23">
        <v>12.949400000000001</v>
      </c>
      <c r="H23">
        <v>4.1606299999999999E-2</v>
      </c>
      <c r="K23">
        <f t="shared" si="0"/>
        <v>1</v>
      </c>
      <c r="N23">
        <v>19</v>
      </c>
      <c r="O23" t="str">
        <f t="shared" si="1"/>
        <v>Eksjö Energi AB</v>
      </c>
      <c r="Q23">
        <f t="shared" si="2"/>
        <v>0</v>
      </c>
      <c r="R23" t="str">
        <f t="shared" si="3"/>
        <v/>
      </c>
      <c r="S23">
        <v>19</v>
      </c>
      <c r="T23" t="str">
        <f t="shared" si="4"/>
        <v/>
      </c>
    </row>
    <row r="24" spans="1:20" x14ac:dyDescent="0.25">
      <c r="A24">
        <v>20</v>
      </c>
      <c r="B24" t="s">
        <v>7</v>
      </c>
      <c r="C24" t="s">
        <v>20</v>
      </c>
      <c r="D24">
        <v>9.1569899999999996E-2</v>
      </c>
      <c r="E24">
        <v>12.0238</v>
      </c>
      <c r="F24">
        <v>0</v>
      </c>
      <c r="G24">
        <v>8.3947500000000002</v>
      </c>
      <c r="H24">
        <v>2.01479E-2</v>
      </c>
      <c r="K24">
        <f t="shared" si="0"/>
        <v>1</v>
      </c>
      <c r="N24">
        <v>20</v>
      </c>
      <c r="O24" t="str">
        <f t="shared" si="1"/>
        <v>Emmaboda Energi och Miljö AB</v>
      </c>
      <c r="Q24">
        <f t="shared" si="2"/>
        <v>0</v>
      </c>
      <c r="R24" t="str">
        <f t="shared" si="3"/>
        <v/>
      </c>
      <c r="S24">
        <v>20</v>
      </c>
      <c r="T24" t="str">
        <f t="shared" si="4"/>
        <v/>
      </c>
    </row>
    <row r="25" spans="1:20" x14ac:dyDescent="0.25">
      <c r="A25">
        <v>21</v>
      </c>
      <c r="B25" t="s">
        <v>7</v>
      </c>
      <c r="C25" t="s">
        <v>58</v>
      </c>
      <c r="D25">
        <v>0.21613099999999999</v>
      </c>
      <c r="E25">
        <v>14.2608</v>
      </c>
      <c r="F25">
        <v>0</v>
      </c>
      <c r="G25">
        <v>8.4528700000000008</v>
      </c>
      <c r="H25">
        <v>2.9147300000000001E-2</v>
      </c>
      <c r="K25">
        <f t="shared" si="0"/>
        <v>1</v>
      </c>
      <c r="N25">
        <v>21</v>
      </c>
      <c r="O25" t="str">
        <f t="shared" si="1"/>
        <v>Ena Energi AB</v>
      </c>
      <c r="Q25">
        <f t="shared" si="2"/>
        <v>0</v>
      </c>
      <c r="R25" t="str">
        <f t="shared" si="3"/>
        <v/>
      </c>
      <c r="S25">
        <v>21</v>
      </c>
      <c r="T25" t="str">
        <f t="shared" si="4"/>
        <v/>
      </c>
    </row>
    <row r="26" spans="1:20" x14ac:dyDescent="0.25">
      <c r="A26">
        <v>22</v>
      </c>
      <c r="B26" t="s">
        <v>7</v>
      </c>
      <c r="C26" t="s">
        <v>43</v>
      </c>
      <c r="D26">
        <v>0.103587</v>
      </c>
      <c r="E26">
        <v>12.353400000000001</v>
      </c>
      <c r="F26">
        <v>0</v>
      </c>
      <c r="G26">
        <v>8.4464000000000006</v>
      </c>
      <c r="H26">
        <v>2.08074E-2</v>
      </c>
      <c r="K26">
        <f t="shared" si="0"/>
        <v>1</v>
      </c>
      <c r="N26">
        <v>22</v>
      </c>
      <c r="O26" t="str">
        <f t="shared" si="1"/>
        <v>Eskilstuna Energi &amp; Miljö AB</v>
      </c>
      <c r="Q26">
        <f t="shared" si="2"/>
        <v>0</v>
      </c>
      <c r="R26" t="str">
        <f t="shared" si="3"/>
        <v/>
      </c>
      <c r="S26">
        <v>22</v>
      </c>
      <c r="T26" t="str">
        <f t="shared" si="4"/>
        <v/>
      </c>
    </row>
    <row r="27" spans="1:20" x14ac:dyDescent="0.25">
      <c r="A27">
        <v>23</v>
      </c>
      <c r="B27" t="s">
        <v>7</v>
      </c>
      <c r="C27" t="s">
        <v>29</v>
      </c>
      <c r="D27">
        <v>7.5895400000000002E-2</v>
      </c>
      <c r="E27">
        <v>7.2344600000000003</v>
      </c>
      <c r="F27">
        <v>0</v>
      </c>
      <c r="G27">
        <v>10.1846</v>
      </c>
      <c r="H27">
        <v>3.77042E-3</v>
      </c>
      <c r="K27">
        <f t="shared" si="0"/>
        <v>1</v>
      </c>
      <c r="N27">
        <v>23</v>
      </c>
      <c r="O27" t="str">
        <f t="shared" si="1"/>
        <v>Falkenberg Energi AB</v>
      </c>
      <c r="Q27">
        <f t="shared" si="2"/>
        <v>0</v>
      </c>
      <c r="R27" t="str">
        <f t="shared" si="3"/>
        <v/>
      </c>
      <c r="S27">
        <v>23</v>
      </c>
      <c r="T27" t="str">
        <f t="shared" si="4"/>
        <v/>
      </c>
    </row>
    <row r="28" spans="1:20" x14ac:dyDescent="0.25">
      <c r="A28">
        <v>24</v>
      </c>
      <c r="B28" t="s">
        <v>7</v>
      </c>
      <c r="C28" t="s">
        <v>54</v>
      </c>
      <c r="D28">
        <v>0.54977399999999998</v>
      </c>
      <c r="E28">
        <v>5.4227999999999996</v>
      </c>
      <c r="F28">
        <v>0</v>
      </c>
      <c r="G28">
        <v>7.17082</v>
      </c>
      <c r="H28">
        <v>9.1457099999999996E-3</v>
      </c>
      <c r="K28">
        <f t="shared" si="0"/>
        <v>1</v>
      </c>
      <c r="N28">
        <v>24</v>
      </c>
      <c r="O28" t="str">
        <f t="shared" si="1"/>
        <v>Falu Energi &amp; Vatten AB</v>
      </c>
      <c r="Q28">
        <f t="shared" si="2"/>
        <v>0</v>
      </c>
      <c r="R28" t="str">
        <f t="shared" si="3"/>
        <v/>
      </c>
      <c r="S28">
        <v>24</v>
      </c>
      <c r="T28" t="str">
        <f t="shared" si="4"/>
        <v/>
      </c>
    </row>
    <row r="29" spans="1:20" x14ac:dyDescent="0.25">
      <c r="A29">
        <v>25</v>
      </c>
      <c r="B29" t="s">
        <v>7</v>
      </c>
      <c r="C29" t="s">
        <v>66</v>
      </c>
      <c r="D29">
        <v>0.20136100000000001</v>
      </c>
      <c r="E29">
        <v>12.836399999999999</v>
      </c>
      <c r="F29">
        <v>0</v>
      </c>
      <c r="G29">
        <v>18.557400000000001</v>
      </c>
      <c r="H29">
        <v>2.15348E-2</v>
      </c>
      <c r="K29">
        <f t="shared" si="0"/>
        <v>1</v>
      </c>
      <c r="N29">
        <v>25</v>
      </c>
      <c r="O29" t="str">
        <f t="shared" si="1"/>
        <v>Finspångs Tekniska Verk AB</v>
      </c>
      <c r="Q29">
        <f t="shared" si="2"/>
        <v>0</v>
      </c>
      <c r="R29" t="str">
        <f t="shared" si="3"/>
        <v/>
      </c>
      <c r="S29">
        <v>25</v>
      </c>
      <c r="T29" t="str">
        <f t="shared" si="4"/>
        <v/>
      </c>
    </row>
    <row r="30" spans="1:20" x14ac:dyDescent="0.25">
      <c r="A30">
        <v>26</v>
      </c>
      <c r="B30" t="s">
        <v>7</v>
      </c>
      <c r="C30" t="s">
        <v>41</v>
      </c>
      <c r="D30">
        <v>6.4076599999999997E-2</v>
      </c>
      <c r="E30">
        <v>127.358</v>
      </c>
      <c r="F30">
        <v>110.15410526315789</v>
      </c>
      <c r="G30">
        <v>6.8098799999999997</v>
      </c>
      <c r="H30">
        <v>2.03623E-2</v>
      </c>
      <c r="K30">
        <f t="shared" si="0"/>
        <v>1</v>
      </c>
      <c r="N30">
        <v>26</v>
      </c>
      <c r="O30" t="str">
        <f t="shared" si="1"/>
        <v>Gislaved Energi AB</v>
      </c>
      <c r="Q30">
        <f t="shared" si="2"/>
        <v>0</v>
      </c>
      <c r="R30" t="str">
        <f t="shared" si="3"/>
        <v/>
      </c>
      <c r="S30">
        <v>26</v>
      </c>
      <c r="T30" t="str">
        <f t="shared" si="4"/>
        <v/>
      </c>
    </row>
    <row r="31" spans="1:20" x14ac:dyDescent="0.25">
      <c r="A31">
        <v>27</v>
      </c>
      <c r="B31" t="s">
        <v>7</v>
      </c>
      <c r="C31" t="s">
        <v>22</v>
      </c>
      <c r="D31">
        <v>6.7279000000000005E-2</v>
      </c>
      <c r="E31">
        <v>2.2516699999999998</v>
      </c>
      <c r="F31">
        <v>0</v>
      </c>
      <c r="G31">
        <v>2.14622</v>
      </c>
      <c r="H31">
        <v>3.6912199999999998E-3</v>
      </c>
      <c r="K31">
        <f t="shared" si="0"/>
        <v>1</v>
      </c>
      <c r="N31">
        <v>27</v>
      </c>
      <c r="O31" t="str">
        <f t="shared" si="1"/>
        <v>Gotlands Energi AB</v>
      </c>
      <c r="Q31">
        <f t="shared" si="2"/>
        <v>0</v>
      </c>
      <c r="R31" t="str">
        <f t="shared" si="3"/>
        <v/>
      </c>
      <c r="S31">
        <v>27</v>
      </c>
      <c r="T31" t="str">
        <f t="shared" si="4"/>
        <v/>
      </c>
    </row>
    <row r="32" spans="1:20" x14ac:dyDescent="0.25">
      <c r="A32">
        <v>28</v>
      </c>
      <c r="B32" t="s">
        <v>7</v>
      </c>
      <c r="C32" t="s">
        <v>67</v>
      </c>
      <c r="D32">
        <v>0.19677800000000001</v>
      </c>
      <c r="E32">
        <v>16.034300000000002</v>
      </c>
      <c r="F32">
        <v>0</v>
      </c>
      <c r="G32">
        <v>18.184799999999999</v>
      </c>
      <c r="H32">
        <v>3.2106500000000003E-2</v>
      </c>
      <c r="K32">
        <f t="shared" si="0"/>
        <v>1</v>
      </c>
      <c r="N32">
        <v>28</v>
      </c>
      <c r="O32" t="str">
        <f t="shared" si="1"/>
        <v>Gällivare Energi AB</v>
      </c>
      <c r="Q32">
        <f t="shared" si="2"/>
        <v>0</v>
      </c>
      <c r="R32" t="str">
        <f t="shared" si="3"/>
        <v/>
      </c>
      <c r="S32">
        <v>28</v>
      </c>
      <c r="T32" t="str">
        <f t="shared" si="4"/>
        <v/>
      </c>
    </row>
    <row r="33" spans="1:20" x14ac:dyDescent="0.25">
      <c r="A33">
        <v>29</v>
      </c>
      <c r="B33" t="s">
        <v>7</v>
      </c>
      <c r="C33" t="s">
        <v>38</v>
      </c>
      <c r="D33">
        <v>8.5512699999999997E-2</v>
      </c>
      <c r="E33">
        <v>6.69299</v>
      </c>
      <c r="F33">
        <v>0</v>
      </c>
      <c r="G33">
        <v>9.9041700000000006</v>
      </c>
      <c r="H33">
        <v>5.6332500000000002E-3</v>
      </c>
      <c r="K33">
        <f t="shared" si="0"/>
        <v>1</v>
      </c>
      <c r="N33">
        <v>29</v>
      </c>
      <c r="O33" t="str">
        <f t="shared" si="1"/>
        <v>Gävle Energi AB</v>
      </c>
      <c r="Q33">
        <f t="shared" si="2"/>
        <v>0</v>
      </c>
      <c r="R33" t="str">
        <f t="shared" si="3"/>
        <v/>
      </c>
      <c r="S33">
        <v>29</v>
      </c>
      <c r="T33" t="str">
        <f t="shared" si="4"/>
        <v/>
      </c>
    </row>
    <row r="34" spans="1:20" x14ac:dyDescent="0.25">
      <c r="A34">
        <v>30</v>
      </c>
      <c r="B34" t="s">
        <v>7</v>
      </c>
      <c r="C34" t="s">
        <v>68</v>
      </c>
      <c r="D34">
        <v>9.1278999999999999E-2</v>
      </c>
      <c r="E34">
        <v>6.9301199999999996</v>
      </c>
      <c r="F34">
        <v>0</v>
      </c>
      <c r="G34">
        <v>11.3283</v>
      </c>
      <c r="H34">
        <v>2.43932E-3</v>
      </c>
      <c r="K34">
        <f t="shared" si="0"/>
        <v>1</v>
      </c>
      <c r="N34">
        <v>30</v>
      </c>
      <c r="O34" t="str">
        <f t="shared" si="1"/>
        <v>Göteborg Energi AB</v>
      </c>
      <c r="Q34">
        <f t="shared" si="2"/>
        <v>0</v>
      </c>
      <c r="R34" t="str">
        <f t="shared" si="3"/>
        <v/>
      </c>
      <c r="S34">
        <v>30</v>
      </c>
      <c r="T34" t="str">
        <f t="shared" si="4"/>
        <v/>
      </c>
    </row>
    <row r="35" spans="1:20" x14ac:dyDescent="0.25">
      <c r="A35">
        <v>31</v>
      </c>
      <c r="B35" t="s">
        <v>7</v>
      </c>
      <c r="C35" t="s">
        <v>45</v>
      </c>
      <c r="D35">
        <v>7.3912099999999994E-2</v>
      </c>
      <c r="E35">
        <v>5.2939299999999996</v>
      </c>
      <c r="F35">
        <v>0</v>
      </c>
      <c r="G35">
        <v>8.1649799999999999</v>
      </c>
      <c r="H35">
        <v>1.9705899999999999E-3</v>
      </c>
      <c r="K35">
        <f t="shared" si="0"/>
        <v>1</v>
      </c>
      <c r="N35">
        <v>31</v>
      </c>
      <c r="O35" t="str">
        <f t="shared" si="1"/>
        <v>Götene Vatten &amp; Värme AB</v>
      </c>
      <c r="Q35">
        <f t="shared" si="2"/>
        <v>0</v>
      </c>
      <c r="R35" t="str">
        <f t="shared" si="3"/>
        <v/>
      </c>
      <c r="S35">
        <v>31</v>
      </c>
      <c r="T35" t="str">
        <f t="shared" si="4"/>
        <v/>
      </c>
    </row>
    <row r="36" spans="1:20" x14ac:dyDescent="0.25">
      <c r="A36">
        <v>32</v>
      </c>
      <c r="B36" t="s">
        <v>7</v>
      </c>
      <c r="C36" t="s">
        <v>33</v>
      </c>
      <c r="D36">
        <v>9.5718399999999995E-2</v>
      </c>
      <c r="E36">
        <v>8.5403900000000004</v>
      </c>
      <c r="F36">
        <v>0</v>
      </c>
      <c r="G36">
        <v>8.2947799999999994</v>
      </c>
      <c r="H36">
        <v>1.0964099999999999E-2</v>
      </c>
      <c r="K36">
        <f t="shared" si="0"/>
        <v>1</v>
      </c>
      <c r="N36">
        <v>32</v>
      </c>
      <c r="O36" t="str">
        <f t="shared" si="1"/>
        <v>Habo Energi AB</v>
      </c>
      <c r="Q36">
        <f t="shared" si="2"/>
        <v>0</v>
      </c>
      <c r="R36" t="str">
        <f t="shared" si="3"/>
        <v/>
      </c>
      <c r="S36">
        <v>32</v>
      </c>
      <c r="T36" t="str">
        <f t="shared" si="4"/>
        <v/>
      </c>
    </row>
    <row r="37" spans="1:20" x14ac:dyDescent="0.25">
      <c r="A37">
        <v>33</v>
      </c>
      <c r="B37" t="s">
        <v>7</v>
      </c>
      <c r="C37" t="s">
        <v>40</v>
      </c>
      <c r="D37">
        <v>0.180424</v>
      </c>
      <c r="E37">
        <v>23.084</v>
      </c>
      <c r="F37">
        <v>0</v>
      </c>
      <c r="G37">
        <v>13.269</v>
      </c>
      <c r="H37">
        <v>6.6119399999999995E-2</v>
      </c>
      <c r="K37">
        <f t="shared" si="0"/>
        <v>1</v>
      </c>
      <c r="N37">
        <v>33</v>
      </c>
      <c r="O37" t="str">
        <f t="shared" si="1"/>
        <v>Hagfors Energi</v>
      </c>
      <c r="Q37">
        <f t="shared" si="2"/>
        <v>0</v>
      </c>
      <c r="R37" t="str">
        <f t="shared" si="3"/>
        <v/>
      </c>
      <c r="S37">
        <v>33</v>
      </c>
      <c r="T37" t="str">
        <f t="shared" si="4"/>
        <v/>
      </c>
    </row>
    <row r="38" spans="1:20" x14ac:dyDescent="0.25">
      <c r="A38">
        <v>34</v>
      </c>
      <c r="B38" t="s">
        <v>7</v>
      </c>
      <c r="C38" t="s">
        <v>50</v>
      </c>
      <c r="D38">
        <v>0.60229100000000002</v>
      </c>
      <c r="E38">
        <v>133.678</v>
      </c>
      <c r="F38">
        <v>0</v>
      </c>
      <c r="G38">
        <v>17.657499999999999</v>
      </c>
      <c r="H38">
        <v>0.318357</v>
      </c>
      <c r="K38">
        <f t="shared" si="0"/>
        <v>1</v>
      </c>
      <c r="N38">
        <v>34</v>
      </c>
      <c r="O38" t="str">
        <f t="shared" si="1"/>
        <v>Halmstads Energi och Miljö AB</v>
      </c>
      <c r="Q38">
        <f t="shared" si="2"/>
        <v>0</v>
      </c>
      <c r="R38" t="str">
        <f t="shared" si="3"/>
        <v/>
      </c>
      <c r="S38">
        <v>34</v>
      </c>
      <c r="T38" t="str">
        <f t="shared" si="4"/>
        <v/>
      </c>
    </row>
    <row r="39" spans="1:20" x14ac:dyDescent="0.25">
      <c r="A39">
        <v>35</v>
      </c>
      <c r="B39" t="s">
        <v>7</v>
      </c>
      <c r="C39" t="s">
        <v>23</v>
      </c>
      <c r="D39">
        <v>0.22552</v>
      </c>
      <c r="E39">
        <v>11.621600000000001</v>
      </c>
      <c r="F39">
        <v>0</v>
      </c>
      <c r="G39">
        <v>23.3459</v>
      </c>
      <c r="H39">
        <v>1.1258499999999999E-2</v>
      </c>
      <c r="K39">
        <f t="shared" si="0"/>
        <v>1</v>
      </c>
      <c r="N39">
        <v>35</v>
      </c>
      <c r="O39" t="str">
        <f t="shared" si="1"/>
        <v>Hammarö Energi AB</v>
      </c>
      <c r="Q39">
        <f t="shared" si="2"/>
        <v>0</v>
      </c>
      <c r="R39" t="str">
        <f t="shared" si="3"/>
        <v/>
      </c>
      <c r="S39">
        <v>35</v>
      </c>
      <c r="T39" t="str">
        <f t="shared" si="4"/>
        <v/>
      </c>
    </row>
    <row r="40" spans="1:20" x14ac:dyDescent="0.25">
      <c r="A40">
        <v>36</v>
      </c>
      <c r="B40" t="s">
        <v>7</v>
      </c>
      <c r="C40" t="s">
        <v>25</v>
      </c>
      <c r="D40">
        <v>0.110925</v>
      </c>
      <c r="E40">
        <v>188.54300000000001</v>
      </c>
      <c r="F40">
        <v>187.95373339848086</v>
      </c>
      <c r="G40">
        <v>5.64114</v>
      </c>
      <c r="H40">
        <v>0</v>
      </c>
      <c r="K40">
        <f t="shared" si="0"/>
        <v>1</v>
      </c>
      <c r="N40">
        <v>36</v>
      </c>
      <c r="O40" t="str">
        <f t="shared" si="1"/>
        <v>Haparanda Värmeverk AB</v>
      </c>
      <c r="Q40">
        <f t="shared" si="2"/>
        <v>0</v>
      </c>
      <c r="R40" t="str">
        <f t="shared" si="3"/>
        <v/>
      </c>
      <c r="S40">
        <v>36</v>
      </c>
      <c r="T40" t="str">
        <f t="shared" si="4"/>
        <v/>
      </c>
    </row>
    <row r="41" spans="1:20" x14ac:dyDescent="0.25">
      <c r="A41">
        <v>37</v>
      </c>
      <c r="B41" t="s">
        <v>7</v>
      </c>
      <c r="C41" t="s">
        <v>27</v>
      </c>
      <c r="D41">
        <v>0.30841499999999999</v>
      </c>
      <c r="E41">
        <v>60.9788</v>
      </c>
      <c r="F41">
        <v>0</v>
      </c>
      <c r="G41">
        <v>14.4542</v>
      </c>
      <c r="H41">
        <v>0.15911800000000001</v>
      </c>
      <c r="K41">
        <f t="shared" si="0"/>
        <v>1</v>
      </c>
      <c r="N41">
        <v>37</v>
      </c>
      <c r="O41" t="str">
        <f t="shared" si="1"/>
        <v>Hedemora Energi AB</v>
      </c>
      <c r="Q41">
        <f t="shared" si="2"/>
        <v>0</v>
      </c>
      <c r="R41" t="str">
        <f t="shared" si="3"/>
        <v/>
      </c>
      <c r="S41">
        <v>37</v>
      </c>
      <c r="T41" t="str">
        <f t="shared" si="4"/>
        <v/>
      </c>
    </row>
    <row r="42" spans="1:20" x14ac:dyDescent="0.25">
      <c r="A42">
        <v>38</v>
      </c>
      <c r="B42" t="s">
        <v>7</v>
      </c>
      <c r="C42" t="s">
        <v>57</v>
      </c>
      <c r="D42">
        <v>0.16416800000000001</v>
      </c>
      <c r="E42">
        <v>5.2794299999999996</v>
      </c>
      <c r="F42">
        <v>0</v>
      </c>
      <c r="G42">
        <v>18.478000000000002</v>
      </c>
      <c r="H42">
        <v>0</v>
      </c>
      <c r="K42">
        <f t="shared" si="0"/>
        <v>1</v>
      </c>
      <c r="N42">
        <v>38</v>
      </c>
      <c r="O42" t="str">
        <f t="shared" si="1"/>
        <v>Hjo Energi AB</v>
      </c>
      <c r="Q42">
        <f t="shared" si="2"/>
        <v>0</v>
      </c>
      <c r="R42" t="str">
        <f t="shared" si="3"/>
        <v/>
      </c>
      <c r="S42">
        <v>38</v>
      </c>
      <c r="T42" t="str">
        <f t="shared" si="4"/>
        <v/>
      </c>
    </row>
    <row r="43" spans="1:20" x14ac:dyDescent="0.25">
      <c r="A43">
        <v>39</v>
      </c>
      <c r="B43" t="s">
        <v>7</v>
      </c>
      <c r="C43" t="s">
        <v>31</v>
      </c>
      <c r="D43">
        <v>8.3904999999999993E-2</v>
      </c>
      <c r="E43">
        <v>7.9451200000000002</v>
      </c>
      <c r="F43">
        <v>0</v>
      </c>
      <c r="G43">
        <v>10.959899999999999</v>
      </c>
      <c r="H43">
        <v>4.1659399999999999E-3</v>
      </c>
      <c r="K43">
        <f t="shared" si="0"/>
        <v>1</v>
      </c>
      <c r="N43">
        <v>39</v>
      </c>
      <c r="O43" t="str">
        <f t="shared" si="1"/>
        <v>Härnösand Energi &amp; Miljö AB</v>
      </c>
      <c r="Q43">
        <f t="shared" si="2"/>
        <v>0</v>
      </c>
      <c r="R43" t="str">
        <f t="shared" si="3"/>
        <v/>
      </c>
      <c r="S43">
        <v>39</v>
      </c>
      <c r="T43" t="str">
        <f t="shared" si="4"/>
        <v/>
      </c>
    </row>
    <row r="44" spans="1:20" x14ac:dyDescent="0.25">
      <c r="A44">
        <v>40</v>
      </c>
      <c r="B44" t="s">
        <v>7</v>
      </c>
      <c r="C44" t="s">
        <v>37</v>
      </c>
      <c r="D44">
        <v>5.1904800000000001E-2</v>
      </c>
      <c r="E44">
        <v>9.60839</v>
      </c>
      <c r="F44">
        <v>0</v>
      </c>
      <c r="G44">
        <v>6.4661299999999997</v>
      </c>
      <c r="H44">
        <v>1.76499E-2</v>
      </c>
      <c r="K44">
        <f t="shared" si="0"/>
        <v>1</v>
      </c>
      <c r="N44">
        <v>40</v>
      </c>
      <c r="O44" t="str">
        <f t="shared" si="1"/>
        <v>Hässleholm Miljö AB</v>
      </c>
      <c r="Q44">
        <f t="shared" si="2"/>
        <v>0</v>
      </c>
      <c r="R44" t="str">
        <f t="shared" si="3"/>
        <v/>
      </c>
      <c r="S44">
        <v>40</v>
      </c>
      <c r="T44" t="str">
        <f t="shared" si="4"/>
        <v/>
      </c>
    </row>
    <row r="45" spans="1:20" x14ac:dyDescent="0.25">
      <c r="A45">
        <v>41</v>
      </c>
      <c r="B45" t="s">
        <v>7</v>
      </c>
      <c r="C45" t="s">
        <v>24</v>
      </c>
      <c r="D45">
        <v>4.8884200000000003E-2</v>
      </c>
      <c r="E45">
        <v>8.2021300000000004</v>
      </c>
      <c r="F45">
        <v>0</v>
      </c>
      <c r="G45">
        <v>7.0811900000000003</v>
      </c>
      <c r="H45">
        <v>1.3789300000000001E-2</v>
      </c>
      <c r="K45">
        <f t="shared" si="0"/>
        <v>1</v>
      </c>
      <c r="N45">
        <v>41</v>
      </c>
      <c r="O45" t="str">
        <f t="shared" si="1"/>
        <v>Höganäs Energi AB</v>
      </c>
      <c r="Q45">
        <f t="shared" si="2"/>
        <v>0</v>
      </c>
      <c r="R45" t="str">
        <f t="shared" si="3"/>
        <v/>
      </c>
      <c r="S45">
        <v>41</v>
      </c>
      <c r="T45" t="str">
        <f t="shared" si="4"/>
        <v/>
      </c>
    </row>
    <row r="46" spans="1:20" x14ac:dyDescent="0.25">
      <c r="A46">
        <v>42</v>
      </c>
      <c r="B46" t="s">
        <v>7</v>
      </c>
      <c r="C46" t="s">
        <v>52</v>
      </c>
      <c r="D46">
        <v>5.32913E-2</v>
      </c>
      <c r="E46">
        <v>4.0155000000000003</v>
      </c>
      <c r="F46">
        <v>0</v>
      </c>
      <c r="G46">
        <v>7.02712</v>
      </c>
      <c r="H46">
        <v>0</v>
      </c>
      <c r="K46">
        <f t="shared" si="0"/>
        <v>1</v>
      </c>
      <c r="N46">
        <v>42</v>
      </c>
      <c r="O46" t="str">
        <f t="shared" si="1"/>
        <v>Jämtkraft AB</v>
      </c>
      <c r="Q46">
        <f t="shared" si="2"/>
        <v>0</v>
      </c>
      <c r="R46" t="str">
        <f t="shared" si="3"/>
        <v/>
      </c>
      <c r="S46">
        <v>42</v>
      </c>
      <c r="T46" t="str">
        <f t="shared" si="4"/>
        <v/>
      </c>
    </row>
    <row r="47" spans="1:20" x14ac:dyDescent="0.25">
      <c r="A47">
        <v>43</v>
      </c>
      <c r="B47" t="s">
        <v>7</v>
      </c>
      <c r="C47" t="s">
        <v>48</v>
      </c>
      <c r="D47">
        <v>8.35143E-2</v>
      </c>
      <c r="E47">
        <v>10.444000000000001</v>
      </c>
      <c r="F47">
        <v>0</v>
      </c>
      <c r="G47">
        <v>8.3678100000000004</v>
      </c>
      <c r="H47">
        <v>1.7988400000000002E-2</v>
      </c>
      <c r="K47">
        <f t="shared" si="0"/>
        <v>1</v>
      </c>
      <c r="N47">
        <v>43</v>
      </c>
      <c r="O47" t="str">
        <f t="shared" si="1"/>
        <v>Jönköping Energi AB</v>
      </c>
      <c r="Q47">
        <f t="shared" si="2"/>
        <v>0</v>
      </c>
      <c r="R47" t="str">
        <f t="shared" si="3"/>
        <v/>
      </c>
      <c r="S47">
        <v>43</v>
      </c>
      <c r="T47" t="str">
        <f t="shared" si="4"/>
        <v/>
      </c>
    </row>
    <row r="48" spans="1:20" x14ac:dyDescent="0.25">
      <c r="A48">
        <v>44</v>
      </c>
      <c r="B48" t="s">
        <v>7</v>
      </c>
      <c r="C48" t="s">
        <v>39</v>
      </c>
      <c r="D48">
        <v>7.8391000000000002E-2</v>
      </c>
      <c r="E48">
        <v>5.5495999999999999</v>
      </c>
      <c r="F48">
        <v>0</v>
      </c>
      <c r="G48">
        <v>8.9479000000000006</v>
      </c>
      <c r="H48">
        <v>1.2649200000000001E-3</v>
      </c>
      <c r="K48">
        <f t="shared" si="0"/>
        <v>1</v>
      </c>
      <c r="N48">
        <v>44</v>
      </c>
      <c r="O48" t="str">
        <f t="shared" si="1"/>
        <v>Kalmar Energi Värme AB</v>
      </c>
      <c r="Q48">
        <f t="shared" si="2"/>
        <v>0</v>
      </c>
      <c r="R48" t="str">
        <f t="shared" si="3"/>
        <v/>
      </c>
      <c r="S48">
        <v>44</v>
      </c>
      <c r="T48" t="str">
        <f t="shared" si="4"/>
        <v/>
      </c>
    </row>
    <row r="49" spans="1:20" x14ac:dyDescent="0.25">
      <c r="A49">
        <v>45</v>
      </c>
      <c r="B49" t="s">
        <v>7</v>
      </c>
      <c r="C49" t="s">
        <v>47</v>
      </c>
      <c r="D49">
        <v>0.259021</v>
      </c>
      <c r="E49">
        <v>49.877899999999997</v>
      </c>
      <c r="F49">
        <v>0</v>
      </c>
      <c r="G49">
        <v>15.060499999999999</v>
      </c>
      <c r="H49">
        <v>8.8066599999999995E-2</v>
      </c>
      <c r="K49">
        <f t="shared" si="0"/>
        <v>1</v>
      </c>
      <c r="N49">
        <v>45</v>
      </c>
      <c r="O49" t="str">
        <f t="shared" si="1"/>
        <v>Karlsborgs Värme AB</v>
      </c>
      <c r="Q49">
        <f t="shared" si="2"/>
        <v>0</v>
      </c>
      <c r="R49" t="str">
        <f t="shared" si="3"/>
        <v/>
      </c>
      <c r="S49">
        <v>45</v>
      </c>
      <c r="T49" t="str">
        <f t="shared" si="4"/>
        <v/>
      </c>
    </row>
    <row r="50" spans="1:20" x14ac:dyDescent="0.25">
      <c r="A50">
        <v>46</v>
      </c>
      <c r="B50" t="s">
        <v>7</v>
      </c>
      <c r="C50" t="s">
        <v>42</v>
      </c>
      <c r="D50">
        <v>7.09838E-2</v>
      </c>
      <c r="E50">
        <v>6.8850100000000003</v>
      </c>
      <c r="F50">
        <v>0</v>
      </c>
      <c r="G50">
        <v>8.1536100000000005</v>
      </c>
      <c r="H50">
        <v>7.5793299999999996E-3</v>
      </c>
      <c r="K50">
        <f t="shared" si="0"/>
        <v>1</v>
      </c>
      <c r="N50">
        <v>46</v>
      </c>
      <c r="O50" t="str">
        <f t="shared" si="1"/>
        <v>Karlshamn Energi AB</v>
      </c>
      <c r="Q50">
        <f t="shared" si="2"/>
        <v>0</v>
      </c>
      <c r="R50" t="str">
        <f t="shared" si="3"/>
        <v/>
      </c>
      <c r="S50">
        <v>46</v>
      </c>
      <c r="T50" t="str">
        <f t="shared" si="4"/>
        <v/>
      </c>
    </row>
    <row r="51" spans="1:20" x14ac:dyDescent="0.25">
      <c r="A51">
        <v>47</v>
      </c>
      <c r="B51" t="s">
        <v>7</v>
      </c>
      <c r="C51" t="s">
        <v>51</v>
      </c>
      <c r="D51">
        <v>0.44476199999999999</v>
      </c>
      <c r="E51">
        <v>93.354200000000006</v>
      </c>
      <c r="F51">
        <v>0</v>
      </c>
      <c r="G51">
        <v>14.9397</v>
      </c>
      <c r="H51">
        <v>0.22667899999999999</v>
      </c>
      <c r="K51">
        <f t="shared" si="0"/>
        <v>1</v>
      </c>
      <c r="N51">
        <v>47</v>
      </c>
      <c r="O51" t="str">
        <f t="shared" si="1"/>
        <v>Karlskoga Kraftvärmeverk AB</v>
      </c>
      <c r="Q51">
        <f t="shared" si="2"/>
        <v>0</v>
      </c>
      <c r="R51" t="str">
        <f t="shared" si="3"/>
        <v/>
      </c>
      <c r="S51">
        <v>47</v>
      </c>
      <c r="T51" t="str">
        <f t="shared" si="4"/>
        <v/>
      </c>
    </row>
    <row r="52" spans="1:20" x14ac:dyDescent="0.25">
      <c r="A52">
        <v>48</v>
      </c>
      <c r="B52" t="s">
        <v>69</v>
      </c>
      <c r="C52" t="s">
        <v>70</v>
      </c>
      <c r="D52">
        <v>0.228517</v>
      </c>
      <c r="E52">
        <v>6.375</v>
      </c>
      <c r="F52">
        <v>0</v>
      </c>
      <c r="G52">
        <v>22.726700000000001</v>
      </c>
      <c r="H52">
        <v>0</v>
      </c>
      <c r="K52">
        <f t="shared" si="0"/>
        <v>2</v>
      </c>
      <c r="N52">
        <v>48</v>
      </c>
      <c r="O52" t="str">
        <f t="shared" si="1"/>
        <v>Karlstads Energi AB</v>
      </c>
      <c r="Q52">
        <f t="shared" si="2"/>
        <v>0</v>
      </c>
      <c r="R52" t="str">
        <f t="shared" si="3"/>
        <v/>
      </c>
      <c r="S52">
        <v>48</v>
      </c>
      <c r="T52" t="str">
        <f t="shared" si="4"/>
        <v/>
      </c>
    </row>
    <row r="53" spans="1:20" x14ac:dyDescent="0.25">
      <c r="A53">
        <v>49</v>
      </c>
      <c r="B53" t="s">
        <v>69</v>
      </c>
      <c r="C53" t="s">
        <v>72</v>
      </c>
      <c r="D53">
        <v>9.9605600000000002E-2</v>
      </c>
      <c r="E53">
        <v>7.2946600000000004</v>
      </c>
      <c r="F53">
        <v>0</v>
      </c>
      <c r="G53">
        <v>13.5916</v>
      </c>
      <c r="H53">
        <v>0</v>
      </c>
      <c r="K53">
        <f t="shared" si="0"/>
        <v>2</v>
      </c>
      <c r="N53">
        <v>49</v>
      </c>
      <c r="O53" t="str">
        <f t="shared" si="1"/>
        <v>Kils Energi AB</v>
      </c>
      <c r="Q53">
        <f t="shared" si="2"/>
        <v>0</v>
      </c>
      <c r="R53" t="str">
        <f t="shared" si="3"/>
        <v/>
      </c>
      <c r="S53">
        <v>49</v>
      </c>
      <c r="T53" t="str">
        <f t="shared" si="4"/>
        <v/>
      </c>
    </row>
    <row r="54" spans="1:20" x14ac:dyDescent="0.25">
      <c r="A54">
        <v>50</v>
      </c>
      <c r="B54" t="s">
        <v>69</v>
      </c>
      <c r="C54" t="s">
        <v>71</v>
      </c>
      <c r="D54">
        <v>7.8015299999999996E-2</v>
      </c>
      <c r="E54">
        <v>3.7225199999999998</v>
      </c>
      <c r="F54">
        <v>0</v>
      </c>
      <c r="G54">
        <v>6.6680299999999999</v>
      </c>
      <c r="H54">
        <v>9.5972499999999995E-7</v>
      </c>
      <c r="K54">
        <f t="shared" si="0"/>
        <v>2</v>
      </c>
      <c r="N54">
        <v>50</v>
      </c>
      <c r="O54" t="str">
        <f t="shared" si="1"/>
        <v>Kiruna Kraft AB</v>
      </c>
      <c r="Q54">
        <f t="shared" si="2"/>
        <v>0</v>
      </c>
      <c r="R54" t="str">
        <f t="shared" si="3"/>
        <v/>
      </c>
      <c r="S54">
        <v>50</v>
      </c>
      <c r="T54" t="str">
        <f t="shared" si="4"/>
        <v/>
      </c>
    </row>
    <row r="55" spans="1:20" x14ac:dyDescent="0.25">
      <c r="A55">
        <v>51</v>
      </c>
      <c r="B55" t="s">
        <v>69</v>
      </c>
      <c r="C55" t="s">
        <v>73</v>
      </c>
      <c r="D55">
        <v>0.175259</v>
      </c>
      <c r="E55">
        <v>5.8139200000000004</v>
      </c>
      <c r="F55">
        <v>0</v>
      </c>
      <c r="G55">
        <v>20.5793</v>
      </c>
      <c r="H55">
        <v>0</v>
      </c>
      <c r="K55">
        <f t="shared" si="0"/>
        <v>2</v>
      </c>
      <c r="N55">
        <v>51</v>
      </c>
      <c r="O55" t="str">
        <f t="shared" si="1"/>
        <v>Kraftringen Energi AB (publ)</v>
      </c>
      <c r="Q55">
        <f t="shared" si="2"/>
        <v>0</v>
      </c>
      <c r="R55" t="str">
        <f t="shared" si="3"/>
        <v/>
      </c>
      <c r="S55">
        <v>51</v>
      </c>
      <c r="T55" t="str">
        <f t="shared" si="4"/>
        <v/>
      </c>
    </row>
    <row r="56" spans="1:20" x14ac:dyDescent="0.25">
      <c r="A56">
        <v>52</v>
      </c>
      <c r="B56" t="s">
        <v>74</v>
      </c>
      <c r="C56" t="s">
        <v>75</v>
      </c>
      <c r="D56">
        <v>6.4728300000000003E-2</v>
      </c>
      <c r="E56">
        <v>5.2970800000000002</v>
      </c>
      <c r="F56">
        <v>0</v>
      </c>
      <c r="G56">
        <v>7.6327800000000003</v>
      </c>
      <c r="H56">
        <v>2.76998E-3</v>
      </c>
      <c r="K56">
        <f t="shared" si="0"/>
        <v>3</v>
      </c>
      <c r="N56">
        <v>52</v>
      </c>
      <c r="O56" t="str">
        <f t="shared" si="1"/>
        <v>Kungälv Närenergi AB</v>
      </c>
      <c r="Q56">
        <f t="shared" si="2"/>
        <v>0</v>
      </c>
      <c r="R56" t="str">
        <f t="shared" si="3"/>
        <v/>
      </c>
      <c r="S56">
        <v>52</v>
      </c>
      <c r="T56" t="str">
        <f t="shared" si="4"/>
        <v/>
      </c>
    </row>
    <row r="57" spans="1:20" x14ac:dyDescent="0.25">
      <c r="A57">
        <v>53</v>
      </c>
      <c r="B57" t="s">
        <v>76</v>
      </c>
      <c r="C57" t="s">
        <v>77</v>
      </c>
      <c r="D57">
        <v>7.3194400000000007E-2</v>
      </c>
      <c r="E57">
        <v>5.5512899999999998</v>
      </c>
      <c r="F57">
        <v>0</v>
      </c>
      <c r="G57">
        <v>8.5985399999999998</v>
      </c>
      <c r="H57">
        <v>1.78645E-3</v>
      </c>
      <c r="K57">
        <f t="shared" si="0"/>
        <v>4</v>
      </c>
      <c r="N57">
        <v>53</v>
      </c>
      <c r="O57" t="str">
        <f t="shared" si="1"/>
        <v>Landskrona Energi AB</v>
      </c>
      <c r="Q57">
        <f t="shared" si="2"/>
        <v>0</v>
      </c>
      <c r="R57" t="str">
        <f t="shared" si="3"/>
        <v/>
      </c>
      <c r="S57">
        <v>53</v>
      </c>
      <c r="T57" t="str">
        <f t="shared" si="4"/>
        <v/>
      </c>
    </row>
    <row r="58" spans="1:20" x14ac:dyDescent="0.25">
      <c r="A58">
        <v>54</v>
      </c>
      <c r="B58" t="s">
        <v>76</v>
      </c>
      <c r="C58" t="s">
        <v>80</v>
      </c>
      <c r="D58">
        <v>6.6666699999999995E-2</v>
      </c>
      <c r="E58">
        <v>6.0710899999999999</v>
      </c>
      <c r="F58">
        <v>0</v>
      </c>
      <c r="G58">
        <v>10.6244</v>
      </c>
      <c r="H58">
        <v>0</v>
      </c>
      <c r="K58">
        <f t="shared" si="0"/>
        <v>4</v>
      </c>
      <c r="N58">
        <v>54</v>
      </c>
      <c r="O58" t="str">
        <f t="shared" si="1"/>
        <v>Laxå Värme AB</v>
      </c>
      <c r="Q58">
        <f t="shared" si="2"/>
        <v>0</v>
      </c>
      <c r="R58" t="str">
        <f t="shared" si="3"/>
        <v/>
      </c>
      <c r="S58">
        <v>54</v>
      </c>
      <c r="T58" t="str">
        <f t="shared" si="4"/>
        <v/>
      </c>
    </row>
    <row r="59" spans="1:20" x14ac:dyDescent="0.25">
      <c r="A59">
        <v>55</v>
      </c>
      <c r="B59" t="s">
        <v>76</v>
      </c>
      <c r="C59" t="s">
        <v>81</v>
      </c>
      <c r="D59">
        <v>6.7612800000000001E-2</v>
      </c>
      <c r="E59">
        <v>6.0859199999999998</v>
      </c>
      <c r="F59">
        <v>0</v>
      </c>
      <c r="G59">
        <v>9.6780899999999992</v>
      </c>
      <c r="H59">
        <v>1.554E-3</v>
      </c>
      <c r="K59">
        <f t="shared" si="0"/>
        <v>4</v>
      </c>
      <c r="N59">
        <v>55</v>
      </c>
      <c r="O59" t="str">
        <f t="shared" si="1"/>
        <v>Lerum Fjärrvärme AB</v>
      </c>
      <c r="Q59">
        <f t="shared" si="2"/>
        <v>0</v>
      </c>
      <c r="R59" t="str">
        <f t="shared" si="3"/>
        <v/>
      </c>
      <c r="S59">
        <v>55</v>
      </c>
      <c r="T59" t="str">
        <f t="shared" si="4"/>
        <v/>
      </c>
    </row>
    <row r="60" spans="1:20" x14ac:dyDescent="0.25">
      <c r="A60">
        <v>56</v>
      </c>
      <c r="B60" t="s">
        <v>82</v>
      </c>
      <c r="C60" t="s">
        <v>83</v>
      </c>
      <c r="D60">
        <v>7.6094099999999998E-2</v>
      </c>
      <c r="E60">
        <v>4.7422700000000004</v>
      </c>
      <c r="F60">
        <v>0</v>
      </c>
      <c r="G60">
        <v>9.5516400000000008</v>
      </c>
      <c r="H60">
        <v>0</v>
      </c>
      <c r="K60">
        <f t="shared" si="0"/>
        <v>5</v>
      </c>
      <c r="N60">
        <v>56</v>
      </c>
      <c r="O60" t="str">
        <f t="shared" si="1"/>
        <v>LEVA i Lysekil AB</v>
      </c>
      <c r="Q60">
        <f t="shared" si="2"/>
        <v>0</v>
      </c>
      <c r="R60" t="str">
        <f t="shared" si="3"/>
        <v/>
      </c>
      <c r="S60">
        <v>56</v>
      </c>
      <c r="T60" t="str">
        <f t="shared" si="4"/>
        <v/>
      </c>
    </row>
    <row r="61" spans="1:20" x14ac:dyDescent="0.25">
      <c r="A61">
        <v>57</v>
      </c>
      <c r="B61" t="s">
        <v>85</v>
      </c>
      <c r="C61" t="s">
        <v>86</v>
      </c>
      <c r="D61">
        <v>0.122694</v>
      </c>
      <c r="E61">
        <v>12.4664</v>
      </c>
      <c r="F61">
        <v>0</v>
      </c>
      <c r="G61">
        <v>12.6714</v>
      </c>
      <c r="H61">
        <v>1.3832499999999999E-2</v>
      </c>
      <c r="K61">
        <f t="shared" si="0"/>
        <v>6</v>
      </c>
      <c r="N61">
        <v>57</v>
      </c>
      <c r="O61" t="str">
        <f t="shared" si="1"/>
        <v>Lidköping Energi AB</v>
      </c>
      <c r="Q61">
        <f t="shared" si="2"/>
        <v>0</v>
      </c>
      <c r="R61" t="str">
        <f t="shared" si="3"/>
        <v/>
      </c>
      <c r="S61">
        <v>57</v>
      </c>
      <c r="T61" t="str">
        <f t="shared" si="4"/>
        <v/>
      </c>
    </row>
    <row r="62" spans="1:20" x14ac:dyDescent="0.25">
      <c r="A62">
        <v>58</v>
      </c>
      <c r="B62" t="s">
        <v>87</v>
      </c>
      <c r="C62" t="s">
        <v>88</v>
      </c>
      <c r="D62">
        <v>0.109664</v>
      </c>
      <c r="E62">
        <v>13.0251</v>
      </c>
      <c r="F62">
        <v>0</v>
      </c>
      <c r="G62">
        <v>8.5782299999999996</v>
      </c>
      <c r="H62">
        <v>2.7105899999999999E-2</v>
      </c>
      <c r="K62">
        <f t="shared" si="0"/>
        <v>7</v>
      </c>
      <c r="N62">
        <v>58</v>
      </c>
      <c r="O62" t="str">
        <f t="shared" si="1"/>
        <v>Lilla Edets Fjärrvärme AB</v>
      </c>
      <c r="Q62">
        <f t="shared" si="2"/>
        <v>0</v>
      </c>
      <c r="R62" t="str">
        <f t="shared" si="3"/>
        <v/>
      </c>
      <c r="S62">
        <v>58</v>
      </c>
      <c r="T62" t="str">
        <f t="shared" si="4"/>
        <v/>
      </c>
    </row>
    <row r="63" spans="1:20" x14ac:dyDescent="0.25">
      <c r="A63">
        <v>59</v>
      </c>
      <c r="B63" t="s">
        <v>89</v>
      </c>
      <c r="C63" t="s">
        <v>90</v>
      </c>
      <c r="D63">
        <v>2.9120900000000002E-2</v>
      </c>
      <c r="E63">
        <v>3.2967</v>
      </c>
      <c r="F63">
        <v>0</v>
      </c>
      <c r="G63">
        <v>1.4725299999999999</v>
      </c>
      <c r="H63">
        <v>9.4696999999999993E-3</v>
      </c>
      <c r="K63">
        <f t="shared" si="0"/>
        <v>8</v>
      </c>
      <c r="N63">
        <v>59</v>
      </c>
      <c r="O63" t="str">
        <f t="shared" si="1"/>
        <v>Linde Energi Värme AB</v>
      </c>
      <c r="Q63">
        <f t="shared" si="2"/>
        <v>0</v>
      </c>
      <c r="R63" t="str">
        <f t="shared" si="3"/>
        <v/>
      </c>
      <c r="S63">
        <v>59</v>
      </c>
      <c r="T63" t="str">
        <f t="shared" si="4"/>
        <v/>
      </c>
    </row>
    <row r="64" spans="1:20" x14ac:dyDescent="0.25">
      <c r="A64">
        <v>60</v>
      </c>
      <c r="B64" t="s">
        <v>91</v>
      </c>
      <c r="C64" t="s">
        <v>92</v>
      </c>
      <c r="D64">
        <v>9.5928299999999994E-2</v>
      </c>
      <c r="E64">
        <v>253.29599999999999</v>
      </c>
      <c r="F64">
        <v>239.83561577560238</v>
      </c>
      <c r="G64">
        <v>3.7791000000000001</v>
      </c>
      <c r="H64">
        <v>5.3105100000000001E-3</v>
      </c>
      <c r="K64">
        <f t="shared" si="0"/>
        <v>9</v>
      </c>
      <c r="N64">
        <v>60</v>
      </c>
      <c r="O64" t="str">
        <f t="shared" si="1"/>
        <v>Ljungby Energi AB</v>
      </c>
      <c r="Q64">
        <f t="shared" si="2"/>
        <v>0</v>
      </c>
      <c r="R64" t="str">
        <f t="shared" si="3"/>
        <v/>
      </c>
      <c r="S64">
        <v>60</v>
      </c>
      <c r="T64" t="str">
        <f t="shared" si="4"/>
        <v/>
      </c>
    </row>
    <row r="65" spans="1:20" x14ac:dyDescent="0.25">
      <c r="A65">
        <v>61</v>
      </c>
      <c r="B65" t="s">
        <v>93</v>
      </c>
      <c r="C65" t="s">
        <v>96</v>
      </c>
      <c r="D65">
        <v>0.36868699999999999</v>
      </c>
      <c r="E65">
        <v>86.036699999999996</v>
      </c>
      <c r="F65">
        <v>0</v>
      </c>
      <c r="G65">
        <v>13.023099999999999</v>
      </c>
      <c r="H65">
        <v>0.21186199999999999</v>
      </c>
      <c r="K65">
        <f t="shared" si="0"/>
        <v>10</v>
      </c>
      <c r="N65">
        <v>61</v>
      </c>
      <c r="O65" t="str">
        <f t="shared" si="1"/>
        <v>Ljusdal Energi AB</v>
      </c>
      <c r="Q65">
        <f t="shared" si="2"/>
        <v>0</v>
      </c>
      <c r="R65" t="str">
        <f t="shared" si="3"/>
        <v/>
      </c>
      <c r="S65">
        <v>61</v>
      </c>
      <c r="T65" t="str">
        <f t="shared" si="4"/>
        <v/>
      </c>
    </row>
    <row r="66" spans="1:20" x14ac:dyDescent="0.25">
      <c r="A66">
        <v>62</v>
      </c>
      <c r="B66" t="s">
        <v>93</v>
      </c>
      <c r="C66" t="s">
        <v>95</v>
      </c>
      <c r="D66">
        <v>0.208259</v>
      </c>
      <c r="E66">
        <v>167.28100000000001</v>
      </c>
      <c r="F66">
        <v>117.81810504208367</v>
      </c>
      <c r="G66">
        <v>4.3712499999999999</v>
      </c>
      <c r="H66">
        <v>7.5072399999999997E-2</v>
      </c>
      <c r="K66">
        <f t="shared" si="0"/>
        <v>10</v>
      </c>
      <c r="N66">
        <v>62</v>
      </c>
      <c r="O66" t="str">
        <f t="shared" si="1"/>
        <v>Luleå Energi AB</v>
      </c>
      <c r="Q66">
        <f t="shared" si="2"/>
        <v>0</v>
      </c>
      <c r="R66" t="str">
        <f t="shared" si="3"/>
        <v/>
      </c>
      <c r="S66">
        <v>62</v>
      </c>
      <c r="T66" t="str">
        <f t="shared" si="4"/>
        <v/>
      </c>
    </row>
    <row r="67" spans="1:20" x14ac:dyDescent="0.25">
      <c r="A67">
        <v>63</v>
      </c>
      <c r="B67" t="s">
        <v>93</v>
      </c>
      <c r="C67" t="s">
        <v>97</v>
      </c>
      <c r="D67">
        <v>0.146812</v>
      </c>
      <c r="E67">
        <v>30.940899999999999</v>
      </c>
      <c r="F67">
        <v>0</v>
      </c>
      <c r="G67">
        <v>11.578099999999999</v>
      </c>
      <c r="H67">
        <v>3.5154999999999999E-2</v>
      </c>
      <c r="K67">
        <f t="shared" si="0"/>
        <v>10</v>
      </c>
      <c r="N67">
        <v>63</v>
      </c>
      <c r="O67" t="str">
        <f t="shared" si="1"/>
        <v>Malung-Sälens kommun</v>
      </c>
      <c r="Q67">
        <f t="shared" si="2"/>
        <v>0</v>
      </c>
      <c r="R67" t="str">
        <f t="shared" si="3"/>
        <v/>
      </c>
      <c r="S67">
        <v>63</v>
      </c>
      <c r="T67" t="str">
        <f t="shared" si="4"/>
        <v/>
      </c>
    </row>
    <row r="68" spans="1:20" x14ac:dyDescent="0.25">
      <c r="A68">
        <v>64</v>
      </c>
      <c r="B68" t="s">
        <v>93</v>
      </c>
      <c r="C68" t="s">
        <v>94</v>
      </c>
      <c r="D68">
        <v>0.24698100000000001</v>
      </c>
      <c r="E68">
        <v>24.468900000000001</v>
      </c>
      <c r="F68">
        <v>0</v>
      </c>
      <c r="G68">
        <v>22.188700000000001</v>
      </c>
      <c r="H68">
        <v>1.6835300000000001E-2</v>
      </c>
      <c r="K68">
        <f t="shared" si="0"/>
        <v>10</v>
      </c>
      <c r="N68">
        <v>64</v>
      </c>
      <c r="O68" t="str">
        <f t="shared" si="1"/>
        <v>Marks Energi AB</v>
      </c>
      <c r="Q68">
        <f t="shared" si="2"/>
        <v>0</v>
      </c>
      <c r="R68" t="str">
        <f t="shared" si="3"/>
        <v/>
      </c>
      <c r="S68">
        <v>64</v>
      </c>
      <c r="T68" t="str">
        <f t="shared" si="4"/>
        <v/>
      </c>
    </row>
    <row r="69" spans="1:20" x14ac:dyDescent="0.25">
      <c r="A69">
        <v>65</v>
      </c>
      <c r="B69" t="s">
        <v>98</v>
      </c>
      <c r="C69" t="s">
        <v>99</v>
      </c>
      <c r="D69">
        <v>7.3009299999999999E-2</v>
      </c>
      <c r="E69">
        <v>5.2856500000000004</v>
      </c>
      <c r="F69">
        <v>0</v>
      </c>
      <c r="G69">
        <v>9.1308900000000008</v>
      </c>
      <c r="H69">
        <v>3.50527E-4</v>
      </c>
      <c r="K69">
        <f t="shared" si="0"/>
        <v>11</v>
      </c>
      <c r="N69">
        <v>65</v>
      </c>
      <c r="O69" t="str">
        <f t="shared" si="1"/>
        <v>Mjölby-Svartådalen Energi AB</v>
      </c>
      <c r="Q69">
        <f t="shared" si="2"/>
        <v>0</v>
      </c>
      <c r="R69" t="str">
        <f t="shared" si="3"/>
        <v/>
      </c>
      <c r="S69">
        <v>65</v>
      </c>
      <c r="T69" t="str">
        <f t="shared" si="4"/>
        <v/>
      </c>
    </row>
    <row r="70" spans="1:20" x14ac:dyDescent="0.25">
      <c r="A70">
        <v>66</v>
      </c>
      <c r="B70" t="s">
        <v>98</v>
      </c>
      <c r="C70" t="s">
        <v>100</v>
      </c>
      <c r="D70">
        <v>0.10885</v>
      </c>
      <c r="E70">
        <v>12.98</v>
      </c>
      <c r="F70">
        <v>0</v>
      </c>
      <c r="G70">
        <v>12.0367</v>
      </c>
      <c r="H70">
        <v>1.40661E-2</v>
      </c>
      <c r="K70">
        <f t="shared" ref="K70:K133" si="5">IF(B70=B69,K69,K69+1)</f>
        <v>11</v>
      </c>
      <c r="N70">
        <v>66</v>
      </c>
      <c r="O70" t="str">
        <f t="shared" ref="O70:O133" si="6">IFERROR(INDEX($B$4:$K$487,MATCH(N70,$K$4:$K$487,0),1),"")</f>
        <v>Mälarenergi AB</v>
      </c>
      <c r="Q70">
        <f t="shared" ref="Q70:Q133" si="7">IF(R70="",Q69,Q69+1)</f>
        <v>0</v>
      </c>
      <c r="R70" t="str">
        <f t="shared" ref="R70:R133" si="8">IF(B70=$S$2,C70,"")</f>
        <v/>
      </c>
      <c r="S70">
        <v>66</v>
      </c>
      <c r="T70" t="str">
        <f t="shared" ref="T70:T133" si="9">IFERROR(INDEX($Q$4:$R$468,MATCH(S70,$Q$4:$Q$468,0),2),"")</f>
        <v/>
      </c>
    </row>
    <row r="71" spans="1:20" x14ac:dyDescent="0.25">
      <c r="A71">
        <v>67</v>
      </c>
      <c r="B71" t="s">
        <v>101</v>
      </c>
      <c r="C71" t="s">
        <v>102</v>
      </c>
      <c r="D71">
        <v>0.17433199999999999</v>
      </c>
      <c r="E71">
        <v>75.052099999999996</v>
      </c>
      <c r="F71">
        <v>68.20635072137874</v>
      </c>
      <c r="G71">
        <v>6.0709099999999996</v>
      </c>
      <c r="H71">
        <v>8.4608700000000005E-3</v>
      </c>
      <c r="K71">
        <f t="shared" si="5"/>
        <v>12</v>
      </c>
      <c r="N71">
        <v>67</v>
      </c>
      <c r="O71" t="str">
        <f t="shared" si="6"/>
        <v>Mölndal Energi AB</v>
      </c>
      <c r="Q71">
        <f t="shared" si="7"/>
        <v>0</v>
      </c>
      <c r="R71" t="str">
        <f t="shared" si="8"/>
        <v/>
      </c>
      <c r="S71">
        <v>67</v>
      </c>
      <c r="T71" t="str">
        <f t="shared" si="9"/>
        <v/>
      </c>
    </row>
    <row r="72" spans="1:20" x14ac:dyDescent="0.25">
      <c r="A72">
        <v>68</v>
      </c>
      <c r="B72" t="s">
        <v>101</v>
      </c>
      <c r="C72" t="s">
        <v>103</v>
      </c>
      <c r="D72">
        <v>0.17666999999999999</v>
      </c>
      <c r="E72">
        <v>7.8913200000000003</v>
      </c>
      <c r="F72">
        <v>0</v>
      </c>
      <c r="G72">
        <v>21.555499999999999</v>
      </c>
      <c r="H72">
        <v>4.2853500000000003E-3</v>
      </c>
      <c r="K72">
        <f t="shared" si="5"/>
        <v>12</v>
      </c>
      <c r="N72">
        <v>68</v>
      </c>
      <c r="O72" t="str">
        <f t="shared" si="6"/>
        <v>Navirum Energi AB</v>
      </c>
      <c r="Q72">
        <f t="shared" si="7"/>
        <v>0</v>
      </c>
      <c r="R72" t="str">
        <f t="shared" si="8"/>
        <v/>
      </c>
      <c r="S72">
        <v>68</v>
      </c>
      <c r="T72" t="str">
        <f t="shared" si="9"/>
        <v/>
      </c>
    </row>
    <row r="73" spans="1:20" x14ac:dyDescent="0.25">
      <c r="A73">
        <v>69</v>
      </c>
      <c r="B73" t="s">
        <v>101</v>
      </c>
      <c r="C73" t="s">
        <v>104</v>
      </c>
      <c r="D73">
        <v>0.23755799999999999</v>
      </c>
      <c r="E73">
        <v>7.0587499999999999</v>
      </c>
      <c r="F73">
        <v>0</v>
      </c>
      <c r="G73">
        <v>23.548300000000001</v>
      </c>
      <c r="H73">
        <v>7.3115400000000003E-4</v>
      </c>
      <c r="K73">
        <f t="shared" si="5"/>
        <v>12</v>
      </c>
      <c r="N73">
        <v>69</v>
      </c>
      <c r="O73" t="str">
        <f t="shared" si="6"/>
        <v>Nevel AB</v>
      </c>
      <c r="Q73">
        <f t="shared" si="7"/>
        <v>0</v>
      </c>
      <c r="R73" t="str">
        <f t="shared" si="8"/>
        <v/>
      </c>
      <c r="S73">
        <v>69</v>
      </c>
      <c r="T73" t="str">
        <f t="shared" si="9"/>
        <v/>
      </c>
    </row>
    <row r="74" spans="1:20" x14ac:dyDescent="0.25">
      <c r="A74">
        <v>70</v>
      </c>
      <c r="B74" t="s">
        <v>105</v>
      </c>
      <c r="C74" t="s">
        <v>107</v>
      </c>
      <c r="D74">
        <v>0.11282</v>
      </c>
      <c r="E74">
        <v>51.453200000000002</v>
      </c>
      <c r="F74">
        <v>49.473585505794695</v>
      </c>
      <c r="G74">
        <v>4.2652599999999996</v>
      </c>
      <c r="H74">
        <v>1.1329199999999999E-3</v>
      </c>
      <c r="K74">
        <f t="shared" si="5"/>
        <v>13</v>
      </c>
      <c r="N74">
        <v>70</v>
      </c>
      <c r="O74" t="str">
        <f t="shared" si="6"/>
        <v>Njudung Energi Sävsjö AB</v>
      </c>
      <c r="Q74">
        <f t="shared" si="7"/>
        <v>0</v>
      </c>
      <c r="R74" t="str">
        <f t="shared" si="8"/>
        <v/>
      </c>
      <c r="S74">
        <v>70</v>
      </c>
      <c r="T74" t="str">
        <f t="shared" si="9"/>
        <v/>
      </c>
    </row>
    <row r="75" spans="1:20" x14ac:dyDescent="0.25">
      <c r="A75">
        <v>71</v>
      </c>
      <c r="B75" t="s">
        <v>105</v>
      </c>
      <c r="C75" t="s">
        <v>106</v>
      </c>
      <c r="D75">
        <v>6.8800299999999995E-2</v>
      </c>
      <c r="E75">
        <v>2.7348499999999998</v>
      </c>
      <c r="F75">
        <v>0</v>
      </c>
      <c r="G75">
        <v>4.78599</v>
      </c>
      <c r="H75">
        <v>0</v>
      </c>
      <c r="K75">
        <f t="shared" si="5"/>
        <v>13</v>
      </c>
      <c r="N75">
        <v>71</v>
      </c>
      <c r="O75" t="str">
        <f t="shared" si="6"/>
        <v>Njudung Energi Vetlanda AB</v>
      </c>
      <c r="Q75">
        <f t="shared" si="7"/>
        <v>0</v>
      </c>
      <c r="R75" t="str">
        <f t="shared" si="8"/>
        <v/>
      </c>
      <c r="S75">
        <v>71</v>
      </c>
      <c r="T75" t="str">
        <f t="shared" si="9"/>
        <v/>
      </c>
    </row>
    <row r="76" spans="1:20" x14ac:dyDescent="0.25">
      <c r="A76">
        <v>72</v>
      </c>
      <c r="B76" t="s">
        <v>110</v>
      </c>
      <c r="C76" t="s">
        <v>111</v>
      </c>
      <c r="D76">
        <v>0.20487</v>
      </c>
      <c r="E76">
        <v>7.6769499999999997</v>
      </c>
      <c r="F76">
        <v>0</v>
      </c>
      <c r="G76">
        <v>8.9567899999999998</v>
      </c>
      <c r="H76">
        <v>8.4315799999999993E-3</v>
      </c>
      <c r="K76">
        <f t="shared" si="5"/>
        <v>14</v>
      </c>
      <c r="N76">
        <v>72</v>
      </c>
      <c r="O76" t="str">
        <f t="shared" si="6"/>
        <v>Norrenergi AB</v>
      </c>
      <c r="Q76">
        <f t="shared" si="7"/>
        <v>0</v>
      </c>
      <c r="R76" t="str">
        <f t="shared" si="8"/>
        <v/>
      </c>
      <c r="S76">
        <v>72</v>
      </c>
      <c r="T76" t="str">
        <f t="shared" si="9"/>
        <v/>
      </c>
    </row>
    <row r="77" spans="1:20" x14ac:dyDescent="0.25">
      <c r="A77">
        <v>73</v>
      </c>
      <c r="B77" t="s">
        <v>112</v>
      </c>
      <c r="C77" t="s">
        <v>113</v>
      </c>
      <c r="D77">
        <v>0.18285799999999999</v>
      </c>
      <c r="E77">
        <v>37.044400000000003</v>
      </c>
      <c r="F77">
        <v>0</v>
      </c>
      <c r="G77">
        <v>12.083</v>
      </c>
      <c r="H77">
        <v>7.4859700000000001E-2</v>
      </c>
      <c r="K77">
        <f t="shared" si="5"/>
        <v>15</v>
      </c>
      <c r="N77">
        <v>73</v>
      </c>
      <c r="O77" t="str">
        <f t="shared" si="6"/>
        <v>Norrtälje Energi AB</v>
      </c>
      <c r="Q77">
        <f t="shared" si="7"/>
        <v>0</v>
      </c>
      <c r="R77" t="str">
        <f t="shared" si="8"/>
        <v/>
      </c>
      <c r="S77">
        <v>73</v>
      </c>
      <c r="T77" t="str">
        <f t="shared" si="9"/>
        <v/>
      </c>
    </row>
    <row r="78" spans="1:20" x14ac:dyDescent="0.25">
      <c r="A78">
        <v>74</v>
      </c>
      <c r="B78" t="s">
        <v>112</v>
      </c>
      <c r="C78" t="s">
        <v>114</v>
      </c>
      <c r="D78">
        <v>4.6447099999999998E-2</v>
      </c>
      <c r="E78">
        <v>4.1902200000000001</v>
      </c>
      <c r="F78">
        <v>0</v>
      </c>
      <c r="G78">
        <v>11.923999999999999</v>
      </c>
      <c r="H78">
        <v>2.7841799999999998E-3</v>
      </c>
      <c r="K78">
        <f t="shared" si="5"/>
        <v>15</v>
      </c>
      <c r="N78">
        <v>74</v>
      </c>
      <c r="O78" t="str">
        <f t="shared" si="6"/>
        <v>Nybro Energi AB</v>
      </c>
      <c r="Q78">
        <f t="shared" si="7"/>
        <v>0</v>
      </c>
      <c r="R78" t="str">
        <f t="shared" si="8"/>
        <v/>
      </c>
      <c r="S78">
        <v>74</v>
      </c>
      <c r="T78" t="str">
        <f t="shared" si="9"/>
        <v/>
      </c>
    </row>
    <row r="79" spans="1:20" x14ac:dyDescent="0.25">
      <c r="A79">
        <v>75</v>
      </c>
      <c r="B79" t="s">
        <v>115</v>
      </c>
      <c r="C79" t="s">
        <v>116</v>
      </c>
      <c r="D79">
        <v>0.100385</v>
      </c>
      <c r="E79">
        <v>16.697399999999998</v>
      </c>
      <c r="F79">
        <v>7.343868962544521</v>
      </c>
      <c r="G79">
        <v>9.1767299999999992</v>
      </c>
      <c r="H79">
        <v>2.75347E-3</v>
      </c>
      <c r="K79">
        <f t="shared" si="5"/>
        <v>16</v>
      </c>
      <c r="N79">
        <v>75</v>
      </c>
      <c r="O79" t="str">
        <f t="shared" si="6"/>
        <v>Nässjö Affärsverk AB</v>
      </c>
      <c r="Q79">
        <f t="shared" si="7"/>
        <v>0</v>
      </c>
      <c r="R79" t="str">
        <f t="shared" si="8"/>
        <v/>
      </c>
      <c r="S79">
        <v>75</v>
      </c>
      <c r="T79" t="str">
        <f t="shared" si="9"/>
        <v/>
      </c>
    </row>
    <row r="80" spans="1:20" x14ac:dyDescent="0.25">
      <c r="A80">
        <v>76</v>
      </c>
      <c r="B80" t="s">
        <v>115</v>
      </c>
      <c r="C80" t="s">
        <v>118</v>
      </c>
      <c r="D80">
        <v>0.38075399999999998</v>
      </c>
      <c r="E80">
        <v>54.824599999999997</v>
      </c>
      <c r="F80">
        <v>0</v>
      </c>
      <c r="G80">
        <v>22.778500000000001</v>
      </c>
      <c r="H80">
        <v>0.119284</v>
      </c>
      <c r="K80">
        <f t="shared" si="5"/>
        <v>16</v>
      </c>
      <c r="N80">
        <v>76</v>
      </c>
      <c r="O80" t="str">
        <f t="shared" si="6"/>
        <v>Olofströms Kraft AB</v>
      </c>
      <c r="Q80">
        <f t="shared" si="7"/>
        <v>0</v>
      </c>
      <c r="R80" t="str">
        <f t="shared" si="8"/>
        <v/>
      </c>
      <c r="S80">
        <v>76</v>
      </c>
      <c r="T80" t="str">
        <f t="shared" si="9"/>
        <v/>
      </c>
    </row>
    <row r="81" spans="1:20" x14ac:dyDescent="0.25">
      <c r="A81">
        <v>77</v>
      </c>
      <c r="B81" t="s">
        <v>119</v>
      </c>
      <c r="C81" t="s">
        <v>135</v>
      </c>
      <c r="D81">
        <v>7.7446899999999999E-2</v>
      </c>
      <c r="E81">
        <v>10.380699999999999</v>
      </c>
      <c r="F81">
        <v>0</v>
      </c>
      <c r="G81">
        <v>8.8017900000000004</v>
      </c>
      <c r="H81">
        <v>1.8952799999999999E-2</v>
      </c>
      <c r="K81">
        <f t="shared" si="5"/>
        <v>17</v>
      </c>
      <c r="N81">
        <v>77</v>
      </c>
      <c r="O81" t="str">
        <f t="shared" si="6"/>
        <v>Oskarshamn Energi AB</v>
      </c>
      <c r="Q81">
        <f t="shared" si="7"/>
        <v>0</v>
      </c>
      <c r="R81" t="str">
        <f t="shared" si="8"/>
        <v/>
      </c>
      <c r="S81">
        <v>77</v>
      </c>
      <c r="T81" t="str">
        <f t="shared" si="9"/>
        <v/>
      </c>
    </row>
    <row r="82" spans="1:20" x14ac:dyDescent="0.25">
      <c r="A82">
        <v>78</v>
      </c>
      <c r="B82" t="s">
        <v>119</v>
      </c>
      <c r="C82" t="s">
        <v>132</v>
      </c>
      <c r="D82">
        <v>3.6992900000000002E-2</v>
      </c>
      <c r="E82">
        <v>107.34099999999999</v>
      </c>
      <c r="F82">
        <v>104.61348201667559</v>
      </c>
      <c r="G82">
        <v>2.0895299999999999</v>
      </c>
      <c r="H82">
        <v>4.1156100000000001E-4</v>
      </c>
      <c r="K82">
        <f t="shared" si="5"/>
        <v>17</v>
      </c>
      <c r="N82">
        <v>78</v>
      </c>
      <c r="O82" t="str">
        <f t="shared" si="6"/>
        <v>Oxelö Energi AB</v>
      </c>
      <c r="Q82">
        <f t="shared" si="7"/>
        <v>0</v>
      </c>
      <c r="R82" t="str">
        <f t="shared" si="8"/>
        <v/>
      </c>
      <c r="S82">
        <v>78</v>
      </c>
      <c r="T82" t="str">
        <f t="shared" si="9"/>
        <v/>
      </c>
    </row>
    <row r="83" spans="1:20" x14ac:dyDescent="0.25">
      <c r="A83">
        <v>79</v>
      </c>
      <c r="B83" t="s">
        <v>119</v>
      </c>
      <c r="C83" t="s">
        <v>120</v>
      </c>
      <c r="D83">
        <v>3.7042100000000001E-2</v>
      </c>
      <c r="E83">
        <v>107.902</v>
      </c>
      <c r="F83">
        <v>105.16053623462082</v>
      </c>
      <c r="G83">
        <v>2.10046</v>
      </c>
      <c r="H83">
        <v>4.1386800000000002E-4</v>
      </c>
      <c r="K83">
        <f t="shared" si="5"/>
        <v>17</v>
      </c>
      <c r="N83">
        <v>79</v>
      </c>
      <c r="O83" t="str">
        <f t="shared" si="6"/>
        <v>Partille Energi AB</v>
      </c>
      <c r="Q83">
        <f t="shared" si="7"/>
        <v>0</v>
      </c>
      <c r="R83" t="str">
        <f t="shared" si="8"/>
        <v/>
      </c>
      <c r="S83">
        <v>79</v>
      </c>
      <c r="T83" t="str">
        <f t="shared" si="9"/>
        <v/>
      </c>
    </row>
    <row r="84" spans="1:20" x14ac:dyDescent="0.25">
      <c r="A84">
        <v>80</v>
      </c>
      <c r="B84" t="s">
        <v>119</v>
      </c>
      <c r="C84" t="s">
        <v>124</v>
      </c>
      <c r="D84">
        <v>2.7572200000000002E-2</v>
      </c>
      <c r="E84">
        <v>0</v>
      </c>
      <c r="F84">
        <v>0</v>
      </c>
      <c r="G84">
        <v>0</v>
      </c>
      <c r="H84">
        <v>0</v>
      </c>
      <c r="K84">
        <f t="shared" si="5"/>
        <v>17</v>
      </c>
      <c r="N84">
        <v>80</v>
      </c>
      <c r="O84" t="str">
        <f t="shared" si="6"/>
        <v>Perstorps Fjärrvärme AB</v>
      </c>
      <c r="Q84">
        <f t="shared" si="7"/>
        <v>0</v>
      </c>
      <c r="R84" t="str">
        <f t="shared" si="8"/>
        <v/>
      </c>
      <c r="S84">
        <v>80</v>
      </c>
      <c r="T84" t="str">
        <f t="shared" si="9"/>
        <v/>
      </c>
    </row>
    <row r="85" spans="1:20" x14ac:dyDescent="0.25">
      <c r="A85">
        <v>81</v>
      </c>
      <c r="B85" t="s">
        <v>119</v>
      </c>
      <c r="C85" t="s">
        <v>131</v>
      </c>
      <c r="D85">
        <v>2.0999999999999999E-3</v>
      </c>
      <c r="E85">
        <v>0</v>
      </c>
      <c r="F85">
        <v>0</v>
      </c>
      <c r="G85">
        <v>0</v>
      </c>
      <c r="H85">
        <v>0</v>
      </c>
      <c r="K85">
        <f t="shared" si="5"/>
        <v>17</v>
      </c>
      <c r="N85">
        <v>81</v>
      </c>
      <c r="O85" t="str">
        <f t="shared" si="6"/>
        <v>PiteEnergi AB</v>
      </c>
      <c r="Q85">
        <f t="shared" si="7"/>
        <v>0</v>
      </c>
      <c r="R85" t="str">
        <f t="shared" si="8"/>
        <v/>
      </c>
      <c r="S85">
        <v>81</v>
      </c>
      <c r="T85" t="str">
        <f t="shared" si="9"/>
        <v/>
      </c>
    </row>
    <row r="86" spans="1:20" x14ac:dyDescent="0.25">
      <c r="A86">
        <v>82</v>
      </c>
      <c r="B86" t="s">
        <v>119</v>
      </c>
      <c r="C86" t="s">
        <v>133</v>
      </c>
      <c r="D86">
        <v>6.8155800000000002E-2</v>
      </c>
      <c r="E86">
        <v>96.944299999999998</v>
      </c>
      <c r="F86">
        <v>93.640578358208955</v>
      </c>
      <c r="G86">
        <v>5.5033700000000003</v>
      </c>
      <c r="H86">
        <v>8.96046E-3</v>
      </c>
      <c r="K86">
        <f t="shared" si="5"/>
        <v>17</v>
      </c>
      <c r="N86">
        <v>82</v>
      </c>
      <c r="O86" t="str">
        <f t="shared" si="6"/>
        <v>Ronneby Miljö och Teknik AB</v>
      </c>
      <c r="Q86">
        <f t="shared" si="7"/>
        <v>0</v>
      </c>
      <c r="R86" t="str">
        <f t="shared" si="8"/>
        <v/>
      </c>
      <c r="S86">
        <v>82</v>
      </c>
      <c r="T86" t="str">
        <f t="shared" si="9"/>
        <v/>
      </c>
    </row>
    <row r="87" spans="1:20" x14ac:dyDescent="0.25">
      <c r="A87">
        <v>83</v>
      </c>
      <c r="B87" t="s">
        <v>119</v>
      </c>
      <c r="C87" t="s">
        <v>137</v>
      </c>
      <c r="D87">
        <v>6.6595100000000004E-2</v>
      </c>
      <c r="E87">
        <v>140.02000000000001</v>
      </c>
      <c r="F87">
        <v>135.64211395540875</v>
      </c>
      <c r="G87">
        <v>3.36931</v>
      </c>
      <c r="H87">
        <v>1.14795E-2</v>
      </c>
      <c r="K87">
        <f t="shared" si="5"/>
        <v>17</v>
      </c>
      <c r="N87">
        <v>83</v>
      </c>
      <c r="O87" t="str">
        <f t="shared" si="6"/>
        <v>Sala-Heby Energi AB</v>
      </c>
      <c r="Q87">
        <f t="shared" si="7"/>
        <v>0</v>
      </c>
      <c r="R87" t="str">
        <f t="shared" si="8"/>
        <v/>
      </c>
      <c r="S87">
        <v>83</v>
      </c>
      <c r="T87" t="str">
        <f t="shared" si="9"/>
        <v/>
      </c>
    </row>
    <row r="88" spans="1:20" x14ac:dyDescent="0.25">
      <c r="A88">
        <v>84</v>
      </c>
      <c r="B88" t="s">
        <v>119</v>
      </c>
      <c r="C88" t="s">
        <v>122</v>
      </c>
      <c r="D88">
        <v>7.7477900000000002E-2</v>
      </c>
      <c r="E88">
        <v>0.98262099999999997</v>
      </c>
      <c r="F88">
        <v>0</v>
      </c>
      <c r="G88">
        <v>11.0999</v>
      </c>
      <c r="H88">
        <v>0</v>
      </c>
      <c r="K88">
        <f t="shared" si="5"/>
        <v>17</v>
      </c>
      <c r="N88">
        <v>84</v>
      </c>
      <c r="O88" t="str">
        <f t="shared" si="6"/>
        <v>Sandviken Energi AB</v>
      </c>
      <c r="Q88">
        <f t="shared" si="7"/>
        <v>0</v>
      </c>
      <c r="R88" t="str">
        <f t="shared" si="8"/>
        <v/>
      </c>
      <c r="S88">
        <v>84</v>
      </c>
      <c r="T88" t="str">
        <f t="shared" si="9"/>
        <v/>
      </c>
    </row>
    <row r="89" spans="1:20" x14ac:dyDescent="0.25">
      <c r="A89">
        <v>85</v>
      </c>
      <c r="B89" t="s">
        <v>119</v>
      </c>
      <c r="C89" t="s">
        <v>127</v>
      </c>
      <c r="D89">
        <v>0.72292999999999996</v>
      </c>
      <c r="E89">
        <v>0.28139500000000001</v>
      </c>
      <c r="F89">
        <v>0</v>
      </c>
      <c r="G89">
        <v>2.2000000000000002</v>
      </c>
      <c r="H89">
        <v>0</v>
      </c>
      <c r="K89">
        <f t="shared" si="5"/>
        <v>17</v>
      </c>
      <c r="N89">
        <v>85</v>
      </c>
      <c r="O89" t="str">
        <f t="shared" si="6"/>
        <v>Skara Energi AB</v>
      </c>
      <c r="Q89">
        <f t="shared" si="7"/>
        <v>0</v>
      </c>
      <c r="R89" t="str">
        <f t="shared" si="8"/>
        <v/>
      </c>
      <c r="S89">
        <v>85</v>
      </c>
      <c r="T89" t="str">
        <f t="shared" si="9"/>
        <v/>
      </c>
    </row>
    <row r="90" spans="1:20" x14ac:dyDescent="0.25">
      <c r="A90">
        <v>86</v>
      </c>
      <c r="B90" t="s">
        <v>119</v>
      </c>
      <c r="C90" t="s">
        <v>134</v>
      </c>
      <c r="D90">
        <v>3.6139200000000003E-2</v>
      </c>
      <c r="E90">
        <v>3.1528700000000001</v>
      </c>
      <c r="F90">
        <v>0</v>
      </c>
      <c r="G90">
        <v>5.0434799999999997</v>
      </c>
      <c r="H90">
        <v>1.9047599999999999E-3</v>
      </c>
      <c r="K90">
        <f t="shared" si="5"/>
        <v>17</v>
      </c>
      <c r="N90">
        <v>86</v>
      </c>
      <c r="O90" t="str">
        <f t="shared" si="6"/>
        <v>Skellefteå Kraft AB</v>
      </c>
      <c r="Q90">
        <f t="shared" si="7"/>
        <v>0</v>
      </c>
      <c r="R90" t="str">
        <f t="shared" si="8"/>
        <v/>
      </c>
      <c r="S90">
        <v>86</v>
      </c>
      <c r="T90" t="str">
        <f t="shared" si="9"/>
        <v/>
      </c>
    </row>
    <row r="91" spans="1:20" x14ac:dyDescent="0.25">
      <c r="A91">
        <v>87</v>
      </c>
      <c r="B91" t="s">
        <v>119</v>
      </c>
      <c r="C91" t="s">
        <v>138</v>
      </c>
      <c r="D91">
        <v>3.6401599999999999E-2</v>
      </c>
      <c r="E91">
        <v>3.2502399999999998</v>
      </c>
      <c r="F91">
        <v>0</v>
      </c>
      <c r="G91">
        <v>5.1992399999999996</v>
      </c>
      <c r="H91">
        <v>1.9624299999999998E-3</v>
      </c>
      <c r="K91">
        <f t="shared" si="5"/>
        <v>17</v>
      </c>
      <c r="N91">
        <v>87</v>
      </c>
      <c r="O91" t="str">
        <f t="shared" si="6"/>
        <v>Skövde Energi AB</v>
      </c>
      <c r="Q91">
        <f t="shared" si="7"/>
        <v>0</v>
      </c>
      <c r="R91" t="str">
        <f t="shared" si="8"/>
        <v/>
      </c>
      <c r="S91">
        <v>87</v>
      </c>
      <c r="T91" t="str">
        <f t="shared" si="9"/>
        <v/>
      </c>
    </row>
    <row r="92" spans="1:20" x14ac:dyDescent="0.25">
      <c r="A92">
        <v>88</v>
      </c>
      <c r="B92" t="s">
        <v>119</v>
      </c>
      <c r="C92" t="s">
        <v>125</v>
      </c>
      <c r="D92">
        <v>2.7655200000000001E-2</v>
      </c>
      <c r="E92">
        <v>0</v>
      </c>
      <c r="F92">
        <v>0</v>
      </c>
      <c r="G92">
        <v>0</v>
      </c>
      <c r="H92">
        <v>0</v>
      </c>
      <c r="K92">
        <f t="shared" si="5"/>
        <v>17</v>
      </c>
      <c r="N92">
        <v>88</v>
      </c>
      <c r="O92" t="str">
        <f t="shared" si="6"/>
        <v>Smedjebacken Energi AB</v>
      </c>
      <c r="Q92">
        <f t="shared" si="7"/>
        <v>0</v>
      </c>
      <c r="R92" t="str">
        <f t="shared" si="8"/>
        <v/>
      </c>
      <c r="S92">
        <v>88</v>
      </c>
      <c r="T92" t="str">
        <f t="shared" si="9"/>
        <v/>
      </c>
    </row>
    <row r="93" spans="1:20" x14ac:dyDescent="0.25">
      <c r="A93">
        <v>89</v>
      </c>
      <c r="B93" t="s">
        <v>119</v>
      </c>
      <c r="C93" t="s">
        <v>139</v>
      </c>
      <c r="D93">
        <v>4.7511499999999998E-2</v>
      </c>
      <c r="E93">
        <v>5.37174</v>
      </c>
      <c r="F93">
        <v>0</v>
      </c>
      <c r="G93">
        <v>8.1643600000000003</v>
      </c>
      <c r="H93">
        <v>3.4562199999999999E-3</v>
      </c>
      <c r="K93">
        <f t="shared" si="5"/>
        <v>17</v>
      </c>
      <c r="N93">
        <v>89</v>
      </c>
      <c r="O93" t="str">
        <f t="shared" si="6"/>
        <v>Sollentuna Energi &amp; Miljö AB</v>
      </c>
      <c r="Q93">
        <f t="shared" si="7"/>
        <v>0</v>
      </c>
      <c r="R93" t="str">
        <f t="shared" si="8"/>
        <v/>
      </c>
      <c r="S93">
        <v>89</v>
      </c>
      <c r="T93" t="str">
        <f t="shared" si="9"/>
        <v/>
      </c>
    </row>
    <row r="94" spans="1:20" x14ac:dyDescent="0.25">
      <c r="A94">
        <v>90</v>
      </c>
      <c r="B94" t="s">
        <v>140</v>
      </c>
      <c r="C94" t="s">
        <v>140</v>
      </c>
      <c r="D94">
        <v>0.30774600000000002</v>
      </c>
      <c r="E94">
        <v>278.29599999999999</v>
      </c>
      <c r="F94">
        <v>216.76413843000122</v>
      </c>
      <c r="G94">
        <v>7.8866399999999999</v>
      </c>
      <c r="H94">
        <v>0.123434</v>
      </c>
      <c r="K94">
        <f t="shared" si="5"/>
        <v>18</v>
      </c>
      <c r="N94">
        <v>90</v>
      </c>
      <c r="O94" t="str">
        <f t="shared" si="6"/>
        <v>Solör Bioenergi Agrovärme AB</v>
      </c>
      <c r="Q94">
        <f t="shared" si="7"/>
        <v>0</v>
      </c>
      <c r="R94" t="str">
        <f t="shared" si="8"/>
        <v/>
      </c>
      <c r="S94">
        <v>90</v>
      </c>
      <c r="T94" t="str">
        <f t="shared" si="9"/>
        <v/>
      </c>
    </row>
    <row r="95" spans="1:20" x14ac:dyDescent="0.25">
      <c r="A95">
        <v>91</v>
      </c>
      <c r="B95" t="s">
        <v>142</v>
      </c>
      <c r="C95" t="s">
        <v>143</v>
      </c>
      <c r="D95">
        <v>0.10684299999999999</v>
      </c>
      <c r="E95">
        <v>144.55099999999999</v>
      </c>
      <c r="F95">
        <v>143.43132427693453</v>
      </c>
      <c r="G95">
        <v>4.8697600000000003</v>
      </c>
      <c r="H95">
        <v>0</v>
      </c>
      <c r="K95">
        <f t="shared" si="5"/>
        <v>19</v>
      </c>
      <c r="N95">
        <v>91</v>
      </c>
      <c r="O95" t="str">
        <f t="shared" si="6"/>
        <v>Solör Bioenergi Falköping AB</v>
      </c>
      <c r="Q95">
        <f t="shared" si="7"/>
        <v>0</v>
      </c>
      <c r="R95" t="str">
        <f t="shared" si="8"/>
        <v/>
      </c>
      <c r="S95">
        <v>91</v>
      </c>
      <c r="T95" t="str">
        <f t="shared" si="9"/>
        <v/>
      </c>
    </row>
    <row r="96" spans="1:20" x14ac:dyDescent="0.25">
      <c r="A96">
        <v>92</v>
      </c>
      <c r="B96" t="s">
        <v>142</v>
      </c>
      <c r="C96" t="s">
        <v>144</v>
      </c>
      <c r="D96">
        <v>0.111787</v>
      </c>
      <c r="E96">
        <v>5.8075599999999996</v>
      </c>
      <c r="F96">
        <v>0</v>
      </c>
      <c r="G96">
        <v>15.89</v>
      </c>
      <c r="H96">
        <v>0</v>
      </c>
      <c r="K96">
        <f t="shared" si="5"/>
        <v>19</v>
      </c>
      <c r="N96">
        <v>92</v>
      </c>
      <c r="O96" t="str">
        <f t="shared" si="6"/>
        <v>Solör Bioenergi Fjärrvärme AB</v>
      </c>
      <c r="Q96">
        <f t="shared" si="7"/>
        <v>0</v>
      </c>
      <c r="R96" t="str">
        <f t="shared" si="8"/>
        <v/>
      </c>
      <c r="S96">
        <v>92</v>
      </c>
      <c r="T96" t="str">
        <f t="shared" si="9"/>
        <v/>
      </c>
    </row>
    <row r="97" spans="1:20" x14ac:dyDescent="0.25">
      <c r="A97">
        <v>93</v>
      </c>
      <c r="B97" t="s">
        <v>142</v>
      </c>
      <c r="C97" t="s">
        <v>145</v>
      </c>
      <c r="D97">
        <v>8.6009500000000003E-2</v>
      </c>
      <c r="E97">
        <v>6.2744799999999996</v>
      </c>
      <c r="F97">
        <v>0</v>
      </c>
      <c r="G97">
        <v>12.1165</v>
      </c>
      <c r="H97">
        <v>0</v>
      </c>
      <c r="K97">
        <f t="shared" si="5"/>
        <v>19</v>
      </c>
      <c r="N97">
        <v>93</v>
      </c>
      <c r="O97" t="str">
        <f t="shared" si="6"/>
        <v>Solör Bioenergi Strängnäs AB</v>
      </c>
      <c r="Q97">
        <f t="shared" si="7"/>
        <v>0</v>
      </c>
      <c r="R97" t="str">
        <f t="shared" si="8"/>
        <v/>
      </c>
      <c r="S97">
        <v>93</v>
      </c>
      <c r="T97" t="str">
        <f t="shared" si="9"/>
        <v/>
      </c>
    </row>
    <row r="98" spans="1:20" x14ac:dyDescent="0.25">
      <c r="A98">
        <v>94</v>
      </c>
      <c r="B98" t="s">
        <v>146</v>
      </c>
      <c r="C98" t="s">
        <v>147</v>
      </c>
      <c r="D98">
        <v>8.2400399999999999E-2</v>
      </c>
      <c r="E98">
        <v>9.6089000000000002</v>
      </c>
      <c r="F98">
        <v>0</v>
      </c>
      <c r="G98">
        <v>8.6849399999999992</v>
      </c>
      <c r="H98">
        <v>1.4259600000000001E-2</v>
      </c>
      <c r="K98">
        <f t="shared" si="5"/>
        <v>20</v>
      </c>
      <c r="N98">
        <v>94</v>
      </c>
      <c r="O98" t="str">
        <f t="shared" si="6"/>
        <v>Statkraft Värme AB</v>
      </c>
      <c r="Q98">
        <f t="shared" si="7"/>
        <v>0</v>
      </c>
      <c r="R98" t="str">
        <f t="shared" si="8"/>
        <v/>
      </c>
      <c r="S98">
        <v>94</v>
      </c>
      <c r="T98" t="str">
        <f t="shared" si="9"/>
        <v/>
      </c>
    </row>
    <row r="99" spans="1:20" x14ac:dyDescent="0.25">
      <c r="A99">
        <v>95</v>
      </c>
      <c r="B99" t="s">
        <v>148</v>
      </c>
      <c r="C99" t="s">
        <v>149</v>
      </c>
      <c r="D99">
        <v>8.8001200000000002E-2</v>
      </c>
      <c r="E99">
        <v>14.075100000000001</v>
      </c>
      <c r="F99">
        <v>0</v>
      </c>
      <c r="G99">
        <v>6.1441100000000004</v>
      </c>
      <c r="H99">
        <v>3.1515000000000001E-2</v>
      </c>
      <c r="K99">
        <f t="shared" si="5"/>
        <v>21</v>
      </c>
      <c r="N99">
        <v>95</v>
      </c>
      <c r="O99" t="str">
        <f t="shared" si="6"/>
        <v>Stenungsunds Energi och Miljö AB</v>
      </c>
      <c r="Q99">
        <f t="shared" si="7"/>
        <v>0</v>
      </c>
      <c r="R99" t="str">
        <f t="shared" si="8"/>
        <v/>
      </c>
      <c r="S99">
        <v>95</v>
      </c>
      <c r="T99" t="str">
        <f t="shared" si="9"/>
        <v/>
      </c>
    </row>
    <row r="100" spans="1:20" x14ac:dyDescent="0.25">
      <c r="A100">
        <v>96</v>
      </c>
      <c r="B100" t="s">
        <v>151</v>
      </c>
      <c r="C100" t="s">
        <v>153</v>
      </c>
      <c r="D100">
        <v>4.1108699999999998E-2</v>
      </c>
      <c r="E100">
        <v>8.0287199999999999</v>
      </c>
      <c r="F100">
        <v>0</v>
      </c>
      <c r="G100">
        <v>6.2702099999999996</v>
      </c>
      <c r="H100">
        <v>1.1509399999999999E-2</v>
      </c>
      <c r="K100">
        <f t="shared" si="5"/>
        <v>22</v>
      </c>
      <c r="N100">
        <v>96</v>
      </c>
      <c r="O100" t="str">
        <f t="shared" si="6"/>
        <v>Stockholm Exergi AB</v>
      </c>
      <c r="Q100">
        <f t="shared" si="7"/>
        <v>0</v>
      </c>
      <c r="R100" t="str">
        <f t="shared" si="8"/>
        <v/>
      </c>
      <c r="S100">
        <v>96</v>
      </c>
      <c r="T100" t="str">
        <f t="shared" si="9"/>
        <v/>
      </c>
    </row>
    <row r="101" spans="1:20" x14ac:dyDescent="0.25">
      <c r="A101">
        <v>97</v>
      </c>
      <c r="B101" t="s">
        <v>151</v>
      </c>
      <c r="C101" t="s">
        <v>155</v>
      </c>
      <c r="D101">
        <v>0.31125799999999998</v>
      </c>
      <c r="E101">
        <v>26.393899999999999</v>
      </c>
      <c r="F101">
        <v>0</v>
      </c>
      <c r="G101">
        <v>19.2422</v>
      </c>
      <c r="H101">
        <v>5.8300400000000002E-2</v>
      </c>
      <c r="K101">
        <f t="shared" si="5"/>
        <v>22</v>
      </c>
      <c r="N101">
        <v>97</v>
      </c>
      <c r="O101" t="str">
        <f t="shared" si="6"/>
        <v>Strömsunds energi AB</v>
      </c>
      <c r="Q101">
        <f t="shared" si="7"/>
        <v>0</v>
      </c>
      <c r="R101" t="str">
        <f t="shared" si="8"/>
        <v/>
      </c>
      <c r="S101">
        <v>97</v>
      </c>
      <c r="T101" t="str">
        <f t="shared" si="9"/>
        <v/>
      </c>
    </row>
    <row r="102" spans="1:20" x14ac:dyDescent="0.25">
      <c r="A102">
        <v>98</v>
      </c>
      <c r="B102" t="s">
        <v>151</v>
      </c>
      <c r="C102" t="s">
        <v>156</v>
      </c>
      <c r="D102">
        <v>0.58798099999999998</v>
      </c>
      <c r="E102">
        <v>110.31</v>
      </c>
      <c r="F102">
        <v>0</v>
      </c>
      <c r="G102">
        <v>21.307600000000001</v>
      </c>
      <c r="H102">
        <v>0.27767399999999998</v>
      </c>
      <c r="K102">
        <f t="shared" si="5"/>
        <v>22</v>
      </c>
      <c r="N102">
        <v>98</v>
      </c>
      <c r="O102" t="str">
        <f t="shared" si="6"/>
        <v>Sundsvall Energi AB</v>
      </c>
      <c r="Q102">
        <f t="shared" si="7"/>
        <v>0</v>
      </c>
      <c r="R102" t="str">
        <f t="shared" si="8"/>
        <v/>
      </c>
      <c r="S102">
        <v>98</v>
      </c>
      <c r="T102" t="str">
        <f t="shared" si="9"/>
        <v/>
      </c>
    </row>
    <row r="103" spans="1:20" x14ac:dyDescent="0.25">
      <c r="A103">
        <v>99</v>
      </c>
      <c r="B103" t="s">
        <v>157</v>
      </c>
      <c r="C103" t="s">
        <v>158</v>
      </c>
      <c r="D103">
        <v>0.10600999999999999</v>
      </c>
      <c r="E103">
        <v>4.5288599999999999</v>
      </c>
      <c r="F103">
        <v>0</v>
      </c>
      <c r="G103">
        <v>8.6812799999999992</v>
      </c>
      <c r="H103">
        <v>4.4162999999999998E-4</v>
      </c>
      <c r="K103">
        <f t="shared" si="5"/>
        <v>23</v>
      </c>
      <c r="N103">
        <v>99</v>
      </c>
      <c r="O103" t="str">
        <f t="shared" si="6"/>
        <v>Söderhamn Nära AB</v>
      </c>
      <c r="Q103">
        <f t="shared" si="7"/>
        <v>0</v>
      </c>
      <c r="R103" t="str">
        <f t="shared" si="8"/>
        <v/>
      </c>
      <c r="S103">
        <v>99</v>
      </c>
      <c r="T103" t="str">
        <f t="shared" si="9"/>
        <v/>
      </c>
    </row>
    <row r="104" spans="1:20" x14ac:dyDescent="0.25">
      <c r="A104">
        <v>100</v>
      </c>
      <c r="B104" t="s">
        <v>157</v>
      </c>
      <c r="C104" t="s">
        <v>159</v>
      </c>
      <c r="D104">
        <v>0.21220600000000001</v>
      </c>
      <c r="E104">
        <v>13.0807</v>
      </c>
      <c r="F104">
        <v>0</v>
      </c>
      <c r="G104">
        <v>18.071400000000001</v>
      </c>
      <c r="H104">
        <v>2.3391800000000001E-2</v>
      </c>
      <c r="K104">
        <f t="shared" si="5"/>
        <v>23</v>
      </c>
      <c r="N104">
        <v>100</v>
      </c>
      <c r="O104" t="str">
        <f t="shared" si="6"/>
        <v>Södertörns Fjärrvärme AB</v>
      </c>
      <c r="Q104">
        <f t="shared" si="7"/>
        <v>0</v>
      </c>
      <c r="R104" t="str">
        <f t="shared" si="8"/>
        <v/>
      </c>
      <c r="S104">
        <v>100</v>
      </c>
      <c r="T104" t="str">
        <f t="shared" si="9"/>
        <v/>
      </c>
    </row>
    <row r="105" spans="1:20" x14ac:dyDescent="0.25">
      <c r="A105">
        <v>101</v>
      </c>
      <c r="B105" t="s">
        <v>157</v>
      </c>
      <c r="C105" t="s">
        <v>160</v>
      </c>
      <c r="D105">
        <v>0.193442</v>
      </c>
      <c r="E105">
        <v>12.1911</v>
      </c>
      <c r="F105">
        <v>0</v>
      </c>
      <c r="G105">
        <v>18.8901</v>
      </c>
      <c r="H105">
        <v>1.91827E-2</v>
      </c>
      <c r="K105">
        <f t="shared" si="5"/>
        <v>23</v>
      </c>
      <c r="N105">
        <v>101</v>
      </c>
      <c r="O105" t="str">
        <f t="shared" si="6"/>
        <v xml:space="preserve">Sölvesborgs Energi och Vatten AB  </v>
      </c>
      <c r="Q105">
        <f t="shared" si="7"/>
        <v>0</v>
      </c>
      <c r="R105" t="str">
        <f t="shared" si="8"/>
        <v/>
      </c>
      <c r="S105">
        <v>101</v>
      </c>
      <c r="T105" t="str">
        <f t="shared" si="9"/>
        <v/>
      </c>
    </row>
    <row r="106" spans="1:20" x14ac:dyDescent="0.25">
      <c r="A106">
        <v>102</v>
      </c>
      <c r="B106" t="s">
        <v>161</v>
      </c>
      <c r="C106" t="s">
        <v>164</v>
      </c>
      <c r="D106">
        <v>0.154642</v>
      </c>
      <c r="E106">
        <v>4.9867400000000002</v>
      </c>
      <c r="F106">
        <v>0</v>
      </c>
      <c r="G106">
        <v>17.453600000000002</v>
      </c>
      <c r="H106">
        <v>0</v>
      </c>
      <c r="K106">
        <f t="shared" si="5"/>
        <v>24</v>
      </c>
      <c r="N106">
        <v>102</v>
      </c>
      <c r="O106" t="str">
        <f t="shared" si="6"/>
        <v>Tekniska Verken i Linköping AB</v>
      </c>
      <c r="Q106">
        <f t="shared" si="7"/>
        <v>0</v>
      </c>
      <c r="R106" t="str">
        <f t="shared" si="8"/>
        <v/>
      </c>
      <c r="S106">
        <v>102</v>
      </c>
      <c r="T106" t="str">
        <f t="shared" si="9"/>
        <v/>
      </c>
    </row>
    <row r="107" spans="1:20" x14ac:dyDescent="0.25">
      <c r="A107">
        <v>103</v>
      </c>
      <c r="B107" t="s">
        <v>161</v>
      </c>
      <c r="C107" t="s">
        <v>163</v>
      </c>
      <c r="D107">
        <v>8.2728700000000002E-2</v>
      </c>
      <c r="E107">
        <v>19.648199999999999</v>
      </c>
      <c r="F107">
        <v>7.9583187547897776</v>
      </c>
      <c r="G107">
        <v>6.8880999999999997</v>
      </c>
      <c r="H107">
        <v>2.3190599999999999E-2</v>
      </c>
      <c r="K107">
        <f t="shared" si="5"/>
        <v>24</v>
      </c>
      <c r="N107">
        <v>103</v>
      </c>
      <c r="O107" t="str">
        <f t="shared" si="6"/>
        <v>Telge Nät AB</v>
      </c>
      <c r="Q107">
        <f t="shared" si="7"/>
        <v>0</v>
      </c>
      <c r="R107" t="str">
        <f t="shared" si="8"/>
        <v/>
      </c>
      <c r="S107">
        <v>103</v>
      </c>
      <c r="T107" t="str">
        <f t="shared" si="9"/>
        <v/>
      </c>
    </row>
    <row r="108" spans="1:20" x14ac:dyDescent="0.25">
      <c r="A108">
        <v>104</v>
      </c>
      <c r="B108" t="s">
        <v>161</v>
      </c>
      <c r="C108" t="s">
        <v>165</v>
      </c>
      <c r="D108">
        <v>0.14413799999999999</v>
      </c>
      <c r="E108">
        <v>4.7290599999999996</v>
      </c>
      <c r="F108">
        <v>0</v>
      </c>
      <c r="G108">
        <v>16.5517</v>
      </c>
      <c r="H108">
        <v>0</v>
      </c>
      <c r="K108">
        <f t="shared" si="5"/>
        <v>24</v>
      </c>
      <c r="N108">
        <v>104</v>
      </c>
      <c r="O108" t="str">
        <f t="shared" si="6"/>
        <v>Tidaholms Energi AB</v>
      </c>
      <c r="Q108">
        <f t="shared" si="7"/>
        <v>0</v>
      </c>
      <c r="R108" t="str">
        <f t="shared" si="8"/>
        <v/>
      </c>
      <c r="S108">
        <v>104</v>
      </c>
      <c r="T108" t="str">
        <f t="shared" si="9"/>
        <v/>
      </c>
    </row>
    <row r="109" spans="1:20" x14ac:dyDescent="0.25">
      <c r="A109">
        <v>105</v>
      </c>
      <c r="B109" t="s">
        <v>161</v>
      </c>
      <c r="C109" t="s">
        <v>162</v>
      </c>
      <c r="D109">
        <v>0.247248</v>
      </c>
      <c r="E109">
        <v>7.43119</v>
      </c>
      <c r="F109">
        <v>0</v>
      </c>
      <c r="G109">
        <v>26.0092</v>
      </c>
      <c r="H109">
        <v>0</v>
      </c>
      <c r="K109">
        <f t="shared" si="5"/>
        <v>24</v>
      </c>
      <c r="N109">
        <v>105</v>
      </c>
      <c r="O109" t="str">
        <f t="shared" si="6"/>
        <v>Tierps Fjärrvärme AB</v>
      </c>
      <c r="Q109">
        <f t="shared" si="7"/>
        <v>0</v>
      </c>
      <c r="R109" t="str">
        <f t="shared" si="8"/>
        <v/>
      </c>
      <c r="S109">
        <v>105</v>
      </c>
      <c r="T109" t="str">
        <f t="shared" si="9"/>
        <v/>
      </c>
    </row>
    <row r="110" spans="1:20" x14ac:dyDescent="0.25">
      <c r="A110">
        <v>106</v>
      </c>
      <c r="B110" t="s">
        <v>161</v>
      </c>
      <c r="C110" t="s">
        <v>166</v>
      </c>
      <c r="D110">
        <v>0.15815699999999999</v>
      </c>
      <c r="E110">
        <v>4.8847899999999997</v>
      </c>
      <c r="F110">
        <v>0</v>
      </c>
      <c r="G110">
        <v>17.096800000000002</v>
      </c>
      <c r="H110">
        <v>0</v>
      </c>
      <c r="K110">
        <f t="shared" si="5"/>
        <v>24</v>
      </c>
      <c r="N110">
        <v>106</v>
      </c>
      <c r="O110" t="str">
        <f t="shared" si="6"/>
        <v>Torsnet AB</v>
      </c>
      <c r="Q110">
        <f t="shared" si="7"/>
        <v>0</v>
      </c>
      <c r="R110" t="str">
        <f t="shared" si="8"/>
        <v/>
      </c>
      <c r="S110">
        <v>106</v>
      </c>
      <c r="T110" t="str">
        <f t="shared" si="9"/>
        <v/>
      </c>
    </row>
    <row r="111" spans="1:20" x14ac:dyDescent="0.25">
      <c r="A111">
        <v>107</v>
      </c>
      <c r="B111" t="s">
        <v>167</v>
      </c>
      <c r="C111" t="s">
        <v>168</v>
      </c>
      <c r="D111">
        <v>0.15049499999999999</v>
      </c>
      <c r="E111">
        <v>101.529</v>
      </c>
      <c r="F111">
        <v>98.528465198237882</v>
      </c>
      <c r="G111">
        <v>10.7682</v>
      </c>
      <c r="H111">
        <v>1.67946E-3</v>
      </c>
      <c r="K111">
        <f t="shared" si="5"/>
        <v>25</v>
      </c>
      <c r="N111">
        <v>107</v>
      </c>
      <c r="O111" t="str">
        <f t="shared" si="6"/>
        <v>Tranås Energi AB</v>
      </c>
      <c r="Q111">
        <f t="shared" si="7"/>
        <v>0</v>
      </c>
      <c r="R111" t="str">
        <f t="shared" si="8"/>
        <v/>
      </c>
      <c r="S111">
        <v>107</v>
      </c>
      <c r="T111" t="str">
        <f t="shared" si="9"/>
        <v/>
      </c>
    </row>
    <row r="112" spans="1:20" x14ac:dyDescent="0.25">
      <c r="A112">
        <v>108</v>
      </c>
      <c r="B112" t="s">
        <v>169</v>
      </c>
      <c r="C112" t="s">
        <v>170</v>
      </c>
      <c r="D112">
        <v>4.5736699999999998E-2</v>
      </c>
      <c r="E112">
        <v>4.5388000000000002</v>
      </c>
      <c r="F112">
        <v>0</v>
      </c>
      <c r="G112">
        <v>7.4645999999999999</v>
      </c>
      <c r="H112">
        <v>1.37751E-3</v>
      </c>
      <c r="K112">
        <f t="shared" si="5"/>
        <v>26</v>
      </c>
      <c r="N112">
        <v>108</v>
      </c>
      <c r="O112" t="str">
        <f t="shared" si="6"/>
        <v>Trelleborgs Energi AB</v>
      </c>
      <c r="Q112">
        <f t="shared" si="7"/>
        <v>0</v>
      </c>
      <c r="R112" t="str">
        <f t="shared" si="8"/>
        <v/>
      </c>
      <c r="S112">
        <v>108</v>
      </c>
      <c r="T112" t="str">
        <f t="shared" si="9"/>
        <v/>
      </c>
    </row>
    <row r="113" spans="1:20" x14ac:dyDescent="0.25">
      <c r="A113">
        <v>109</v>
      </c>
      <c r="B113" t="s">
        <v>169</v>
      </c>
      <c r="C113" t="s">
        <v>171</v>
      </c>
      <c r="D113">
        <v>5.8081099999999997E-2</v>
      </c>
      <c r="E113">
        <v>9.7230699999999999</v>
      </c>
      <c r="F113">
        <v>0</v>
      </c>
      <c r="G113">
        <v>9.6438500000000005</v>
      </c>
      <c r="H113">
        <v>1.2283000000000001E-2</v>
      </c>
      <c r="K113">
        <f t="shared" si="5"/>
        <v>26</v>
      </c>
      <c r="N113">
        <v>109</v>
      </c>
      <c r="O113" t="str">
        <f t="shared" si="6"/>
        <v>Trollhättan Energi AB</v>
      </c>
      <c r="Q113">
        <f t="shared" si="7"/>
        <v>0</v>
      </c>
      <c r="R113" t="str">
        <f t="shared" si="8"/>
        <v/>
      </c>
      <c r="S113">
        <v>109</v>
      </c>
      <c r="T113" t="str">
        <f t="shared" si="9"/>
        <v/>
      </c>
    </row>
    <row r="114" spans="1:20" x14ac:dyDescent="0.25">
      <c r="A114">
        <v>110</v>
      </c>
      <c r="B114" t="s">
        <v>169</v>
      </c>
      <c r="C114" t="s">
        <v>172</v>
      </c>
      <c r="D114">
        <v>0.20044799999999999</v>
      </c>
      <c r="E114">
        <v>5.6959900000000001</v>
      </c>
      <c r="F114">
        <v>0</v>
      </c>
      <c r="G114">
        <v>19.936</v>
      </c>
      <c r="H114">
        <v>0</v>
      </c>
      <c r="K114">
        <f t="shared" si="5"/>
        <v>26</v>
      </c>
      <c r="N114">
        <v>110</v>
      </c>
      <c r="O114" t="str">
        <f t="shared" si="6"/>
        <v>Täby Miljövärme AB (TMAB)</v>
      </c>
      <c r="Q114">
        <f t="shared" si="7"/>
        <v>0</v>
      </c>
      <c r="R114" t="str">
        <f t="shared" si="8"/>
        <v/>
      </c>
      <c r="S114">
        <v>110</v>
      </c>
      <c r="T114" t="str">
        <f t="shared" si="9"/>
        <v/>
      </c>
    </row>
    <row r="115" spans="1:20" x14ac:dyDescent="0.25">
      <c r="A115">
        <v>111</v>
      </c>
      <c r="B115" t="s">
        <v>173</v>
      </c>
      <c r="C115" t="s">
        <v>174</v>
      </c>
      <c r="D115">
        <v>0.183031</v>
      </c>
      <c r="E115">
        <v>4.6557000000000004</v>
      </c>
      <c r="F115">
        <v>0</v>
      </c>
      <c r="G115">
        <v>25.191099999999999</v>
      </c>
      <c r="H115">
        <v>0</v>
      </c>
      <c r="K115">
        <f t="shared" si="5"/>
        <v>27</v>
      </c>
      <c r="N115">
        <v>111</v>
      </c>
      <c r="O115" t="str">
        <f t="shared" si="6"/>
        <v>Uddevalla Energi AB</v>
      </c>
      <c r="Q115">
        <f t="shared" si="7"/>
        <v>0</v>
      </c>
      <c r="R115" t="str">
        <f t="shared" si="8"/>
        <v/>
      </c>
      <c r="S115">
        <v>111</v>
      </c>
      <c r="T115" t="str">
        <f t="shared" si="9"/>
        <v/>
      </c>
    </row>
    <row r="116" spans="1:20" x14ac:dyDescent="0.25">
      <c r="A116">
        <v>112</v>
      </c>
      <c r="B116" t="s">
        <v>173</v>
      </c>
      <c r="C116" t="s">
        <v>176</v>
      </c>
      <c r="D116">
        <v>1.5537799999999999</v>
      </c>
      <c r="E116">
        <v>5.63218</v>
      </c>
      <c r="F116">
        <v>0</v>
      </c>
      <c r="G116">
        <v>62.324199999999998</v>
      </c>
      <c r="H116">
        <v>0</v>
      </c>
      <c r="K116">
        <f t="shared" si="5"/>
        <v>27</v>
      </c>
      <c r="N116">
        <v>112</v>
      </c>
      <c r="O116" t="str">
        <f t="shared" si="6"/>
        <v>Ulricehamns Energi AB</v>
      </c>
      <c r="Q116">
        <f t="shared" si="7"/>
        <v>0</v>
      </c>
      <c r="R116" t="str">
        <f t="shared" si="8"/>
        <v/>
      </c>
      <c r="S116">
        <v>112</v>
      </c>
      <c r="T116" t="str">
        <f t="shared" si="9"/>
        <v/>
      </c>
    </row>
    <row r="117" spans="1:20" x14ac:dyDescent="0.25">
      <c r="A117">
        <v>113</v>
      </c>
      <c r="B117" t="s">
        <v>173</v>
      </c>
      <c r="C117" t="s">
        <v>177</v>
      </c>
      <c r="D117">
        <v>5.6152199999999999E-2</v>
      </c>
      <c r="E117">
        <v>0.65484699999999996</v>
      </c>
      <c r="F117">
        <v>0</v>
      </c>
      <c r="G117">
        <v>6.8548200000000001</v>
      </c>
      <c r="H117">
        <v>0</v>
      </c>
      <c r="K117">
        <f t="shared" si="5"/>
        <v>27</v>
      </c>
      <c r="N117">
        <v>113</v>
      </c>
      <c r="O117" t="str">
        <f t="shared" si="6"/>
        <v>Umeå Energi AB</v>
      </c>
      <c r="Q117">
        <f t="shared" si="7"/>
        <v>0</v>
      </c>
      <c r="R117" t="str">
        <f t="shared" si="8"/>
        <v/>
      </c>
      <c r="S117">
        <v>113</v>
      </c>
      <c r="T117" t="str">
        <f t="shared" si="9"/>
        <v/>
      </c>
    </row>
    <row r="118" spans="1:20" x14ac:dyDescent="0.25">
      <c r="A118">
        <v>114</v>
      </c>
      <c r="B118" t="s">
        <v>173</v>
      </c>
      <c r="C118" t="s">
        <v>178</v>
      </c>
      <c r="D118">
        <v>9.2212699999999995E-2</v>
      </c>
      <c r="E118">
        <v>3.4616799999999999</v>
      </c>
      <c r="F118">
        <v>0</v>
      </c>
      <c r="G118">
        <v>6.5384099999999998</v>
      </c>
      <c r="H118">
        <v>0</v>
      </c>
      <c r="K118">
        <f t="shared" si="5"/>
        <v>27</v>
      </c>
      <c r="N118">
        <v>114</v>
      </c>
      <c r="O118" t="str">
        <f t="shared" si="6"/>
        <v>Vaggeryds Energi AB</v>
      </c>
      <c r="Q118">
        <f t="shared" si="7"/>
        <v>0</v>
      </c>
      <c r="R118" t="str">
        <f t="shared" si="8"/>
        <v/>
      </c>
      <c r="S118">
        <v>114</v>
      </c>
      <c r="T118" t="str">
        <f t="shared" si="9"/>
        <v/>
      </c>
    </row>
    <row r="119" spans="1:20" x14ac:dyDescent="0.25">
      <c r="A119">
        <v>115</v>
      </c>
      <c r="B119" t="s">
        <v>179</v>
      </c>
      <c r="C119" t="s">
        <v>181</v>
      </c>
      <c r="D119">
        <v>0.37106800000000001</v>
      </c>
      <c r="E119">
        <v>96.630499999999998</v>
      </c>
      <c r="F119">
        <v>0</v>
      </c>
      <c r="G119">
        <v>15.999000000000001</v>
      </c>
      <c r="H119">
        <v>1.9182999999999999E-2</v>
      </c>
      <c r="K119">
        <f t="shared" si="5"/>
        <v>28</v>
      </c>
      <c r="N119">
        <v>115</v>
      </c>
      <c r="O119" t="str">
        <f t="shared" si="6"/>
        <v>Vara Energi Värme AB</v>
      </c>
      <c r="Q119">
        <f t="shared" si="7"/>
        <v>0</v>
      </c>
      <c r="R119" t="str">
        <f t="shared" si="8"/>
        <v/>
      </c>
      <c r="S119">
        <v>115</v>
      </c>
      <c r="T119" t="str">
        <f t="shared" si="9"/>
        <v/>
      </c>
    </row>
    <row r="120" spans="1:20" x14ac:dyDescent="0.25">
      <c r="A120">
        <v>116</v>
      </c>
      <c r="B120" t="s">
        <v>179</v>
      </c>
      <c r="C120" t="s">
        <v>180</v>
      </c>
      <c r="D120">
        <v>0.132414</v>
      </c>
      <c r="E120">
        <v>3.93899</v>
      </c>
      <c r="F120">
        <v>0</v>
      </c>
      <c r="G120">
        <v>7.3451700000000004</v>
      </c>
      <c r="H120">
        <v>0</v>
      </c>
      <c r="K120">
        <f t="shared" si="5"/>
        <v>28</v>
      </c>
      <c r="N120">
        <v>116</v>
      </c>
      <c r="O120" t="str">
        <f t="shared" si="6"/>
        <v>Varberg Energi AB</v>
      </c>
      <c r="Q120">
        <f t="shared" si="7"/>
        <v>0</v>
      </c>
      <c r="R120" t="str">
        <f t="shared" si="8"/>
        <v/>
      </c>
      <c r="S120">
        <v>116</v>
      </c>
      <c r="T120" t="str">
        <f t="shared" si="9"/>
        <v/>
      </c>
    </row>
    <row r="121" spans="1:20" x14ac:dyDescent="0.25">
      <c r="A121">
        <v>117</v>
      </c>
      <c r="B121" t="s">
        <v>182</v>
      </c>
      <c r="C121" t="s">
        <v>183</v>
      </c>
      <c r="D121">
        <v>2.3098299999999999E-2</v>
      </c>
      <c r="E121">
        <v>3.0928300000000002</v>
      </c>
      <c r="F121">
        <v>0</v>
      </c>
      <c r="G121">
        <v>3.4030200000000002</v>
      </c>
      <c r="H121">
        <v>3.0272300000000001E-3</v>
      </c>
      <c r="K121">
        <f t="shared" si="5"/>
        <v>29</v>
      </c>
      <c r="N121">
        <v>117</v>
      </c>
      <c r="O121" t="str">
        <f t="shared" si="6"/>
        <v>Vattenfall AB</v>
      </c>
      <c r="Q121">
        <f t="shared" si="7"/>
        <v>0</v>
      </c>
      <c r="R121" t="str">
        <f t="shared" si="8"/>
        <v/>
      </c>
      <c r="S121">
        <v>117</v>
      </c>
      <c r="T121" t="str">
        <f t="shared" si="9"/>
        <v/>
      </c>
    </row>
    <row r="122" spans="1:20" x14ac:dyDescent="0.25">
      <c r="A122">
        <v>118</v>
      </c>
      <c r="B122" t="s">
        <v>184</v>
      </c>
      <c r="C122" t="s">
        <v>191</v>
      </c>
      <c r="D122">
        <v>7.4406600000000003E-2</v>
      </c>
      <c r="E122">
        <v>3.27956</v>
      </c>
      <c r="F122">
        <v>39.045806185566995</v>
      </c>
      <c r="G122">
        <v>5.9018499999999996</v>
      </c>
      <c r="H122">
        <v>0</v>
      </c>
      <c r="K122">
        <f t="shared" si="5"/>
        <v>30</v>
      </c>
      <c r="N122">
        <v>118</v>
      </c>
      <c r="O122" t="str">
        <f t="shared" si="6"/>
        <v>Vimmerby Energi &amp; Miljö AB</v>
      </c>
      <c r="Q122">
        <f t="shared" si="7"/>
        <v>0</v>
      </c>
      <c r="R122" t="str">
        <f t="shared" si="8"/>
        <v/>
      </c>
      <c r="S122">
        <v>118</v>
      </c>
      <c r="T122" t="str">
        <f t="shared" si="9"/>
        <v/>
      </c>
    </row>
    <row r="123" spans="1:20" x14ac:dyDescent="0.25">
      <c r="A123">
        <v>119</v>
      </c>
      <c r="B123" t="s">
        <v>184</v>
      </c>
      <c r="C123" t="s">
        <v>185</v>
      </c>
      <c r="D123">
        <v>5.3728999999999999E-2</v>
      </c>
      <c r="E123">
        <v>2.8761000000000001</v>
      </c>
      <c r="F123">
        <v>0</v>
      </c>
      <c r="G123">
        <v>5.0428100000000002</v>
      </c>
      <c r="H123">
        <v>0</v>
      </c>
      <c r="K123">
        <f t="shared" si="5"/>
        <v>30</v>
      </c>
      <c r="N123">
        <v>119</v>
      </c>
      <c r="O123" t="str">
        <f t="shared" si="6"/>
        <v>VänerEnergi AB</v>
      </c>
      <c r="Q123">
        <f t="shared" si="7"/>
        <v>0</v>
      </c>
      <c r="R123" t="str">
        <f t="shared" si="8"/>
        <v/>
      </c>
      <c r="S123">
        <v>119</v>
      </c>
      <c r="T123" t="str">
        <f t="shared" si="9"/>
        <v/>
      </c>
    </row>
    <row r="124" spans="1:20" x14ac:dyDescent="0.25">
      <c r="A124">
        <v>120</v>
      </c>
      <c r="B124" t="s">
        <v>184</v>
      </c>
      <c r="C124" t="s">
        <v>193</v>
      </c>
      <c r="D124">
        <v>7.7840099999999995E-2</v>
      </c>
      <c r="E124">
        <v>258.20400000000001</v>
      </c>
      <c r="F124">
        <v>111.56488633631626</v>
      </c>
      <c r="G124">
        <v>2.14514</v>
      </c>
      <c r="H124">
        <v>0</v>
      </c>
      <c r="K124">
        <f t="shared" si="5"/>
        <v>30</v>
      </c>
      <c r="N124">
        <v>120</v>
      </c>
      <c r="O124" t="str">
        <f t="shared" si="6"/>
        <v>Värnamo Energi AB</v>
      </c>
      <c r="Q124">
        <f t="shared" si="7"/>
        <v>0</v>
      </c>
      <c r="R124" t="str">
        <f t="shared" si="8"/>
        <v/>
      </c>
      <c r="S124">
        <v>120</v>
      </c>
      <c r="T124" t="str">
        <f t="shared" si="9"/>
        <v/>
      </c>
    </row>
    <row r="125" spans="1:20" x14ac:dyDescent="0.25">
      <c r="A125">
        <v>121</v>
      </c>
      <c r="B125" t="s">
        <v>184</v>
      </c>
      <c r="C125" t="s">
        <v>1182</v>
      </c>
      <c r="D125">
        <v>0.30247499999999999</v>
      </c>
      <c r="E125">
        <v>40.969200000000001</v>
      </c>
      <c r="F125">
        <v>32.443307294182958</v>
      </c>
      <c r="G125">
        <v>6.5603800000000003</v>
      </c>
      <c r="H125">
        <v>9.5921599999999996E-2</v>
      </c>
      <c r="K125">
        <f t="shared" si="5"/>
        <v>30</v>
      </c>
      <c r="N125">
        <v>121</v>
      </c>
      <c r="O125" t="str">
        <f t="shared" si="6"/>
        <v>Västerbergslagens Energi AB</v>
      </c>
      <c r="Q125">
        <f t="shared" si="7"/>
        <v>0</v>
      </c>
      <c r="R125" t="str">
        <f t="shared" si="8"/>
        <v/>
      </c>
      <c r="S125">
        <v>121</v>
      </c>
      <c r="T125" t="str">
        <f t="shared" si="9"/>
        <v/>
      </c>
    </row>
    <row r="126" spans="1:20" x14ac:dyDescent="0.25">
      <c r="A126">
        <v>122</v>
      </c>
      <c r="B126" t="s">
        <v>194</v>
      </c>
      <c r="C126" t="s">
        <v>195</v>
      </c>
      <c r="D126">
        <v>0.133186</v>
      </c>
      <c r="E126">
        <v>21.910599999999999</v>
      </c>
      <c r="F126">
        <v>0</v>
      </c>
      <c r="G126">
        <v>8.6322100000000006</v>
      </c>
      <c r="H126">
        <v>5.3840199999999998E-2</v>
      </c>
      <c r="K126">
        <f t="shared" si="5"/>
        <v>31</v>
      </c>
      <c r="N126">
        <v>122</v>
      </c>
      <c r="O126" t="str">
        <f t="shared" si="6"/>
        <v>Västervik Miljö &amp; Energi AB</v>
      </c>
      <c r="Q126">
        <f t="shared" si="7"/>
        <v>0</v>
      </c>
      <c r="R126" t="str">
        <f t="shared" si="8"/>
        <v/>
      </c>
      <c r="S126">
        <v>122</v>
      </c>
      <c r="T126" t="str">
        <f t="shared" si="9"/>
        <v/>
      </c>
    </row>
    <row r="127" spans="1:20" x14ac:dyDescent="0.25">
      <c r="A127">
        <v>123</v>
      </c>
      <c r="B127" t="s">
        <v>194</v>
      </c>
      <c r="C127" t="s">
        <v>196</v>
      </c>
      <c r="D127">
        <v>5.1242900000000001E-2</v>
      </c>
      <c r="E127">
        <v>7.6947700000000001</v>
      </c>
      <c r="F127">
        <v>0</v>
      </c>
      <c r="G127">
        <v>2.8373400000000002</v>
      </c>
      <c r="H127">
        <v>2.0330999999999998E-2</v>
      </c>
      <c r="K127">
        <f t="shared" si="5"/>
        <v>31</v>
      </c>
      <c r="N127">
        <v>123</v>
      </c>
      <c r="O127" t="str">
        <f t="shared" si="6"/>
        <v>Västra Mälardalens Energi och Miljö AB</v>
      </c>
      <c r="Q127">
        <f t="shared" si="7"/>
        <v>0</v>
      </c>
      <c r="R127" t="str">
        <f t="shared" si="8"/>
        <v/>
      </c>
      <c r="S127">
        <v>123</v>
      </c>
      <c r="T127" t="str">
        <f t="shared" si="9"/>
        <v/>
      </c>
    </row>
    <row r="128" spans="1:20" x14ac:dyDescent="0.25">
      <c r="A128">
        <v>124</v>
      </c>
      <c r="B128" t="s">
        <v>198</v>
      </c>
      <c r="C128" t="s">
        <v>199</v>
      </c>
      <c r="D128">
        <v>0.18446199999999999</v>
      </c>
      <c r="E128">
        <v>5.5153800000000004</v>
      </c>
      <c r="F128">
        <v>0</v>
      </c>
      <c r="G128">
        <v>15.876899999999999</v>
      </c>
      <c r="H128">
        <v>0</v>
      </c>
      <c r="K128">
        <f t="shared" si="5"/>
        <v>32</v>
      </c>
      <c r="N128">
        <v>124</v>
      </c>
      <c r="O128" t="str">
        <f t="shared" si="6"/>
        <v>Växjö Energi AB</v>
      </c>
      <c r="Q128">
        <f t="shared" si="7"/>
        <v>0</v>
      </c>
      <c r="R128" t="str">
        <f t="shared" si="8"/>
        <v/>
      </c>
      <c r="S128">
        <v>124</v>
      </c>
      <c r="T128" t="str">
        <f t="shared" si="9"/>
        <v/>
      </c>
    </row>
    <row r="129" spans="1:20" x14ac:dyDescent="0.25">
      <c r="A129">
        <v>125</v>
      </c>
      <c r="B129" t="s">
        <v>198</v>
      </c>
      <c r="C129" t="s">
        <v>200</v>
      </c>
      <c r="D129">
        <v>0.21985399999999999</v>
      </c>
      <c r="E129">
        <v>76.206500000000005</v>
      </c>
      <c r="F129">
        <v>69.912187849422295</v>
      </c>
      <c r="G129">
        <v>5.4910199999999998</v>
      </c>
      <c r="H129">
        <v>9.73922E-4</v>
      </c>
      <c r="K129">
        <f t="shared" si="5"/>
        <v>32</v>
      </c>
      <c r="N129">
        <v>125</v>
      </c>
      <c r="O129" t="str">
        <f t="shared" si="6"/>
        <v>Ystad Energi AB</v>
      </c>
      <c r="Q129">
        <f t="shared" si="7"/>
        <v>0</v>
      </c>
      <c r="R129" t="str">
        <f t="shared" si="8"/>
        <v/>
      </c>
      <c r="S129">
        <v>125</v>
      </c>
      <c r="T129" t="str">
        <f t="shared" si="9"/>
        <v/>
      </c>
    </row>
    <row r="130" spans="1:20" x14ac:dyDescent="0.25">
      <c r="A130">
        <v>126</v>
      </c>
      <c r="B130" t="s">
        <v>201</v>
      </c>
      <c r="C130" t="s">
        <v>203</v>
      </c>
      <c r="D130">
        <v>0.15867400000000001</v>
      </c>
      <c r="E130">
        <v>34.853499999999997</v>
      </c>
      <c r="F130">
        <v>0</v>
      </c>
      <c r="G130">
        <v>9.7114100000000008</v>
      </c>
      <c r="H130">
        <v>4.8313500000000002E-2</v>
      </c>
      <c r="K130">
        <f t="shared" si="5"/>
        <v>33</v>
      </c>
      <c r="N130">
        <v>126</v>
      </c>
      <c r="O130" t="str">
        <f t="shared" si="6"/>
        <v>Ånge Energi AB</v>
      </c>
      <c r="Q130">
        <f t="shared" si="7"/>
        <v>0</v>
      </c>
      <c r="R130" t="str">
        <f t="shared" si="8"/>
        <v/>
      </c>
      <c r="S130">
        <v>126</v>
      </c>
      <c r="T130" t="str">
        <f t="shared" si="9"/>
        <v/>
      </c>
    </row>
    <row r="131" spans="1:20" x14ac:dyDescent="0.25">
      <c r="A131">
        <v>127</v>
      </c>
      <c r="B131" t="s">
        <v>201</v>
      </c>
      <c r="C131" t="s">
        <v>202</v>
      </c>
      <c r="D131">
        <v>0.18057599999999999</v>
      </c>
      <c r="E131">
        <v>35.845500000000001</v>
      </c>
      <c r="F131">
        <v>0</v>
      </c>
      <c r="G131">
        <v>10.7692</v>
      </c>
      <c r="H131">
        <v>8.9038999999999993E-2</v>
      </c>
      <c r="K131">
        <f t="shared" si="5"/>
        <v>33</v>
      </c>
      <c r="N131">
        <v>127</v>
      </c>
      <c r="O131" t="str">
        <f t="shared" si="6"/>
        <v>Åsele Energiverk AB</v>
      </c>
      <c r="Q131">
        <f t="shared" si="7"/>
        <v>0</v>
      </c>
      <c r="R131" t="str">
        <f t="shared" si="8"/>
        <v/>
      </c>
      <c r="S131">
        <v>127</v>
      </c>
      <c r="T131" t="str">
        <f t="shared" si="9"/>
        <v/>
      </c>
    </row>
    <row r="132" spans="1:20" x14ac:dyDescent="0.25">
      <c r="A132">
        <v>128</v>
      </c>
      <c r="B132" t="s">
        <v>201</v>
      </c>
      <c r="C132" t="s">
        <v>204</v>
      </c>
      <c r="D132">
        <v>0.484877</v>
      </c>
      <c r="E132">
        <v>97.629099999999994</v>
      </c>
      <c r="F132">
        <v>0</v>
      </c>
      <c r="G132">
        <v>18.815899999999999</v>
      </c>
      <c r="H132">
        <v>0.261882</v>
      </c>
      <c r="K132">
        <f t="shared" si="5"/>
        <v>33</v>
      </c>
      <c r="N132">
        <v>128</v>
      </c>
      <c r="O132" t="str">
        <f t="shared" si="6"/>
        <v>Öresundskraft AB</v>
      </c>
      <c r="Q132">
        <f t="shared" si="7"/>
        <v>0</v>
      </c>
      <c r="R132" t="str">
        <f t="shared" si="8"/>
        <v/>
      </c>
      <c r="S132">
        <v>128</v>
      </c>
      <c r="T132" t="str">
        <f t="shared" si="9"/>
        <v/>
      </c>
    </row>
    <row r="133" spans="1:20" x14ac:dyDescent="0.25">
      <c r="A133">
        <v>129</v>
      </c>
      <c r="B133" t="s">
        <v>205</v>
      </c>
      <c r="C133" t="s">
        <v>208</v>
      </c>
      <c r="D133">
        <v>0.15054000000000001</v>
      </c>
      <c r="E133">
        <v>174.48500000000001</v>
      </c>
      <c r="F133">
        <v>160.08319093970886</v>
      </c>
      <c r="G133">
        <v>5.9318</v>
      </c>
      <c r="H133">
        <v>5.2347699999999997E-2</v>
      </c>
      <c r="K133">
        <f t="shared" si="5"/>
        <v>34</v>
      </c>
      <c r="N133">
        <v>129</v>
      </c>
      <c r="O133" t="str">
        <f t="shared" si="6"/>
        <v>Örkelljunga Fjärrvärmeverk AB</v>
      </c>
      <c r="Q133">
        <f t="shared" si="7"/>
        <v>0</v>
      </c>
      <c r="R133" t="str">
        <f t="shared" si="8"/>
        <v/>
      </c>
      <c r="S133">
        <v>129</v>
      </c>
      <c r="T133" t="str">
        <f t="shared" si="9"/>
        <v/>
      </c>
    </row>
    <row r="134" spans="1:20" x14ac:dyDescent="0.25">
      <c r="A134">
        <v>130</v>
      </c>
      <c r="B134" t="s">
        <v>205</v>
      </c>
      <c r="C134" t="s">
        <v>206</v>
      </c>
      <c r="D134">
        <v>7.0159799999999994E-2</v>
      </c>
      <c r="E134">
        <v>4.2716599999999998</v>
      </c>
      <c r="F134">
        <v>0</v>
      </c>
      <c r="G134">
        <v>7.88917</v>
      </c>
      <c r="H134">
        <v>0</v>
      </c>
      <c r="K134">
        <f t="shared" ref="K134:K197" si="10">IF(B134=B133,K133,K133+1)</f>
        <v>34</v>
      </c>
      <c r="N134">
        <v>130</v>
      </c>
      <c r="O134" t="str">
        <f t="shared" ref="O134:O197" si="11">IFERROR(INDEX($B$4:$K$487,MATCH(N134,$K$4:$K$487,0),1),"")</f>
        <v>Övik Energi AB</v>
      </c>
      <c r="Q134">
        <f t="shared" ref="Q134:Q197" si="12">IF(R134="",Q133,Q133+1)</f>
        <v>0</v>
      </c>
      <c r="R134" t="str">
        <f t="shared" ref="R134:R197" si="13">IF(B134=$S$2,C134,"")</f>
        <v/>
      </c>
      <c r="S134">
        <v>130</v>
      </c>
      <c r="T134" t="str">
        <f t="shared" ref="T134:T197" si="14">IFERROR(INDEX($Q$4:$R$468,MATCH(S134,$Q$4:$Q$468,0),2),"")</f>
        <v/>
      </c>
    </row>
    <row r="135" spans="1:20" x14ac:dyDescent="0.25">
      <c r="A135">
        <v>131</v>
      </c>
      <c r="B135" t="s">
        <v>209</v>
      </c>
      <c r="C135" t="s">
        <v>210</v>
      </c>
      <c r="D135">
        <v>0.15371899999999999</v>
      </c>
      <c r="E135">
        <v>54.028500000000001</v>
      </c>
      <c r="F135">
        <v>43.064024390243901</v>
      </c>
      <c r="G135">
        <v>8.1049299999999995</v>
      </c>
      <c r="H135">
        <v>1.8368099999999998E-2</v>
      </c>
      <c r="K135">
        <f t="shared" si="10"/>
        <v>35</v>
      </c>
      <c r="N135">
        <v>131</v>
      </c>
      <c r="O135" t="str">
        <f t="shared" si="11"/>
        <v/>
      </c>
      <c r="Q135">
        <f t="shared" si="12"/>
        <v>0</v>
      </c>
      <c r="R135" t="str">
        <f t="shared" si="13"/>
        <v/>
      </c>
      <c r="S135">
        <v>131</v>
      </c>
      <c r="T135" t="str">
        <f t="shared" si="14"/>
        <v/>
      </c>
    </row>
    <row r="136" spans="1:20" x14ac:dyDescent="0.25">
      <c r="A136">
        <v>132</v>
      </c>
      <c r="B136" t="s">
        <v>212</v>
      </c>
      <c r="C136" t="s">
        <v>215</v>
      </c>
      <c r="D136">
        <v>0.10509599999999999</v>
      </c>
      <c r="E136">
        <v>20.698399999999999</v>
      </c>
      <c r="F136">
        <v>0</v>
      </c>
      <c r="G136">
        <v>9.0386399999999991</v>
      </c>
      <c r="H136">
        <v>1.8497E-2</v>
      </c>
      <c r="K136">
        <f t="shared" si="10"/>
        <v>36</v>
      </c>
      <c r="N136">
        <v>132</v>
      </c>
      <c r="O136" t="str">
        <f t="shared" si="11"/>
        <v/>
      </c>
      <c r="Q136">
        <f t="shared" si="12"/>
        <v>0</v>
      </c>
      <c r="R136" t="str">
        <f t="shared" si="13"/>
        <v/>
      </c>
      <c r="S136">
        <v>132</v>
      </c>
      <c r="T136" t="str">
        <f t="shared" si="14"/>
        <v/>
      </c>
    </row>
    <row r="137" spans="1:20" x14ac:dyDescent="0.25">
      <c r="A137">
        <v>133</v>
      </c>
      <c r="B137" t="s">
        <v>216</v>
      </c>
      <c r="C137" t="s">
        <v>218</v>
      </c>
      <c r="D137">
        <v>0.123014</v>
      </c>
      <c r="E137">
        <v>8.0598299999999998</v>
      </c>
      <c r="F137">
        <v>0</v>
      </c>
      <c r="G137">
        <v>6.9383499999999998</v>
      </c>
      <c r="H137">
        <v>1.30794E-2</v>
      </c>
      <c r="K137">
        <f t="shared" si="10"/>
        <v>37</v>
      </c>
      <c r="N137">
        <v>133</v>
      </c>
      <c r="O137" t="str">
        <f t="shared" si="11"/>
        <v/>
      </c>
      <c r="Q137">
        <f t="shared" si="12"/>
        <v>0</v>
      </c>
      <c r="R137" t="str">
        <f t="shared" si="13"/>
        <v/>
      </c>
      <c r="S137">
        <v>133</v>
      </c>
      <c r="T137" t="str">
        <f t="shared" si="14"/>
        <v/>
      </c>
    </row>
    <row r="138" spans="1:20" x14ac:dyDescent="0.25">
      <c r="A138">
        <v>134</v>
      </c>
      <c r="B138" t="s">
        <v>216</v>
      </c>
      <c r="C138" t="s">
        <v>217</v>
      </c>
      <c r="D138">
        <v>7.84493E-2</v>
      </c>
      <c r="E138">
        <v>10.5237</v>
      </c>
      <c r="F138">
        <v>0</v>
      </c>
      <c r="G138">
        <v>8.8984699999999997</v>
      </c>
      <c r="H138">
        <v>1.7003399999999998E-2</v>
      </c>
      <c r="K138">
        <f t="shared" si="10"/>
        <v>37</v>
      </c>
      <c r="N138">
        <v>134</v>
      </c>
      <c r="O138" t="str">
        <f t="shared" si="11"/>
        <v/>
      </c>
      <c r="Q138">
        <f t="shared" si="12"/>
        <v>0</v>
      </c>
      <c r="R138" t="str">
        <f t="shared" si="13"/>
        <v/>
      </c>
      <c r="S138">
        <v>134</v>
      </c>
      <c r="T138" t="str">
        <f t="shared" si="14"/>
        <v/>
      </c>
    </row>
    <row r="139" spans="1:20" x14ac:dyDescent="0.25">
      <c r="A139">
        <v>135</v>
      </c>
      <c r="B139" t="s">
        <v>216</v>
      </c>
      <c r="C139" t="s">
        <v>219</v>
      </c>
      <c r="D139">
        <v>9.7632200000000002E-2</v>
      </c>
      <c r="E139">
        <v>13.5512</v>
      </c>
      <c r="F139">
        <v>0</v>
      </c>
      <c r="G139">
        <v>9.6593599999999995</v>
      </c>
      <c r="H139">
        <v>2.3521E-2</v>
      </c>
      <c r="K139">
        <f t="shared" si="10"/>
        <v>37</v>
      </c>
      <c r="N139">
        <v>135</v>
      </c>
      <c r="O139" t="str">
        <f t="shared" si="11"/>
        <v/>
      </c>
      <c r="Q139">
        <f t="shared" si="12"/>
        <v>0</v>
      </c>
      <c r="R139" t="str">
        <f t="shared" si="13"/>
        <v/>
      </c>
      <c r="S139">
        <v>135</v>
      </c>
      <c r="T139" t="str">
        <f t="shared" si="14"/>
        <v/>
      </c>
    </row>
    <row r="140" spans="1:20" x14ac:dyDescent="0.25">
      <c r="A140">
        <v>136</v>
      </c>
      <c r="B140" t="s">
        <v>216</v>
      </c>
      <c r="C140" t="s">
        <v>220</v>
      </c>
      <c r="D140">
        <v>9.6567399999999998E-2</v>
      </c>
      <c r="E140">
        <v>8.1611100000000008</v>
      </c>
      <c r="F140">
        <v>0</v>
      </c>
      <c r="G140">
        <v>6.95634</v>
      </c>
      <c r="H140">
        <v>1.4146499999999999E-2</v>
      </c>
      <c r="K140">
        <f t="shared" si="10"/>
        <v>37</v>
      </c>
      <c r="N140">
        <v>136</v>
      </c>
      <c r="O140" t="str">
        <f t="shared" si="11"/>
        <v/>
      </c>
      <c r="Q140">
        <f t="shared" si="12"/>
        <v>0</v>
      </c>
      <c r="R140" t="str">
        <f t="shared" si="13"/>
        <v/>
      </c>
      <c r="S140">
        <v>136</v>
      </c>
      <c r="T140" t="str">
        <f t="shared" si="14"/>
        <v/>
      </c>
    </row>
    <row r="141" spans="1:20" x14ac:dyDescent="0.25">
      <c r="A141">
        <v>137</v>
      </c>
      <c r="B141" t="s">
        <v>223</v>
      </c>
      <c r="C141" t="s">
        <v>224</v>
      </c>
      <c r="D141">
        <v>6.3475000000000004E-2</v>
      </c>
      <c r="E141">
        <v>6.7485099999999996</v>
      </c>
      <c r="F141">
        <v>0</v>
      </c>
      <c r="G141">
        <v>9.2118400000000005</v>
      </c>
      <c r="H141">
        <v>3.79583E-3</v>
      </c>
      <c r="K141">
        <f t="shared" si="10"/>
        <v>38</v>
      </c>
      <c r="N141">
        <v>137</v>
      </c>
      <c r="O141" t="str">
        <f t="shared" si="11"/>
        <v/>
      </c>
      <c r="Q141">
        <f t="shared" si="12"/>
        <v>0</v>
      </c>
      <c r="R141" t="str">
        <f t="shared" si="13"/>
        <v/>
      </c>
      <c r="S141">
        <v>137</v>
      </c>
      <c r="T141" t="str">
        <f t="shared" si="14"/>
        <v/>
      </c>
    </row>
    <row r="142" spans="1:20" x14ac:dyDescent="0.25">
      <c r="A142">
        <v>138</v>
      </c>
      <c r="B142" t="s">
        <v>225</v>
      </c>
      <c r="C142" t="s">
        <v>226</v>
      </c>
      <c r="D142">
        <v>0.179954</v>
      </c>
      <c r="E142">
        <v>57.043599999999998</v>
      </c>
      <c r="F142">
        <v>0</v>
      </c>
      <c r="G142">
        <v>10.5641</v>
      </c>
      <c r="H142">
        <v>1.81785E-2</v>
      </c>
      <c r="K142">
        <f t="shared" si="10"/>
        <v>39</v>
      </c>
      <c r="N142">
        <v>138</v>
      </c>
      <c r="O142" t="str">
        <f t="shared" si="11"/>
        <v/>
      </c>
      <c r="Q142">
        <f t="shared" si="12"/>
        <v>0</v>
      </c>
      <c r="R142" t="str">
        <f t="shared" si="13"/>
        <v/>
      </c>
      <c r="S142">
        <v>138</v>
      </c>
      <c r="T142" t="str">
        <f t="shared" si="14"/>
        <v/>
      </c>
    </row>
    <row r="143" spans="1:20" x14ac:dyDescent="0.25">
      <c r="A143">
        <v>139</v>
      </c>
      <c r="B143" t="s">
        <v>227</v>
      </c>
      <c r="C143" t="s">
        <v>32</v>
      </c>
      <c r="D143">
        <v>8.2336699999999999E-2</v>
      </c>
      <c r="E143">
        <v>107.143</v>
      </c>
      <c r="F143">
        <v>105.23970720720722</v>
      </c>
      <c r="G143">
        <v>5.3481100000000001</v>
      </c>
      <c r="H143">
        <v>0</v>
      </c>
      <c r="K143">
        <f t="shared" si="10"/>
        <v>40</v>
      </c>
      <c r="N143">
        <v>139</v>
      </c>
      <c r="O143" t="str">
        <f t="shared" si="11"/>
        <v/>
      </c>
      <c r="Q143">
        <f t="shared" si="12"/>
        <v>0</v>
      </c>
      <c r="R143" t="str">
        <f t="shared" si="13"/>
        <v/>
      </c>
      <c r="S143">
        <v>139</v>
      </c>
      <c r="T143" t="str">
        <f t="shared" si="14"/>
        <v/>
      </c>
    </row>
    <row r="144" spans="1:20" x14ac:dyDescent="0.25">
      <c r="A144">
        <v>140</v>
      </c>
      <c r="B144" t="s">
        <v>227</v>
      </c>
      <c r="C144" t="s">
        <v>228</v>
      </c>
      <c r="D144">
        <v>0.10508000000000001</v>
      </c>
      <c r="E144">
        <v>6.4378500000000001</v>
      </c>
      <c r="F144">
        <v>0</v>
      </c>
      <c r="G144">
        <v>12.5451</v>
      </c>
      <c r="H144">
        <v>0</v>
      </c>
      <c r="K144">
        <f t="shared" si="10"/>
        <v>40</v>
      </c>
      <c r="N144">
        <v>140</v>
      </c>
      <c r="O144" t="str">
        <f t="shared" si="11"/>
        <v/>
      </c>
      <c r="Q144">
        <f t="shared" si="12"/>
        <v>0</v>
      </c>
      <c r="R144" t="str">
        <f t="shared" si="13"/>
        <v/>
      </c>
      <c r="S144">
        <v>140</v>
      </c>
      <c r="T144" t="str">
        <f t="shared" si="14"/>
        <v/>
      </c>
    </row>
    <row r="145" spans="1:20" x14ac:dyDescent="0.25">
      <c r="A145">
        <v>141</v>
      </c>
      <c r="B145" t="s">
        <v>229</v>
      </c>
      <c r="C145" t="s">
        <v>230</v>
      </c>
      <c r="D145">
        <v>4.1462199999999998E-2</v>
      </c>
      <c r="E145">
        <v>4.1530699999999996</v>
      </c>
      <c r="F145">
        <v>0</v>
      </c>
      <c r="G145">
        <v>2.1178300000000001</v>
      </c>
      <c r="H145">
        <v>1.66596E-2</v>
      </c>
      <c r="K145">
        <f t="shared" si="10"/>
        <v>41</v>
      </c>
      <c r="N145">
        <v>141</v>
      </c>
      <c r="O145" t="str">
        <f t="shared" si="11"/>
        <v/>
      </c>
      <c r="Q145">
        <f t="shared" si="12"/>
        <v>0</v>
      </c>
      <c r="R145" t="str">
        <f t="shared" si="13"/>
        <v/>
      </c>
      <c r="S145">
        <v>141</v>
      </c>
      <c r="T145" t="str">
        <f t="shared" si="14"/>
        <v/>
      </c>
    </row>
    <row r="146" spans="1:20" x14ac:dyDescent="0.25">
      <c r="A146">
        <v>142</v>
      </c>
      <c r="B146" t="s">
        <v>233</v>
      </c>
      <c r="C146" t="s">
        <v>246</v>
      </c>
      <c r="D146">
        <v>0.18242</v>
      </c>
      <c r="E146">
        <v>4.8538800000000002</v>
      </c>
      <c r="F146">
        <v>0</v>
      </c>
      <c r="G146">
        <v>17.281600000000001</v>
      </c>
      <c r="H146">
        <v>0</v>
      </c>
      <c r="K146">
        <f t="shared" si="10"/>
        <v>42</v>
      </c>
      <c r="N146">
        <v>142</v>
      </c>
      <c r="O146" t="str">
        <f t="shared" si="11"/>
        <v/>
      </c>
      <c r="Q146">
        <f t="shared" si="12"/>
        <v>0</v>
      </c>
      <c r="R146" t="str">
        <f t="shared" si="13"/>
        <v/>
      </c>
      <c r="S146">
        <v>142</v>
      </c>
      <c r="T146" t="str">
        <f t="shared" si="14"/>
        <v/>
      </c>
    </row>
    <row r="147" spans="1:20" x14ac:dyDescent="0.25">
      <c r="A147">
        <v>143</v>
      </c>
      <c r="B147" t="s">
        <v>233</v>
      </c>
      <c r="C147" t="s">
        <v>241</v>
      </c>
      <c r="D147">
        <v>0.17555999999999999</v>
      </c>
      <c r="E147">
        <v>4.9226099999999997</v>
      </c>
      <c r="F147">
        <v>0</v>
      </c>
      <c r="G147">
        <v>17.934799999999999</v>
      </c>
      <c r="H147">
        <v>0</v>
      </c>
      <c r="K147">
        <f t="shared" si="10"/>
        <v>42</v>
      </c>
      <c r="N147">
        <v>143</v>
      </c>
      <c r="O147" t="str">
        <f t="shared" si="11"/>
        <v/>
      </c>
      <c r="Q147">
        <f t="shared" si="12"/>
        <v>0</v>
      </c>
      <c r="R147" t="str">
        <f t="shared" si="13"/>
        <v/>
      </c>
      <c r="S147">
        <v>143</v>
      </c>
      <c r="T147" t="str">
        <f t="shared" si="14"/>
        <v/>
      </c>
    </row>
    <row r="148" spans="1:20" x14ac:dyDescent="0.25">
      <c r="A148">
        <v>144</v>
      </c>
      <c r="B148" t="s">
        <v>233</v>
      </c>
      <c r="C148" t="s">
        <v>245</v>
      </c>
      <c r="D148">
        <v>0.21230599999999999</v>
      </c>
      <c r="E148">
        <v>4.8803099999999997</v>
      </c>
      <c r="F148">
        <v>0</v>
      </c>
      <c r="G148">
        <v>17.460100000000001</v>
      </c>
      <c r="H148">
        <v>0</v>
      </c>
      <c r="K148">
        <f t="shared" si="10"/>
        <v>42</v>
      </c>
      <c r="N148">
        <v>144</v>
      </c>
      <c r="O148" t="str">
        <f t="shared" si="11"/>
        <v/>
      </c>
      <c r="Q148">
        <f t="shared" si="12"/>
        <v>0</v>
      </c>
      <c r="R148" t="str">
        <f t="shared" si="13"/>
        <v/>
      </c>
      <c r="S148">
        <v>144</v>
      </c>
      <c r="T148" t="str">
        <f t="shared" si="14"/>
        <v/>
      </c>
    </row>
    <row r="149" spans="1:20" x14ac:dyDescent="0.25">
      <c r="A149">
        <v>145</v>
      </c>
      <c r="B149" t="s">
        <v>233</v>
      </c>
      <c r="C149" t="s">
        <v>244</v>
      </c>
      <c r="D149">
        <v>0.15221999999999999</v>
      </c>
      <c r="E149">
        <v>4.40787</v>
      </c>
      <c r="F149">
        <v>0</v>
      </c>
      <c r="G149">
        <v>16.579499999999999</v>
      </c>
      <c r="H149">
        <v>0</v>
      </c>
      <c r="K149">
        <f t="shared" si="10"/>
        <v>42</v>
      </c>
      <c r="N149">
        <v>145</v>
      </c>
      <c r="O149" t="str">
        <f t="shared" si="11"/>
        <v/>
      </c>
      <c r="Q149">
        <f t="shared" si="12"/>
        <v>0</v>
      </c>
      <c r="R149" t="str">
        <f t="shared" si="13"/>
        <v/>
      </c>
      <c r="S149">
        <v>145</v>
      </c>
      <c r="T149" t="str">
        <f t="shared" si="14"/>
        <v/>
      </c>
    </row>
    <row r="150" spans="1:20" x14ac:dyDescent="0.25">
      <c r="A150">
        <v>146</v>
      </c>
      <c r="B150" t="s">
        <v>233</v>
      </c>
      <c r="C150" t="s">
        <v>239</v>
      </c>
      <c r="D150">
        <v>0.18701799999999999</v>
      </c>
      <c r="E150">
        <v>5.7812799999999998</v>
      </c>
      <c r="F150">
        <v>0</v>
      </c>
      <c r="G150">
        <v>21.1143</v>
      </c>
      <c r="H150">
        <v>0</v>
      </c>
      <c r="K150">
        <f t="shared" si="10"/>
        <v>42</v>
      </c>
      <c r="N150">
        <v>146</v>
      </c>
      <c r="O150" t="str">
        <f t="shared" si="11"/>
        <v/>
      </c>
      <c r="Q150">
        <f t="shared" si="12"/>
        <v>0</v>
      </c>
      <c r="R150" t="str">
        <f t="shared" si="13"/>
        <v/>
      </c>
      <c r="S150">
        <v>146</v>
      </c>
      <c r="T150" t="str">
        <f t="shared" si="14"/>
        <v/>
      </c>
    </row>
    <row r="151" spans="1:20" x14ac:dyDescent="0.25">
      <c r="A151">
        <v>147</v>
      </c>
      <c r="B151" t="s">
        <v>233</v>
      </c>
      <c r="C151" t="s">
        <v>243</v>
      </c>
      <c r="D151">
        <v>0.21424399999999999</v>
      </c>
      <c r="E151">
        <v>6.47227</v>
      </c>
      <c r="F151">
        <v>0</v>
      </c>
      <c r="G151">
        <v>21.307600000000001</v>
      </c>
      <c r="H151">
        <v>1.0840100000000001E-3</v>
      </c>
      <c r="K151">
        <f t="shared" si="10"/>
        <v>42</v>
      </c>
      <c r="N151">
        <v>147</v>
      </c>
      <c r="O151" t="str">
        <f t="shared" si="11"/>
        <v/>
      </c>
      <c r="Q151">
        <f t="shared" si="12"/>
        <v>0</v>
      </c>
      <c r="R151" t="str">
        <f t="shared" si="13"/>
        <v/>
      </c>
      <c r="S151">
        <v>147</v>
      </c>
      <c r="T151" t="str">
        <f t="shared" si="14"/>
        <v/>
      </c>
    </row>
    <row r="152" spans="1:20" x14ac:dyDescent="0.25">
      <c r="A152">
        <v>148</v>
      </c>
      <c r="B152" t="s">
        <v>233</v>
      </c>
      <c r="C152" t="s">
        <v>236</v>
      </c>
      <c r="D152">
        <v>0.11683399999999999</v>
      </c>
      <c r="E152">
        <v>4.9866400000000004</v>
      </c>
      <c r="F152">
        <v>0</v>
      </c>
      <c r="G152">
        <v>13.5253</v>
      </c>
      <c r="H152">
        <v>0</v>
      </c>
      <c r="K152">
        <f t="shared" si="10"/>
        <v>42</v>
      </c>
      <c r="N152">
        <v>148</v>
      </c>
      <c r="O152" t="str">
        <f t="shared" si="11"/>
        <v/>
      </c>
      <c r="Q152">
        <f t="shared" si="12"/>
        <v>0</v>
      </c>
      <c r="R152" t="str">
        <f t="shared" si="13"/>
        <v/>
      </c>
      <c r="S152">
        <v>148</v>
      </c>
      <c r="T152" t="str">
        <f t="shared" si="14"/>
        <v/>
      </c>
    </row>
    <row r="153" spans="1:20" x14ac:dyDescent="0.25">
      <c r="A153">
        <v>149</v>
      </c>
      <c r="B153" t="s">
        <v>233</v>
      </c>
      <c r="C153" t="s">
        <v>240</v>
      </c>
      <c r="D153">
        <v>0.147622</v>
      </c>
      <c r="E153">
        <v>4.5484400000000003</v>
      </c>
      <c r="F153">
        <v>0</v>
      </c>
      <c r="G153">
        <v>16.159099999999999</v>
      </c>
      <c r="H153">
        <v>0</v>
      </c>
      <c r="K153">
        <f t="shared" si="10"/>
        <v>42</v>
      </c>
      <c r="N153">
        <v>149</v>
      </c>
      <c r="O153" t="str">
        <f t="shared" si="11"/>
        <v/>
      </c>
      <c r="Q153">
        <f t="shared" si="12"/>
        <v>0</v>
      </c>
      <c r="R153" t="str">
        <f t="shared" si="13"/>
        <v/>
      </c>
      <c r="S153">
        <v>149</v>
      </c>
      <c r="T153" t="str">
        <f t="shared" si="14"/>
        <v/>
      </c>
    </row>
    <row r="154" spans="1:20" x14ac:dyDescent="0.25">
      <c r="A154">
        <v>150</v>
      </c>
      <c r="B154" t="s">
        <v>233</v>
      </c>
      <c r="C154" t="s">
        <v>242</v>
      </c>
      <c r="D154">
        <v>0.203985</v>
      </c>
      <c r="E154">
        <v>5.1364999999999998</v>
      </c>
      <c r="F154">
        <v>0</v>
      </c>
      <c r="G154">
        <v>18.1858</v>
      </c>
      <c r="H154">
        <v>2.2346399999999999E-4</v>
      </c>
      <c r="K154">
        <f t="shared" si="10"/>
        <v>42</v>
      </c>
      <c r="N154">
        <v>150</v>
      </c>
      <c r="O154" t="str">
        <f t="shared" si="11"/>
        <v/>
      </c>
      <c r="Q154">
        <f t="shared" si="12"/>
        <v>0</v>
      </c>
      <c r="R154" t="str">
        <f t="shared" si="13"/>
        <v/>
      </c>
      <c r="S154">
        <v>150</v>
      </c>
      <c r="T154" t="str">
        <f t="shared" si="14"/>
        <v/>
      </c>
    </row>
    <row r="155" spans="1:20" x14ac:dyDescent="0.25">
      <c r="A155">
        <v>151</v>
      </c>
      <c r="B155" t="s">
        <v>233</v>
      </c>
      <c r="C155" t="s">
        <v>237</v>
      </c>
      <c r="D155">
        <v>7.2016999999999998E-2</v>
      </c>
      <c r="E155">
        <v>4.9671399999999997</v>
      </c>
      <c r="F155">
        <v>0</v>
      </c>
      <c r="G155">
        <v>9.9537600000000008</v>
      </c>
      <c r="H155">
        <v>0</v>
      </c>
      <c r="K155">
        <f t="shared" si="10"/>
        <v>42</v>
      </c>
      <c r="N155">
        <v>151</v>
      </c>
      <c r="O155" t="str">
        <f t="shared" si="11"/>
        <v/>
      </c>
      <c r="Q155">
        <f t="shared" si="12"/>
        <v>0</v>
      </c>
      <c r="R155" t="str">
        <f t="shared" si="13"/>
        <v/>
      </c>
      <c r="S155">
        <v>151</v>
      </c>
      <c r="T155" t="str">
        <f t="shared" si="14"/>
        <v/>
      </c>
    </row>
    <row r="156" spans="1:20" x14ac:dyDescent="0.25">
      <c r="A156">
        <v>152</v>
      </c>
      <c r="B156" t="s">
        <v>233</v>
      </c>
      <c r="C156" t="s">
        <v>235</v>
      </c>
      <c r="D156">
        <v>7.74677E-2</v>
      </c>
      <c r="E156">
        <v>6.7623600000000001</v>
      </c>
      <c r="F156">
        <v>0</v>
      </c>
      <c r="G156">
        <v>6.5577399999999999</v>
      </c>
      <c r="H156">
        <v>1.04513E-2</v>
      </c>
      <c r="K156">
        <f t="shared" si="10"/>
        <v>42</v>
      </c>
      <c r="N156">
        <v>152</v>
      </c>
      <c r="O156" t="str">
        <f t="shared" si="11"/>
        <v/>
      </c>
      <c r="Q156">
        <f t="shared" si="12"/>
        <v>0</v>
      </c>
      <c r="R156" t="str">
        <f t="shared" si="13"/>
        <v/>
      </c>
      <c r="S156">
        <v>152</v>
      </c>
      <c r="T156" t="str">
        <f t="shared" si="14"/>
        <v/>
      </c>
    </row>
    <row r="157" spans="1:20" x14ac:dyDescent="0.25">
      <c r="A157">
        <v>153</v>
      </c>
      <c r="B157" t="s">
        <v>233</v>
      </c>
      <c r="C157" t="s">
        <v>238</v>
      </c>
      <c r="D157">
        <v>3.5099999999999999E-2</v>
      </c>
      <c r="E157">
        <v>0</v>
      </c>
      <c r="F157">
        <v>0</v>
      </c>
      <c r="G157">
        <v>0</v>
      </c>
      <c r="H157">
        <v>0</v>
      </c>
      <c r="K157">
        <f t="shared" si="10"/>
        <v>42</v>
      </c>
      <c r="N157">
        <v>153</v>
      </c>
      <c r="O157" t="str">
        <f t="shared" si="11"/>
        <v/>
      </c>
      <c r="Q157">
        <f t="shared" si="12"/>
        <v>0</v>
      </c>
      <c r="R157" t="str">
        <f t="shared" si="13"/>
        <v/>
      </c>
      <c r="S157">
        <v>153</v>
      </c>
      <c r="T157" t="str">
        <f t="shared" si="14"/>
        <v/>
      </c>
    </row>
    <row r="158" spans="1:20" x14ac:dyDescent="0.25">
      <c r="A158">
        <v>154</v>
      </c>
      <c r="B158" t="s">
        <v>247</v>
      </c>
      <c r="C158" t="s">
        <v>248</v>
      </c>
      <c r="D158">
        <v>0.17844499999999999</v>
      </c>
      <c r="E158">
        <v>20.974699999999999</v>
      </c>
      <c r="F158">
        <v>0</v>
      </c>
      <c r="G158">
        <v>10.9397</v>
      </c>
      <c r="H158">
        <v>3.5275300000000002E-2</v>
      </c>
      <c r="K158">
        <f t="shared" si="10"/>
        <v>43</v>
      </c>
      <c r="N158">
        <v>154</v>
      </c>
      <c r="O158" t="str">
        <f t="shared" si="11"/>
        <v/>
      </c>
      <c r="Q158">
        <f t="shared" si="12"/>
        <v>0</v>
      </c>
      <c r="R158" t="str">
        <f t="shared" si="13"/>
        <v/>
      </c>
      <c r="S158">
        <v>154</v>
      </c>
      <c r="T158" t="str">
        <f t="shared" si="14"/>
        <v/>
      </c>
    </row>
    <row r="159" spans="1:20" x14ac:dyDescent="0.25">
      <c r="A159">
        <v>155</v>
      </c>
      <c r="B159" t="s">
        <v>247</v>
      </c>
      <c r="C159" t="s">
        <v>249</v>
      </c>
      <c r="D159">
        <v>0.140903</v>
      </c>
      <c r="E159">
        <v>68.018199999999993</v>
      </c>
      <c r="F159">
        <v>62.359719865319867</v>
      </c>
      <c r="G159">
        <v>4.9011300000000002</v>
      </c>
      <c r="H159">
        <v>9.0713899999999995E-4</v>
      </c>
      <c r="K159">
        <f t="shared" si="10"/>
        <v>43</v>
      </c>
      <c r="N159">
        <v>155</v>
      </c>
      <c r="O159" t="str">
        <f t="shared" si="11"/>
        <v/>
      </c>
      <c r="Q159">
        <f t="shared" si="12"/>
        <v>0</v>
      </c>
      <c r="R159" t="str">
        <f t="shared" si="13"/>
        <v/>
      </c>
      <c r="S159">
        <v>155</v>
      </c>
      <c r="T159" t="str">
        <f t="shared" si="14"/>
        <v/>
      </c>
    </row>
    <row r="160" spans="1:20" x14ac:dyDescent="0.25">
      <c r="A160">
        <v>156</v>
      </c>
      <c r="B160" t="s">
        <v>250</v>
      </c>
      <c r="C160" t="s">
        <v>251</v>
      </c>
      <c r="D160">
        <v>7.7108499999999996E-2</v>
      </c>
      <c r="E160">
        <v>4.9603200000000003</v>
      </c>
      <c r="F160">
        <v>0</v>
      </c>
      <c r="G160">
        <v>6.4923900000000003</v>
      </c>
      <c r="H160">
        <v>5.8495300000000004E-3</v>
      </c>
      <c r="K160">
        <f t="shared" si="10"/>
        <v>44</v>
      </c>
      <c r="N160">
        <v>156</v>
      </c>
      <c r="O160" t="str">
        <f t="shared" si="11"/>
        <v/>
      </c>
      <c r="Q160">
        <f t="shared" si="12"/>
        <v>0</v>
      </c>
      <c r="R160" t="str">
        <f t="shared" si="13"/>
        <v/>
      </c>
      <c r="S160">
        <v>156</v>
      </c>
      <c r="T160" t="str">
        <f t="shared" si="14"/>
        <v/>
      </c>
    </row>
    <row r="161" spans="1:20" x14ac:dyDescent="0.25">
      <c r="A161">
        <v>157</v>
      </c>
      <c r="B161" t="s">
        <v>252</v>
      </c>
      <c r="C161" t="s">
        <v>253</v>
      </c>
      <c r="D161">
        <v>0.10635799999999999</v>
      </c>
      <c r="E161">
        <v>22.0244</v>
      </c>
      <c r="F161">
        <v>0</v>
      </c>
      <c r="G161">
        <v>9.1555099999999996</v>
      </c>
      <c r="H161">
        <v>2.23772E-2</v>
      </c>
      <c r="K161">
        <f t="shared" si="10"/>
        <v>45</v>
      </c>
      <c r="N161">
        <v>157</v>
      </c>
      <c r="O161" t="str">
        <f t="shared" si="11"/>
        <v/>
      </c>
      <c r="Q161">
        <f t="shared" si="12"/>
        <v>0</v>
      </c>
      <c r="R161" t="str">
        <f t="shared" si="13"/>
        <v/>
      </c>
      <c r="S161">
        <v>157</v>
      </c>
      <c r="T161" t="str">
        <f t="shared" si="14"/>
        <v/>
      </c>
    </row>
    <row r="162" spans="1:20" x14ac:dyDescent="0.25">
      <c r="A162">
        <v>158</v>
      </c>
      <c r="B162" t="s">
        <v>254</v>
      </c>
      <c r="C162" t="s">
        <v>255</v>
      </c>
      <c r="D162">
        <v>1.94685E-2</v>
      </c>
      <c r="E162">
        <v>0.70710700000000004</v>
      </c>
      <c r="F162">
        <v>0</v>
      </c>
      <c r="G162">
        <v>0.76452699999999996</v>
      </c>
      <c r="H162">
        <v>1.6087199999999999E-3</v>
      </c>
      <c r="K162">
        <f t="shared" si="10"/>
        <v>46</v>
      </c>
      <c r="N162">
        <v>158</v>
      </c>
      <c r="O162" t="str">
        <f t="shared" si="11"/>
        <v/>
      </c>
      <c r="Q162">
        <f t="shared" si="12"/>
        <v>0</v>
      </c>
      <c r="R162" t="str">
        <f t="shared" si="13"/>
        <v/>
      </c>
      <c r="S162">
        <v>158</v>
      </c>
      <c r="T162" t="str">
        <f t="shared" si="14"/>
        <v/>
      </c>
    </row>
    <row r="163" spans="1:20" x14ac:dyDescent="0.25">
      <c r="A163">
        <v>159</v>
      </c>
      <c r="B163" t="s">
        <v>256</v>
      </c>
      <c r="C163" t="s">
        <v>257</v>
      </c>
      <c r="D163">
        <v>0.16684499999999999</v>
      </c>
      <c r="E163">
        <v>54.212699999999998</v>
      </c>
      <c r="F163">
        <v>43.994987594936703</v>
      </c>
      <c r="G163">
        <v>5.2633200000000002</v>
      </c>
      <c r="H163">
        <v>2.3180900000000001E-2</v>
      </c>
      <c r="K163">
        <f t="shared" si="10"/>
        <v>47</v>
      </c>
      <c r="N163">
        <v>159</v>
      </c>
      <c r="O163" t="str">
        <f t="shared" si="11"/>
        <v/>
      </c>
      <c r="Q163">
        <f t="shared" si="12"/>
        <v>0</v>
      </c>
      <c r="R163" t="str">
        <f t="shared" si="13"/>
        <v/>
      </c>
      <c r="S163">
        <v>159</v>
      </c>
      <c r="T163" t="str">
        <f t="shared" si="14"/>
        <v/>
      </c>
    </row>
    <row r="164" spans="1:20" x14ac:dyDescent="0.25">
      <c r="A164">
        <v>160</v>
      </c>
      <c r="B164" t="s">
        <v>258</v>
      </c>
      <c r="C164" t="s">
        <v>259</v>
      </c>
      <c r="D164">
        <v>9.7134399999999996E-2</v>
      </c>
      <c r="E164">
        <v>42.415900000000001</v>
      </c>
      <c r="F164">
        <v>33.912511798636601</v>
      </c>
      <c r="G164">
        <v>5.9770000000000003</v>
      </c>
      <c r="H164">
        <v>1.8945E-2</v>
      </c>
      <c r="K164">
        <f t="shared" si="10"/>
        <v>48</v>
      </c>
      <c r="N164">
        <v>160</v>
      </c>
      <c r="O164" t="str">
        <f t="shared" si="11"/>
        <v/>
      </c>
      <c r="Q164">
        <f t="shared" si="12"/>
        <v>0</v>
      </c>
      <c r="R164" t="str">
        <f t="shared" si="13"/>
        <v/>
      </c>
      <c r="S164">
        <v>160</v>
      </c>
      <c r="T164" t="str">
        <f t="shared" si="14"/>
        <v/>
      </c>
    </row>
    <row r="165" spans="1:20" x14ac:dyDescent="0.25">
      <c r="A165">
        <v>161</v>
      </c>
      <c r="B165" t="s">
        <v>258</v>
      </c>
      <c r="C165" t="s">
        <v>261</v>
      </c>
      <c r="D165">
        <v>5.3318299999999999E-2</v>
      </c>
      <c r="E165">
        <v>2.6659199999999998</v>
      </c>
      <c r="F165">
        <v>0</v>
      </c>
      <c r="G165">
        <v>4.6653500000000001</v>
      </c>
      <c r="H165">
        <v>0</v>
      </c>
      <c r="K165">
        <f t="shared" si="10"/>
        <v>48</v>
      </c>
      <c r="N165">
        <v>161</v>
      </c>
      <c r="O165" t="str">
        <f t="shared" si="11"/>
        <v/>
      </c>
      <c r="Q165">
        <f t="shared" si="12"/>
        <v>0</v>
      </c>
      <c r="R165" t="str">
        <f t="shared" si="13"/>
        <v/>
      </c>
      <c r="S165">
        <v>161</v>
      </c>
      <c r="T165" t="str">
        <f t="shared" si="14"/>
        <v/>
      </c>
    </row>
    <row r="166" spans="1:20" x14ac:dyDescent="0.25">
      <c r="A166">
        <v>162</v>
      </c>
      <c r="B166" t="s">
        <v>262</v>
      </c>
      <c r="C166" t="s">
        <v>263</v>
      </c>
      <c r="D166">
        <v>0.135573</v>
      </c>
      <c r="E166">
        <v>9.3650900000000004</v>
      </c>
      <c r="F166">
        <v>0</v>
      </c>
      <c r="G166">
        <v>5.5468299999999999</v>
      </c>
      <c r="H166">
        <v>2.5568299999999999E-2</v>
      </c>
      <c r="K166">
        <f t="shared" si="10"/>
        <v>49</v>
      </c>
      <c r="N166">
        <v>162</v>
      </c>
      <c r="O166" t="str">
        <f t="shared" si="11"/>
        <v/>
      </c>
      <c r="Q166">
        <f t="shared" si="12"/>
        <v>0</v>
      </c>
      <c r="R166" t="str">
        <f t="shared" si="13"/>
        <v/>
      </c>
      <c r="S166">
        <v>162</v>
      </c>
      <c r="T166" t="str">
        <f t="shared" si="14"/>
        <v/>
      </c>
    </row>
    <row r="167" spans="1:20" x14ac:dyDescent="0.25">
      <c r="A167">
        <v>163</v>
      </c>
      <c r="B167" t="s">
        <v>264</v>
      </c>
      <c r="C167" t="s">
        <v>265</v>
      </c>
      <c r="D167">
        <v>0.16542000000000001</v>
      </c>
      <c r="E167">
        <v>83.523399999999995</v>
      </c>
      <c r="F167">
        <v>60.618301581027666</v>
      </c>
      <c r="G167">
        <v>5.0241600000000002</v>
      </c>
      <c r="H167">
        <v>5.7618900000000001E-2</v>
      </c>
      <c r="K167">
        <f t="shared" si="10"/>
        <v>50</v>
      </c>
      <c r="N167">
        <v>163</v>
      </c>
      <c r="O167" t="str">
        <f t="shared" si="11"/>
        <v/>
      </c>
      <c r="Q167">
        <f t="shared" si="12"/>
        <v>0</v>
      </c>
      <c r="R167" t="str">
        <f t="shared" si="13"/>
        <v/>
      </c>
      <c r="S167">
        <v>163</v>
      </c>
      <c r="T167" t="str">
        <f t="shared" si="14"/>
        <v/>
      </c>
    </row>
    <row r="168" spans="1:20" x14ac:dyDescent="0.25">
      <c r="A168">
        <v>164</v>
      </c>
      <c r="B168" t="s">
        <v>267</v>
      </c>
      <c r="C168" t="s">
        <v>268</v>
      </c>
      <c r="D168">
        <v>4.6814099999999997E-2</v>
      </c>
      <c r="E168">
        <v>8.4541699999999995</v>
      </c>
      <c r="F168">
        <v>0</v>
      </c>
      <c r="G168">
        <v>4.5418599999999998</v>
      </c>
      <c r="H168">
        <v>7.4177599999999998E-4</v>
      </c>
      <c r="K168">
        <f t="shared" si="10"/>
        <v>51</v>
      </c>
      <c r="N168">
        <v>164</v>
      </c>
      <c r="O168" t="str">
        <f t="shared" si="11"/>
        <v/>
      </c>
      <c r="Q168">
        <f t="shared" si="12"/>
        <v>0</v>
      </c>
      <c r="R168" t="str">
        <f t="shared" si="13"/>
        <v/>
      </c>
      <c r="S168">
        <v>164</v>
      </c>
      <c r="T168" t="str">
        <f t="shared" si="14"/>
        <v/>
      </c>
    </row>
    <row r="169" spans="1:20" x14ac:dyDescent="0.25">
      <c r="A169">
        <v>165</v>
      </c>
      <c r="B169" t="s">
        <v>267</v>
      </c>
      <c r="C169" t="s">
        <v>270</v>
      </c>
      <c r="D169">
        <v>6.9702299999999995E-2</v>
      </c>
      <c r="E169">
        <v>4.4941700000000004</v>
      </c>
      <c r="F169">
        <v>0</v>
      </c>
      <c r="G169">
        <v>10.594900000000001</v>
      </c>
      <c r="H169">
        <v>0</v>
      </c>
      <c r="K169">
        <f t="shared" si="10"/>
        <v>51</v>
      </c>
      <c r="N169">
        <v>165</v>
      </c>
      <c r="O169" t="str">
        <f t="shared" si="11"/>
        <v/>
      </c>
      <c r="Q169">
        <f t="shared" si="12"/>
        <v>0</v>
      </c>
      <c r="R169" t="str">
        <f t="shared" si="13"/>
        <v/>
      </c>
      <c r="S169">
        <v>165</v>
      </c>
      <c r="T169" t="str">
        <f t="shared" si="14"/>
        <v/>
      </c>
    </row>
    <row r="170" spans="1:20" x14ac:dyDescent="0.25">
      <c r="A170">
        <v>166</v>
      </c>
      <c r="B170" t="s">
        <v>272</v>
      </c>
      <c r="C170" t="s">
        <v>273</v>
      </c>
      <c r="D170">
        <v>0.16300500000000001</v>
      </c>
      <c r="E170">
        <v>5.0150199999999998</v>
      </c>
      <c r="F170">
        <v>0</v>
      </c>
      <c r="G170">
        <v>17.8582</v>
      </c>
      <c r="H170">
        <v>0</v>
      </c>
      <c r="K170">
        <f t="shared" si="10"/>
        <v>52</v>
      </c>
      <c r="N170">
        <v>166</v>
      </c>
      <c r="O170" t="str">
        <f t="shared" si="11"/>
        <v/>
      </c>
      <c r="Q170">
        <f t="shared" si="12"/>
        <v>0</v>
      </c>
      <c r="R170" t="str">
        <f t="shared" si="13"/>
        <v/>
      </c>
      <c r="S170">
        <v>166</v>
      </c>
      <c r="T170" t="str">
        <f t="shared" si="14"/>
        <v/>
      </c>
    </row>
    <row r="171" spans="1:20" x14ac:dyDescent="0.25">
      <c r="A171">
        <v>167</v>
      </c>
      <c r="B171" t="s">
        <v>272</v>
      </c>
      <c r="C171" t="s">
        <v>275</v>
      </c>
      <c r="D171">
        <v>0.15913099999999999</v>
      </c>
      <c r="E171">
        <v>4.8460299999999998</v>
      </c>
      <c r="F171">
        <v>0</v>
      </c>
      <c r="G171">
        <v>17.346</v>
      </c>
      <c r="H171">
        <v>0</v>
      </c>
      <c r="K171">
        <f t="shared" si="10"/>
        <v>52</v>
      </c>
      <c r="N171">
        <v>167</v>
      </c>
      <c r="O171" t="str">
        <f t="shared" si="11"/>
        <v/>
      </c>
      <c r="Q171">
        <f t="shared" si="12"/>
        <v>0</v>
      </c>
      <c r="R171" t="str">
        <f t="shared" si="13"/>
        <v/>
      </c>
      <c r="S171">
        <v>167</v>
      </c>
      <c r="T171" t="str">
        <f t="shared" si="14"/>
        <v/>
      </c>
    </row>
    <row r="172" spans="1:20" x14ac:dyDescent="0.25">
      <c r="A172">
        <v>168</v>
      </c>
      <c r="B172" t="s">
        <v>272</v>
      </c>
      <c r="C172" t="s">
        <v>276</v>
      </c>
      <c r="D172">
        <v>0.122728</v>
      </c>
      <c r="E172">
        <v>12.4163</v>
      </c>
      <c r="F172">
        <v>6.8343451864700784</v>
      </c>
      <c r="G172">
        <v>7.2427200000000003</v>
      </c>
      <c r="H172">
        <v>1.6402300000000002E-2</v>
      </c>
      <c r="K172">
        <f t="shared" si="10"/>
        <v>52</v>
      </c>
      <c r="N172">
        <v>168</v>
      </c>
      <c r="O172" t="str">
        <f t="shared" si="11"/>
        <v/>
      </c>
      <c r="Q172">
        <f t="shared" si="12"/>
        <v>0</v>
      </c>
      <c r="R172" t="str">
        <f t="shared" si="13"/>
        <v/>
      </c>
      <c r="S172">
        <v>168</v>
      </c>
      <c r="T172" t="str">
        <f t="shared" si="14"/>
        <v/>
      </c>
    </row>
    <row r="173" spans="1:20" x14ac:dyDescent="0.25">
      <c r="A173">
        <v>169</v>
      </c>
      <c r="B173" t="s">
        <v>277</v>
      </c>
      <c r="C173" t="s">
        <v>278</v>
      </c>
      <c r="D173">
        <v>7.9489299999999999E-2</v>
      </c>
      <c r="E173">
        <v>77.506399999999999</v>
      </c>
      <c r="F173">
        <v>74.816592176870742</v>
      </c>
      <c r="G173">
        <v>4.0597399999999997</v>
      </c>
      <c r="H173">
        <v>5.4855800000000003E-3</v>
      </c>
      <c r="K173">
        <f t="shared" si="10"/>
        <v>53</v>
      </c>
      <c r="N173">
        <v>169</v>
      </c>
      <c r="O173" t="str">
        <f t="shared" si="11"/>
        <v/>
      </c>
      <c r="Q173">
        <f t="shared" si="12"/>
        <v>0</v>
      </c>
      <c r="R173" t="str">
        <f t="shared" si="13"/>
        <v/>
      </c>
      <c r="S173">
        <v>169</v>
      </c>
      <c r="T173" t="str">
        <f t="shared" si="14"/>
        <v/>
      </c>
    </row>
    <row r="174" spans="1:20" x14ac:dyDescent="0.25">
      <c r="A174">
        <v>170</v>
      </c>
      <c r="B174" t="s">
        <v>279</v>
      </c>
      <c r="C174" t="s">
        <v>280</v>
      </c>
      <c r="D174">
        <v>0.18600900000000001</v>
      </c>
      <c r="E174">
        <v>10.276</v>
      </c>
      <c r="F174">
        <v>0</v>
      </c>
      <c r="G174">
        <v>18.141300000000001</v>
      </c>
      <c r="H174">
        <v>1.4881500000000001E-2</v>
      </c>
      <c r="K174">
        <f t="shared" si="10"/>
        <v>54</v>
      </c>
      <c r="N174">
        <v>170</v>
      </c>
      <c r="O174" t="str">
        <f t="shared" si="11"/>
        <v/>
      </c>
      <c r="Q174">
        <f t="shared" si="12"/>
        <v>0</v>
      </c>
      <c r="R174" t="str">
        <f t="shared" si="13"/>
        <v/>
      </c>
      <c r="S174">
        <v>170</v>
      </c>
      <c r="T174" t="str">
        <f t="shared" si="14"/>
        <v/>
      </c>
    </row>
    <row r="175" spans="1:20" x14ac:dyDescent="0.25">
      <c r="A175">
        <v>171</v>
      </c>
      <c r="B175" t="s">
        <v>283</v>
      </c>
      <c r="C175" t="s">
        <v>284</v>
      </c>
      <c r="D175">
        <v>0.103723</v>
      </c>
      <c r="E175">
        <v>5.5754299999999999</v>
      </c>
      <c r="F175">
        <v>0</v>
      </c>
      <c r="G175">
        <v>16.2226</v>
      </c>
      <c r="H175">
        <v>0</v>
      </c>
      <c r="K175">
        <f t="shared" si="10"/>
        <v>55</v>
      </c>
      <c r="N175">
        <v>171</v>
      </c>
      <c r="O175" t="str">
        <f t="shared" si="11"/>
        <v/>
      </c>
      <c r="Q175">
        <f t="shared" si="12"/>
        <v>0</v>
      </c>
      <c r="R175" t="str">
        <f t="shared" si="13"/>
        <v/>
      </c>
      <c r="S175">
        <v>171</v>
      </c>
      <c r="T175" t="str">
        <f t="shared" si="14"/>
        <v/>
      </c>
    </row>
    <row r="176" spans="1:20" x14ac:dyDescent="0.25">
      <c r="A176">
        <v>172</v>
      </c>
      <c r="B176" t="s">
        <v>283</v>
      </c>
      <c r="C176" t="s">
        <v>286</v>
      </c>
      <c r="D176">
        <v>0.17277799999999999</v>
      </c>
      <c r="E176">
        <v>5.1692200000000001</v>
      </c>
      <c r="F176">
        <v>0</v>
      </c>
      <c r="G176">
        <v>19.8306</v>
      </c>
      <c r="H176">
        <v>0</v>
      </c>
      <c r="K176">
        <f t="shared" si="10"/>
        <v>55</v>
      </c>
      <c r="N176">
        <v>172</v>
      </c>
      <c r="O176" t="str">
        <f t="shared" si="11"/>
        <v/>
      </c>
      <c r="Q176">
        <f t="shared" si="12"/>
        <v>0</v>
      </c>
      <c r="R176" t="str">
        <f t="shared" si="13"/>
        <v/>
      </c>
      <c r="S176">
        <v>172</v>
      </c>
      <c r="T176" t="str">
        <f t="shared" si="14"/>
        <v/>
      </c>
    </row>
    <row r="177" spans="1:20" x14ac:dyDescent="0.25">
      <c r="A177">
        <v>173</v>
      </c>
      <c r="B177" t="s">
        <v>283</v>
      </c>
      <c r="C177" t="s">
        <v>285</v>
      </c>
      <c r="D177">
        <v>0.12967500000000001</v>
      </c>
      <c r="E177">
        <v>4.5818099999999999</v>
      </c>
      <c r="F177">
        <v>0</v>
      </c>
      <c r="G177">
        <v>18.6724</v>
      </c>
      <c r="H177">
        <v>0</v>
      </c>
      <c r="K177">
        <f t="shared" si="10"/>
        <v>55</v>
      </c>
      <c r="N177">
        <v>173</v>
      </c>
      <c r="O177" t="str">
        <f t="shared" si="11"/>
        <v/>
      </c>
      <c r="Q177">
        <f t="shared" si="12"/>
        <v>0</v>
      </c>
      <c r="R177" t="str">
        <f t="shared" si="13"/>
        <v/>
      </c>
      <c r="S177">
        <v>173</v>
      </c>
      <c r="T177" t="str">
        <f t="shared" si="14"/>
        <v/>
      </c>
    </row>
    <row r="178" spans="1:20" x14ac:dyDescent="0.25">
      <c r="A178">
        <v>174</v>
      </c>
      <c r="B178" t="s">
        <v>283</v>
      </c>
      <c r="C178" t="s">
        <v>287</v>
      </c>
      <c r="D178">
        <v>0.15437600000000001</v>
      </c>
      <c r="E178">
        <v>4.9599599999999997</v>
      </c>
      <c r="F178">
        <v>0</v>
      </c>
      <c r="G178">
        <v>18.609200000000001</v>
      </c>
      <c r="H178">
        <v>0</v>
      </c>
      <c r="K178">
        <f t="shared" si="10"/>
        <v>55</v>
      </c>
      <c r="N178">
        <v>174</v>
      </c>
      <c r="O178" t="str">
        <f t="shared" si="11"/>
        <v/>
      </c>
      <c r="Q178">
        <f t="shared" si="12"/>
        <v>0</v>
      </c>
      <c r="R178" t="str">
        <f t="shared" si="13"/>
        <v/>
      </c>
      <c r="S178">
        <v>174</v>
      </c>
      <c r="T178" t="str">
        <f t="shared" si="14"/>
        <v/>
      </c>
    </row>
    <row r="179" spans="1:20" x14ac:dyDescent="0.25">
      <c r="A179">
        <v>175</v>
      </c>
      <c r="B179" t="s">
        <v>288</v>
      </c>
      <c r="C179" t="s">
        <v>289</v>
      </c>
      <c r="D179">
        <v>0.103578</v>
      </c>
      <c r="E179">
        <v>25.520299999999999</v>
      </c>
      <c r="F179">
        <v>0</v>
      </c>
      <c r="G179">
        <v>0.80425599999999997</v>
      </c>
      <c r="H179">
        <v>4.5273099999999997E-2</v>
      </c>
      <c r="K179">
        <f t="shared" si="10"/>
        <v>56</v>
      </c>
      <c r="N179">
        <v>175</v>
      </c>
      <c r="O179" t="str">
        <f t="shared" si="11"/>
        <v/>
      </c>
      <c r="Q179">
        <f t="shared" si="12"/>
        <v>0</v>
      </c>
      <c r="R179" t="str">
        <f t="shared" si="13"/>
        <v/>
      </c>
      <c r="S179">
        <v>175</v>
      </c>
      <c r="T179" t="str">
        <f t="shared" si="14"/>
        <v/>
      </c>
    </row>
    <row r="180" spans="1:20" x14ac:dyDescent="0.25">
      <c r="A180">
        <v>176</v>
      </c>
      <c r="B180" t="s">
        <v>290</v>
      </c>
      <c r="C180" t="s">
        <v>292</v>
      </c>
      <c r="D180">
        <v>6.0699400000000001E-2</v>
      </c>
      <c r="E180">
        <v>81.349299999999999</v>
      </c>
      <c r="F180">
        <v>81.349259986902425</v>
      </c>
      <c r="G180">
        <v>1.54853</v>
      </c>
      <c r="H180">
        <v>0</v>
      </c>
      <c r="K180">
        <f t="shared" si="10"/>
        <v>57</v>
      </c>
      <c r="N180">
        <v>176</v>
      </c>
      <c r="O180" t="str">
        <f t="shared" si="11"/>
        <v/>
      </c>
      <c r="Q180">
        <f t="shared" si="12"/>
        <v>0</v>
      </c>
      <c r="R180" t="str">
        <f t="shared" si="13"/>
        <v/>
      </c>
      <c r="S180">
        <v>176</v>
      </c>
      <c r="T180" t="str">
        <f t="shared" si="14"/>
        <v/>
      </c>
    </row>
    <row r="181" spans="1:20" x14ac:dyDescent="0.25">
      <c r="A181">
        <v>177</v>
      </c>
      <c r="B181" t="s">
        <v>290</v>
      </c>
      <c r="C181" t="s">
        <v>291</v>
      </c>
      <c r="D181">
        <v>0.309168</v>
      </c>
      <c r="E181">
        <v>260.01299999999998</v>
      </c>
      <c r="F181">
        <v>196.11794144056216</v>
      </c>
      <c r="G181">
        <v>5.5242800000000001</v>
      </c>
      <c r="H181">
        <v>0.10062500000000001</v>
      </c>
      <c r="K181">
        <f t="shared" si="10"/>
        <v>57</v>
      </c>
      <c r="N181">
        <v>177</v>
      </c>
      <c r="O181" t="str">
        <f t="shared" si="11"/>
        <v/>
      </c>
      <c r="Q181">
        <f t="shared" si="12"/>
        <v>0</v>
      </c>
      <c r="R181" t="str">
        <f t="shared" si="13"/>
        <v/>
      </c>
      <c r="S181">
        <v>177</v>
      </c>
      <c r="T181" t="str">
        <f t="shared" si="14"/>
        <v/>
      </c>
    </row>
    <row r="182" spans="1:20" x14ac:dyDescent="0.25">
      <c r="A182">
        <v>178</v>
      </c>
      <c r="B182" t="s">
        <v>293</v>
      </c>
      <c r="C182" t="s">
        <v>294</v>
      </c>
      <c r="D182">
        <v>8.3235100000000006E-2</v>
      </c>
      <c r="E182">
        <v>15.9153</v>
      </c>
      <c r="F182">
        <v>0</v>
      </c>
      <c r="G182">
        <v>8.9366299999999992</v>
      </c>
      <c r="H182">
        <v>3.5621199999999999E-2</v>
      </c>
      <c r="K182">
        <f t="shared" si="10"/>
        <v>58</v>
      </c>
      <c r="N182">
        <v>178</v>
      </c>
      <c r="O182" t="str">
        <f t="shared" si="11"/>
        <v/>
      </c>
      <c r="Q182">
        <f t="shared" si="12"/>
        <v>0</v>
      </c>
      <c r="R182" t="str">
        <f t="shared" si="13"/>
        <v/>
      </c>
      <c r="S182">
        <v>178</v>
      </c>
      <c r="T182" t="str">
        <f t="shared" si="14"/>
        <v/>
      </c>
    </row>
    <row r="183" spans="1:20" x14ac:dyDescent="0.25">
      <c r="A183">
        <v>179</v>
      </c>
      <c r="B183" t="s">
        <v>295</v>
      </c>
      <c r="C183" t="s">
        <v>296</v>
      </c>
      <c r="D183">
        <v>9.3147900000000006E-2</v>
      </c>
      <c r="E183">
        <v>20.852599999999999</v>
      </c>
      <c r="F183">
        <v>0</v>
      </c>
      <c r="G183">
        <v>1.7117800000000001</v>
      </c>
      <c r="H183">
        <v>5.9802099999999997E-2</v>
      </c>
      <c r="K183">
        <f t="shared" si="10"/>
        <v>59</v>
      </c>
      <c r="N183">
        <v>179</v>
      </c>
      <c r="O183" t="str">
        <f t="shared" si="11"/>
        <v/>
      </c>
      <c r="Q183">
        <f t="shared" si="12"/>
        <v>0</v>
      </c>
      <c r="R183" t="str">
        <f t="shared" si="13"/>
        <v/>
      </c>
      <c r="S183">
        <v>179</v>
      </c>
      <c r="T183" t="str">
        <f t="shared" si="14"/>
        <v/>
      </c>
    </row>
    <row r="184" spans="1:20" x14ac:dyDescent="0.25">
      <c r="A184">
        <v>180</v>
      </c>
      <c r="B184" t="s">
        <v>295</v>
      </c>
      <c r="C184" t="s">
        <v>299</v>
      </c>
      <c r="D184">
        <v>0.14838299999999999</v>
      </c>
      <c r="E184">
        <v>3.4382999999999999</v>
      </c>
      <c r="F184">
        <v>0</v>
      </c>
      <c r="G184">
        <v>12.034000000000001</v>
      </c>
      <c r="H184">
        <v>0</v>
      </c>
      <c r="K184">
        <f t="shared" si="10"/>
        <v>59</v>
      </c>
      <c r="N184">
        <v>180</v>
      </c>
      <c r="O184" t="str">
        <f t="shared" si="11"/>
        <v/>
      </c>
      <c r="Q184">
        <f t="shared" si="12"/>
        <v>0</v>
      </c>
      <c r="R184" t="str">
        <f t="shared" si="13"/>
        <v/>
      </c>
      <c r="S184">
        <v>180</v>
      </c>
      <c r="T184" t="str">
        <f t="shared" si="14"/>
        <v/>
      </c>
    </row>
    <row r="185" spans="1:20" x14ac:dyDescent="0.25">
      <c r="A185">
        <v>181</v>
      </c>
      <c r="B185" t="s">
        <v>295</v>
      </c>
      <c r="C185" t="s">
        <v>297</v>
      </c>
      <c r="D185">
        <v>5.49679E-2</v>
      </c>
      <c r="E185">
        <v>2.7309700000000001</v>
      </c>
      <c r="F185">
        <v>0</v>
      </c>
      <c r="G185">
        <v>1.8554900000000001</v>
      </c>
      <c r="H185">
        <v>7.2559599999999997E-3</v>
      </c>
      <c r="K185">
        <f t="shared" si="10"/>
        <v>59</v>
      </c>
      <c r="N185">
        <v>181</v>
      </c>
      <c r="O185" t="str">
        <f t="shared" si="11"/>
        <v/>
      </c>
      <c r="Q185">
        <f t="shared" si="12"/>
        <v>0</v>
      </c>
      <c r="R185" t="str">
        <f t="shared" si="13"/>
        <v/>
      </c>
      <c r="S185">
        <v>181</v>
      </c>
      <c r="T185" t="str">
        <f t="shared" si="14"/>
        <v/>
      </c>
    </row>
    <row r="186" spans="1:20" x14ac:dyDescent="0.25">
      <c r="A186">
        <v>182</v>
      </c>
      <c r="B186" t="s">
        <v>295</v>
      </c>
      <c r="C186" t="s">
        <v>298</v>
      </c>
      <c r="D186">
        <v>0.184448</v>
      </c>
      <c r="E186">
        <v>1.4793099999999999</v>
      </c>
      <c r="F186">
        <v>0</v>
      </c>
      <c r="G186">
        <v>11.5655</v>
      </c>
      <c r="H186">
        <v>0</v>
      </c>
      <c r="K186">
        <f t="shared" si="10"/>
        <v>59</v>
      </c>
      <c r="N186">
        <v>182</v>
      </c>
      <c r="O186" t="str">
        <f t="shared" si="11"/>
        <v/>
      </c>
      <c r="Q186">
        <f t="shared" si="12"/>
        <v>0</v>
      </c>
      <c r="R186" t="str">
        <f t="shared" si="13"/>
        <v/>
      </c>
      <c r="S186">
        <v>182</v>
      </c>
      <c r="T186" t="str">
        <f t="shared" si="14"/>
        <v/>
      </c>
    </row>
    <row r="187" spans="1:20" x14ac:dyDescent="0.25">
      <c r="A187">
        <v>183</v>
      </c>
      <c r="B187" t="s">
        <v>300</v>
      </c>
      <c r="C187" t="s">
        <v>301</v>
      </c>
      <c r="D187">
        <v>7.9472500000000001E-2</v>
      </c>
      <c r="E187">
        <v>131.92500000000001</v>
      </c>
      <c r="F187">
        <v>121.2685232929164</v>
      </c>
      <c r="G187">
        <v>5.77494</v>
      </c>
      <c r="H187">
        <v>1.7865200000000001E-2</v>
      </c>
      <c r="K187">
        <f t="shared" si="10"/>
        <v>60</v>
      </c>
      <c r="N187">
        <v>183</v>
      </c>
      <c r="O187" t="str">
        <f t="shared" si="11"/>
        <v/>
      </c>
      <c r="Q187">
        <f t="shared" si="12"/>
        <v>0</v>
      </c>
      <c r="R187" t="str">
        <f t="shared" si="13"/>
        <v/>
      </c>
      <c r="S187">
        <v>183</v>
      </c>
      <c r="T187" t="str">
        <f t="shared" si="14"/>
        <v/>
      </c>
    </row>
    <row r="188" spans="1:20" x14ac:dyDescent="0.25">
      <c r="A188">
        <v>184</v>
      </c>
      <c r="B188" t="s">
        <v>302</v>
      </c>
      <c r="C188" t="s">
        <v>303</v>
      </c>
      <c r="D188">
        <v>0.20625499999999999</v>
      </c>
      <c r="E188">
        <v>7.8004300000000004</v>
      </c>
      <c r="F188">
        <v>0</v>
      </c>
      <c r="G188">
        <v>22.7364</v>
      </c>
      <c r="H188">
        <v>3.0351000000000002E-3</v>
      </c>
      <c r="K188">
        <f t="shared" si="10"/>
        <v>61</v>
      </c>
      <c r="N188">
        <v>184</v>
      </c>
      <c r="O188" t="str">
        <f t="shared" si="11"/>
        <v/>
      </c>
      <c r="Q188">
        <f t="shared" si="12"/>
        <v>0</v>
      </c>
      <c r="R188" t="str">
        <f t="shared" si="13"/>
        <v/>
      </c>
      <c r="S188">
        <v>184</v>
      </c>
      <c r="T188" t="str">
        <f t="shared" si="14"/>
        <v/>
      </c>
    </row>
    <row r="189" spans="1:20" x14ac:dyDescent="0.25">
      <c r="A189">
        <v>185</v>
      </c>
      <c r="B189" t="s">
        <v>302</v>
      </c>
      <c r="C189" t="s">
        <v>305</v>
      </c>
      <c r="D189">
        <v>0.112429</v>
      </c>
      <c r="E189">
        <v>8.5934500000000007</v>
      </c>
      <c r="F189">
        <v>0</v>
      </c>
      <c r="G189">
        <v>10.2615</v>
      </c>
      <c r="H189">
        <v>1.0264499999999999E-2</v>
      </c>
      <c r="K189">
        <f t="shared" si="10"/>
        <v>61</v>
      </c>
      <c r="N189">
        <v>185</v>
      </c>
      <c r="O189" t="str">
        <f t="shared" si="11"/>
        <v/>
      </c>
      <c r="Q189">
        <f t="shared" si="12"/>
        <v>0</v>
      </c>
      <c r="R189" t="str">
        <f t="shared" si="13"/>
        <v/>
      </c>
      <c r="S189">
        <v>185</v>
      </c>
      <c r="T189" t="str">
        <f t="shared" si="14"/>
        <v/>
      </c>
    </row>
    <row r="190" spans="1:20" x14ac:dyDescent="0.25">
      <c r="A190">
        <v>186</v>
      </c>
      <c r="B190" t="s">
        <v>302</v>
      </c>
      <c r="C190" t="s">
        <v>304</v>
      </c>
      <c r="D190">
        <v>8.2722400000000001E-2</v>
      </c>
      <c r="E190">
        <v>6.2693399999999997</v>
      </c>
      <c r="F190">
        <v>0</v>
      </c>
      <c r="G190">
        <v>8.5760100000000001</v>
      </c>
      <c r="H190">
        <v>3.6832000000000002E-3</v>
      </c>
      <c r="K190">
        <f t="shared" si="10"/>
        <v>61</v>
      </c>
      <c r="N190">
        <v>186</v>
      </c>
      <c r="O190" t="str">
        <f t="shared" si="11"/>
        <v/>
      </c>
      <c r="Q190">
        <f t="shared" si="12"/>
        <v>0</v>
      </c>
      <c r="R190" t="str">
        <f t="shared" si="13"/>
        <v/>
      </c>
      <c r="S190">
        <v>186</v>
      </c>
      <c r="T190" t="str">
        <f t="shared" si="14"/>
        <v/>
      </c>
    </row>
    <row r="191" spans="1:20" x14ac:dyDescent="0.25">
      <c r="A191">
        <v>187</v>
      </c>
      <c r="B191" t="s">
        <v>306</v>
      </c>
      <c r="C191" t="s">
        <v>307</v>
      </c>
      <c r="D191">
        <v>0.25262800000000002</v>
      </c>
      <c r="E191">
        <v>37.837600000000002</v>
      </c>
      <c r="F191">
        <v>0</v>
      </c>
      <c r="G191">
        <v>3.5067300000000001</v>
      </c>
      <c r="H191">
        <v>0.113404</v>
      </c>
      <c r="K191">
        <f t="shared" si="10"/>
        <v>62</v>
      </c>
      <c r="N191">
        <v>187</v>
      </c>
      <c r="O191" t="str">
        <f t="shared" si="11"/>
        <v/>
      </c>
      <c r="Q191">
        <f t="shared" si="12"/>
        <v>0</v>
      </c>
      <c r="R191" t="str">
        <f t="shared" si="13"/>
        <v/>
      </c>
      <c r="S191">
        <v>187</v>
      </c>
      <c r="T191" t="str">
        <f t="shared" si="14"/>
        <v/>
      </c>
    </row>
    <row r="192" spans="1:20" x14ac:dyDescent="0.25">
      <c r="A192">
        <v>188</v>
      </c>
      <c r="B192" t="s">
        <v>306</v>
      </c>
      <c r="C192" t="s">
        <v>309</v>
      </c>
      <c r="D192">
        <v>0.108746</v>
      </c>
      <c r="E192">
        <v>0.202067</v>
      </c>
      <c r="F192">
        <v>0</v>
      </c>
      <c r="G192">
        <v>0.70904400000000001</v>
      </c>
      <c r="H192">
        <v>0</v>
      </c>
      <c r="K192">
        <f t="shared" si="10"/>
        <v>62</v>
      </c>
      <c r="N192">
        <v>188</v>
      </c>
      <c r="O192" t="str">
        <f t="shared" si="11"/>
        <v/>
      </c>
      <c r="Q192">
        <f t="shared" si="12"/>
        <v>0</v>
      </c>
      <c r="R192" t="str">
        <f t="shared" si="13"/>
        <v/>
      </c>
      <c r="S192">
        <v>188</v>
      </c>
      <c r="T192" t="str">
        <f t="shared" si="14"/>
        <v/>
      </c>
    </row>
    <row r="193" spans="1:20" x14ac:dyDescent="0.25">
      <c r="A193">
        <v>189</v>
      </c>
      <c r="B193" t="s">
        <v>306</v>
      </c>
      <c r="C193" t="s">
        <v>308</v>
      </c>
      <c r="D193">
        <v>0.22037899999999999</v>
      </c>
      <c r="E193">
        <v>23.943100000000001</v>
      </c>
      <c r="F193">
        <v>0</v>
      </c>
      <c r="G193">
        <v>17.314699999999998</v>
      </c>
      <c r="H193">
        <v>5.0806700000000003E-2</v>
      </c>
      <c r="K193">
        <f t="shared" si="10"/>
        <v>62</v>
      </c>
      <c r="N193">
        <v>189</v>
      </c>
      <c r="O193" t="str">
        <f t="shared" si="11"/>
        <v/>
      </c>
      <c r="Q193">
        <f t="shared" si="12"/>
        <v>0</v>
      </c>
      <c r="R193" t="str">
        <f t="shared" si="13"/>
        <v/>
      </c>
      <c r="S193">
        <v>189</v>
      </c>
      <c r="T193" t="str">
        <f t="shared" si="14"/>
        <v/>
      </c>
    </row>
    <row r="194" spans="1:20" x14ac:dyDescent="0.25">
      <c r="A194">
        <v>190</v>
      </c>
      <c r="B194" t="s">
        <v>310</v>
      </c>
      <c r="C194" t="s">
        <v>311</v>
      </c>
      <c r="D194">
        <v>6.4044100000000007E-2</v>
      </c>
      <c r="E194">
        <v>7.1176500000000003</v>
      </c>
      <c r="F194">
        <v>0</v>
      </c>
      <c r="G194">
        <v>9.1691199999999995</v>
      </c>
      <c r="H194">
        <v>5.02513E-3</v>
      </c>
      <c r="K194">
        <f t="shared" si="10"/>
        <v>63</v>
      </c>
      <c r="N194">
        <v>190</v>
      </c>
      <c r="O194" t="str">
        <f t="shared" si="11"/>
        <v/>
      </c>
      <c r="Q194">
        <f t="shared" si="12"/>
        <v>0</v>
      </c>
      <c r="R194" t="str">
        <f t="shared" si="13"/>
        <v/>
      </c>
      <c r="S194">
        <v>190</v>
      </c>
      <c r="T194" t="str">
        <f t="shared" si="14"/>
        <v/>
      </c>
    </row>
    <row r="195" spans="1:20" x14ac:dyDescent="0.25">
      <c r="A195">
        <v>191</v>
      </c>
      <c r="B195" t="s">
        <v>313</v>
      </c>
      <c r="C195" t="s">
        <v>316</v>
      </c>
      <c r="D195">
        <v>0.118191</v>
      </c>
      <c r="E195">
        <v>14.5265</v>
      </c>
      <c r="F195">
        <v>0</v>
      </c>
      <c r="G195">
        <v>9.6744699999999995</v>
      </c>
      <c r="H195">
        <v>2.32961E-2</v>
      </c>
      <c r="K195">
        <f t="shared" si="10"/>
        <v>64</v>
      </c>
      <c r="N195">
        <v>191</v>
      </c>
      <c r="O195" t="str">
        <f t="shared" si="11"/>
        <v/>
      </c>
      <c r="Q195">
        <f t="shared" si="12"/>
        <v>0</v>
      </c>
      <c r="R195" t="str">
        <f t="shared" si="13"/>
        <v/>
      </c>
      <c r="S195">
        <v>191</v>
      </c>
      <c r="T195" t="str">
        <f t="shared" si="14"/>
        <v/>
      </c>
    </row>
    <row r="196" spans="1:20" x14ac:dyDescent="0.25">
      <c r="A196">
        <v>192</v>
      </c>
      <c r="B196" t="s">
        <v>313</v>
      </c>
      <c r="C196" t="s">
        <v>314</v>
      </c>
      <c r="D196">
        <v>0.35315099999999999</v>
      </c>
      <c r="E196">
        <v>55.4116</v>
      </c>
      <c r="F196">
        <v>0</v>
      </c>
      <c r="G196">
        <v>15.627000000000001</v>
      </c>
      <c r="H196">
        <v>0.117766</v>
      </c>
      <c r="K196">
        <f t="shared" si="10"/>
        <v>64</v>
      </c>
      <c r="N196">
        <v>192</v>
      </c>
      <c r="O196" t="str">
        <f t="shared" si="11"/>
        <v/>
      </c>
      <c r="Q196">
        <f t="shared" si="12"/>
        <v>0</v>
      </c>
      <c r="R196" t="str">
        <f t="shared" si="13"/>
        <v/>
      </c>
      <c r="S196">
        <v>192</v>
      </c>
      <c r="T196" t="str">
        <f t="shared" si="14"/>
        <v/>
      </c>
    </row>
    <row r="197" spans="1:20" x14ac:dyDescent="0.25">
      <c r="A197">
        <v>193</v>
      </c>
      <c r="B197" t="s">
        <v>317</v>
      </c>
      <c r="C197" t="s">
        <v>318</v>
      </c>
      <c r="D197">
        <v>7.3436100000000004E-2</v>
      </c>
      <c r="E197">
        <v>60.348799999999997</v>
      </c>
      <c r="F197">
        <v>50.17874149659864</v>
      </c>
      <c r="G197">
        <v>6.5820400000000001</v>
      </c>
      <c r="H197">
        <v>1.2875299999999999E-2</v>
      </c>
      <c r="K197">
        <f t="shared" si="10"/>
        <v>65</v>
      </c>
      <c r="N197">
        <v>193</v>
      </c>
      <c r="O197" t="str">
        <f t="shared" si="11"/>
        <v/>
      </c>
      <c r="Q197">
        <f t="shared" si="12"/>
        <v>0</v>
      </c>
      <c r="R197" t="str">
        <f t="shared" si="13"/>
        <v/>
      </c>
      <c r="S197">
        <v>193</v>
      </c>
      <c r="T197" t="str">
        <f t="shared" si="14"/>
        <v/>
      </c>
    </row>
    <row r="198" spans="1:20" x14ac:dyDescent="0.25">
      <c r="A198">
        <v>194</v>
      </c>
      <c r="B198" t="s">
        <v>321</v>
      </c>
      <c r="C198" t="s">
        <v>322</v>
      </c>
      <c r="D198">
        <v>0.13966500000000001</v>
      </c>
      <c r="E198">
        <v>5.4795400000000001</v>
      </c>
      <c r="F198">
        <v>0</v>
      </c>
      <c r="G198">
        <v>14.019500000000001</v>
      </c>
      <c r="H198">
        <v>0</v>
      </c>
      <c r="K198">
        <f t="shared" ref="K198:K261" si="15">IF(B198=B197,K197,K197+1)</f>
        <v>66</v>
      </c>
      <c r="N198">
        <v>194</v>
      </c>
      <c r="O198" t="str">
        <f t="shared" ref="O198:O261" si="16">IFERROR(INDEX($B$4:$K$487,MATCH(N198,$K$4:$K$487,0),1),"")</f>
        <v/>
      </c>
      <c r="Q198">
        <f t="shared" ref="Q198:Q261" si="17">IF(R198="",Q197,Q197+1)</f>
        <v>0</v>
      </c>
      <c r="R198" t="str">
        <f t="shared" ref="R198:R261" si="18">IF(B198=$S$2,C198,"")</f>
        <v/>
      </c>
      <c r="S198">
        <v>194</v>
      </c>
      <c r="T198" t="str">
        <f t="shared" ref="T198:T261" si="19">IFERROR(INDEX($Q$4:$R$468,MATCH(S198,$Q$4:$Q$468,0),2),"")</f>
        <v/>
      </c>
    </row>
    <row r="199" spans="1:20" x14ac:dyDescent="0.25">
      <c r="A199">
        <v>195</v>
      </c>
      <c r="B199" t="s">
        <v>321</v>
      </c>
      <c r="C199" t="s">
        <v>323</v>
      </c>
      <c r="D199">
        <v>6.7740300000000003E-2</v>
      </c>
      <c r="E199">
        <v>82.707499999999996</v>
      </c>
      <c r="F199">
        <v>74.05433522601578</v>
      </c>
      <c r="G199">
        <v>4.0814599999999999</v>
      </c>
      <c r="H199">
        <v>2.2437200000000001E-2</v>
      </c>
      <c r="K199">
        <f t="shared" si="15"/>
        <v>66</v>
      </c>
      <c r="N199">
        <v>195</v>
      </c>
      <c r="O199" t="str">
        <f t="shared" si="16"/>
        <v/>
      </c>
      <c r="Q199">
        <f t="shared" si="17"/>
        <v>0</v>
      </c>
      <c r="R199" t="str">
        <f t="shared" si="18"/>
        <v/>
      </c>
      <c r="S199">
        <v>195</v>
      </c>
      <c r="T199" t="str">
        <f t="shared" si="19"/>
        <v/>
      </c>
    </row>
    <row r="200" spans="1:20" x14ac:dyDescent="0.25">
      <c r="A200">
        <v>196</v>
      </c>
      <c r="B200" t="s">
        <v>321</v>
      </c>
      <c r="C200" t="s">
        <v>326</v>
      </c>
      <c r="D200">
        <v>4.4337000000000001E-2</v>
      </c>
      <c r="E200">
        <v>56.7316</v>
      </c>
      <c r="F200">
        <v>52.8229238382524</v>
      </c>
      <c r="G200">
        <v>3.6556700000000002</v>
      </c>
      <c r="H200">
        <v>6.3819499999999999E-3</v>
      </c>
      <c r="K200">
        <f t="shared" si="15"/>
        <v>66</v>
      </c>
      <c r="N200">
        <v>196</v>
      </c>
      <c r="O200" t="str">
        <f t="shared" si="16"/>
        <v/>
      </c>
      <c r="Q200">
        <f t="shared" si="17"/>
        <v>0</v>
      </c>
      <c r="R200" t="str">
        <f t="shared" si="18"/>
        <v/>
      </c>
      <c r="S200">
        <v>196</v>
      </c>
      <c r="T200" t="str">
        <f t="shared" si="19"/>
        <v/>
      </c>
    </row>
    <row r="201" spans="1:20" x14ac:dyDescent="0.25">
      <c r="A201">
        <v>197</v>
      </c>
      <c r="B201" t="s">
        <v>328</v>
      </c>
      <c r="C201" t="s">
        <v>329</v>
      </c>
      <c r="D201">
        <v>0.21831600000000001</v>
      </c>
      <c r="E201">
        <v>11.041399999999999</v>
      </c>
      <c r="F201">
        <v>4.7370968324010425</v>
      </c>
      <c r="G201">
        <v>4.2941900000000004</v>
      </c>
      <c r="H201">
        <v>5.9214899999999997E-3</v>
      </c>
      <c r="K201">
        <f t="shared" si="15"/>
        <v>67</v>
      </c>
      <c r="N201">
        <v>197</v>
      </c>
      <c r="O201" t="str">
        <f t="shared" si="16"/>
        <v/>
      </c>
      <c r="Q201">
        <f t="shared" si="17"/>
        <v>0</v>
      </c>
      <c r="R201" t="str">
        <f t="shared" si="18"/>
        <v/>
      </c>
      <c r="S201">
        <v>197</v>
      </c>
      <c r="T201" t="str">
        <f t="shared" si="19"/>
        <v/>
      </c>
    </row>
    <row r="202" spans="1:20" x14ac:dyDescent="0.25">
      <c r="A202">
        <v>198</v>
      </c>
      <c r="B202" t="s">
        <v>328</v>
      </c>
      <c r="C202" t="s">
        <v>330</v>
      </c>
      <c r="D202">
        <v>8.3201600000000001E-2</v>
      </c>
      <c r="E202">
        <v>3.0255100000000001</v>
      </c>
      <c r="F202">
        <v>0</v>
      </c>
      <c r="G202">
        <v>5.2946299999999997</v>
      </c>
      <c r="H202">
        <v>0</v>
      </c>
      <c r="K202">
        <f t="shared" si="15"/>
        <v>67</v>
      </c>
      <c r="N202">
        <v>198</v>
      </c>
      <c r="O202" t="str">
        <f t="shared" si="16"/>
        <v/>
      </c>
      <c r="Q202">
        <f t="shared" si="17"/>
        <v>0</v>
      </c>
      <c r="R202" t="str">
        <f t="shared" si="18"/>
        <v/>
      </c>
      <c r="S202">
        <v>198</v>
      </c>
      <c r="T202" t="str">
        <f t="shared" si="19"/>
        <v/>
      </c>
    </row>
    <row r="203" spans="1:20" x14ac:dyDescent="0.25">
      <c r="A203">
        <v>199</v>
      </c>
      <c r="B203" t="s">
        <v>331</v>
      </c>
      <c r="C203" t="s">
        <v>338</v>
      </c>
      <c r="D203">
        <v>7.6669299999999996E-2</v>
      </c>
      <c r="E203">
        <v>120.212</v>
      </c>
      <c r="F203">
        <v>107.11550000000001</v>
      </c>
      <c r="G203">
        <v>3.9730799999999999</v>
      </c>
      <c r="H203">
        <v>3.0587199999999998E-2</v>
      </c>
      <c r="K203">
        <f t="shared" si="15"/>
        <v>68</v>
      </c>
      <c r="N203">
        <v>199</v>
      </c>
      <c r="O203" t="str">
        <f t="shared" si="16"/>
        <v/>
      </c>
      <c r="Q203">
        <f t="shared" si="17"/>
        <v>0</v>
      </c>
      <c r="R203" t="str">
        <f t="shared" si="18"/>
        <v/>
      </c>
      <c r="S203">
        <v>199</v>
      </c>
      <c r="T203" t="str">
        <f t="shared" si="19"/>
        <v/>
      </c>
    </row>
    <row r="204" spans="1:20" x14ac:dyDescent="0.25">
      <c r="A204">
        <v>200</v>
      </c>
      <c r="B204" t="s">
        <v>331</v>
      </c>
      <c r="C204" t="s">
        <v>332</v>
      </c>
      <c r="D204">
        <v>7.9283900000000004E-2</v>
      </c>
      <c r="E204">
        <v>124.499</v>
      </c>
      <c r="F204">
        <v>110.93814882308277</v>
      </c>
      <c r="G204">
        <v>4.1027199999999997</v>
      </c>
      <c r="H204">
        <v>3.1840599999999997E-2</v>
      </c>
      <c r="K204">
        <f t="shared" si="15"/>
        <v>68</v>
      </c>
      <c r="N204">
        <v>200</v>
      </c>
      <c r="O204" t="str">
        <f t="shared" si="16"/>
        <v/>
      </c>
      <c r="Q204">
        <f t="shared" si="17"/>
        <v>0</v>
      </c>
      <c r="R204" t="str">
        <f t="shared" si="18"/>
        <v/>
      </c>
      <c r="S204">
        <v>200</v>
      </c>
      <c r="T204" t="str">
        <f t="shared" si="19"/>
        <v/>
      </c>
    </row>
    <row r="205" spans="1:20" x14ac:dyDescent="0.25">
      <c r="A205">
        <v>201</v>
      </c>
      <c r="B205" t="s">
        <v>331</v>
      </c>
      <c r="C205" t="s">
        <v>334</v>
      </c>
      <c r="D205">
        <v>5.1188700000000002E-3</v>
      </c>
      <c r="E205">
        <v>7.5471700000000003E-2</v>
      </c>
      <c r="F205">
        <v>0</v>
      </c>
      <c r="G205">
        <v>0.30188700000000002</v>
      </c>
      <c r="H205">
        <v>0</v>
      </c>
      <c r="K205">
        <f t="shared" si="15"/>
        <v>68</v>
      </c>
      <c r="N205">
        <v>201</v>
      </c>
      <c r="O205" t="str">
        <f t="shared" si="16"/>
        <v/>
      </c>
      <c r="Q205">
        <f t="shared" si="17"/>
        <v>0</v>
      </c>
      <c r="R205" t="str">
        <f t="shared" si="18"/>
        <v/>
      </c>
      <c r="S205">
        <v>201</v>
      </c>
      <c r="T205" t="str">
        <f t="shared" si="19"/>
        <v/>
      </c>
    </row>
    <row r="206" spans="1:20" x14ac:dyDescent="0.25">
      <c r="A206">
        <v>202</v>
      </c>
      <c r="B206" t="s">
        <v>331</v>
      </c>
      <c r="C206" t="s">
        <v>339</v>
      </c>
      <c r="D206">
        <v>0.139902</v>
      </c>
      <c r="E206">
        <v>55.640999999999998</v>
      </c>
      <c r="F206">
        <v>17.111834961997829</v>
      </c>
      <c r="G206">
        <v>6.7518000000000002</v>
      </c>
      <c r="H206">
        <v>4.8503200000000003E-2</v>
      </c>
      <c r="K206">
        <f t="shared" si="15"/>
        <v>68</v>
      </c>
      <c r="N206">
        <v>202</v>
      </c>
      <c r="O206" t="str">
        <f t="shared" si="16"/>
        <v/>
      </c>
      <c r="Q206">
        <f t="shared" si="17"/>
        <v>0</v>
      </c>
      <c r="R206" t="str">
        <f t="shared" si="18"/>
        <v/>
      </c>
      <c r="S206">
        <v>202</v>
      </c>
      <c r="T206" t="str">
        <f t="shared" si="19"/>
        <v/>
      </c>
    </row>
    <row r="207" spans="1:20" x14ac:dyDescent="0.25">
      <c r="A207">
        <v>203</v>
      </c>
      <c r="B207" t="s">
        <v>331</v>
      </c>
      <c r="C207" t="s">
        <v>335</v>
      </c>
      <c r="D207">
        <v>0.152421</v>
      </c>
      <c r="E207">
        <v>62.431699999999999</v>
      </c>
      <c r="F207">
        <v>20.309278350515463</v>
      </c>
      <c r="G207">
        <v>6.5723099999999999</v>
      </c>
      <c r="H207">
        <v>5.9669100000000003E-2</v>
      </c>
      <c r="K207">
        <f t="shared" si="15"/>
        <v>68</v>
      </c>
      <c r="N207">
        <v>203</v>
      </c>
      <c r="O207" t="str">
        <f t="shared" si="16"/>
        <v/>
      </c>
      <c r="Q207">
        <f t="shared" si="17"/>
        <v>0</v>
      </c>
      <c r="R207" t="str">
        <f t="shared" si="18"/>
        <v/>
      </c>
      <c r="S207">
        <v>203</v>
      </c>
      <c r="T207" t="str">
        <f t="shared" si="19"/>
        <v/>
      </c>
    </row>
    <row r="208" spans="1:20" x14ac:dyDescent="0.25">
      <c r="A208">
        <v>204</v>
      </c>
      <c r="B208" t="s">
        <v>331</v>
      </c>
      <c r="C208" t="s">
        <v>337</v>
      </c>
      <c r="D208">
        <v>2.7296299999999999E-2</v>
      </c>
      <c r="E208">
        <v>2.9890099999999999</v>
      </c>
      <c r="F208">
        <v>0</v>
      </c>
      <c r="G208">
        <v>5.2307600000000001</v>
      </c>
      <c r="H208">
        <v>0</v>
      </c>
      <c r="K208">
        <f t="shared" si="15"/>
        <v>68</v>
      </c>
      <c r="N208">
        <v>204</v>
      </c>
      <c r="O208" t="str">
        <f t="shared" si="16"/>
        <v/>
      </c>
      <c r="Q208">
        <f t="shared" si="17"/>
        <v>0</v>
      </c>
      <c r="R208" t="str">
        <f t="shared" si="18"/>
        <v/>
      </c>
      <c r="S208">
        <v>204</v>
      </c>
      <c r="T208" t="str">
        <f t="shared" si="19"/>
        <v/>
      </c>
    </row>
    <row r="209" spans="1:20" x14ac:dyDescent="0.25">
      <c r="A209">
        <v>205</v>
      </c>
      <c r="B209" t="s">
        <v>340</v>
      </c>
      <c r="C209" t="s">
        <v>352</v>
      </c>
      <c r="D209">
        <v>0.18434700000000001</v>
      </c>
      <c r="E209">
        <v>9.2242200000000008</v>
      </c>
      <c r="F209">
        <v>0</v>
      </c>
      <c r="G209">
        <v>16.238700000000001</v>
      </c>
      <c r="H209">
        <v>1.5063500000000001E-2</v>
      </c>
      <c r="K209">
        <f t="shared" si="15"/>
        <v>69</v>
      </c>
      <c r="N209">
        <v>205</v>
      </c>
      <c r="O209" t="str">
        <f t="shared" si="16"/>
        <v/>
      </c>
      <c r="Q209">
        <f t="shared" si="17"/>
        <v>0</v>
      </c>
      <c r="R209" t="str">
        <f t="shared" si="18"/>
        <v/>
      </c>
      <c r="S209">
        <v>205</v>
      </c>
      <c r="T209" t="str">
        <f t="shared" si="19"/>
        <v/>
      </c>
    </row>
    <row r="210" spans="1:20" x14ac:dyDescent="0.25">
      <c r="A210">
        <v>206</v>
      </c>
      <c r="B210" t="s">
        <v>340</v>
      </c>
      <c r="C210" t="s">
        <v>341</v>
      </c>
      <c r="D210">
        <v>0.177094</v>
      </c>
      <c r="E210">
        <v>19.2211</v>
      </c>
      <c r="F210">
        <v>0</v>
      </c>
      <c r="G210">
        <v>9.4128100000000003</v>
      </c>
      <c r="H210">
        <v>3.7431100000000002E-2</v>
      </c>
      <c r="K210">
        <f t="shared" si="15"/>
        <v>69</v>
      </c>
      <c r="N210">
        <v>206</v>
      </c>
      <c r="O210" t="str">
        <f t="shared" si="16"/>
        <v/>
      </c>
      <c r="Q210">
        <f t="shared" si="17"/>
        <v>0</v>
      </c>
      <c r="R210" t="str">
        <f t="shared" si="18"/>
        <v/>
      </c>
      <c r="S210">
        <v>206</v>
      </c>
      <c r="T210" t="str">
        <f t="shared" si="19"/>
        <v/>
      </c>
    </row>
    <row r="211" spans="1:20" x14ac:dyDescent="0.25">
      <c r="A211">
        <v>207</v>
      </c>
      <c r="B211" t="s">
        <v>340</v>
      </c>
      <c r="C211" t="s">
        <v>360</v>
      </c>
      <c r="D211">
        <v>0.24911</v>
      </c>
      <c r="E211">
        <v>11.0608</v>
      </c>
      <c r="F211">
        <v>0</v>
      </c>
      <c r="G211">
        <v>12.256600000000001</v>
      </c>
      <c r="H211">
        <v>1.0569800000000001E-2</v>
      </c>
      <c r="K211">
        <f t="shared" si="15"/>
        <v>69</v>
      </c>
      <c r="N211">
        <v>207</v>
      </c>
      <c r="O211" t="str">
        <f t="shared" si="16"/>
        <v/>
      </c>
      <c r="Q211">
        <f t="shared" si="17"/>
        <v>0</v>
      </c>
      <c r="R211" t="str">
        <f t="shared" si="18"/>
        <v/>
      </c>
      <c r="S211">
        <v>207</v>
      </c>
      <c r="T211" t="str">
        <f t="shared" si="19"/>
        <v/>
      </c>
    </row>
    <row r="212" spans="1:20" x14ac:dyDescent="0.25">
      <c r="A212">
        <v>208</v>
      </c>
      <c r="B212" t="s">
        <v>340</v>
      </c>
      <c r="C212" t="s">
        <v>355</v>
      </c>
      <c r="D212">
        <v>0.243842</v>
      </c>
      <c r="E212">
        <v>23.3308</v>
      </c>
      <c r="F212">
        <v>0</v>
      </c>
      <c r="G212">
        <v>10.1144</v>
      </c>
      <c r="H212">
        <v>4.9884100000000001E-2</v>
      </c>
      <c r="K212">
        <f t="shared" si="15"/>
        <v>69</v>
      </c>
      <c r="N212">
        <v>208</v>
      </c>
      <c r="O212" t="str">
        <f t="shared" si="16"/>
        <v/>
      </c>
      <c r="Q212">
        <f t="shared" si="17"/>
        <v>0</v>
      </c>
      <c r="R212" t="str">
        <f t="shared" si="18"/>
        <v/>
      </c>
      <c r="S212">
        <v>208</v>
      </c>
      <c r="T212" t="str">
        <f t="shared" si="19"/>
        <v/>
      </c>
    </row>
    <row r="213" spans="1:20" x14ac:dyDescent="0.25">
      <c r="A213">
        <v>209</v>
      </c>
      <c r="B213" t="s">
        <v>340</v>
      </c>
      <c r="C213" t="s">
        <v>356</v>
      </c>
      <c r="D213">
        <v>0.187919</v>
      </c>
      <c r="E213">
        <v>19.4833</v>
      </c>
      <c r="F213">
        <v>0</v>
      </c>
      <c r="G213">
        <v>11.673299999999999</v>
      </c>
      <c r="H213">
        <v>4.0375599999999998E-2</v>
      </c>
      <c r="K213">
        <f t="shared" si="15"/>
        <v>69</v>
      </c>
      <c r="N213">
        <v>209</v>
      </c>
      <c r="O213" t="str">
        <f t="shared" si="16"/>
        <v/>
      </c>
      <c r="Q213">
        <f t="shared" si="17"/>
        <v>0</v>
      </c>
      <c r="R213" t="str">
        <f t="shared" si="18"/>
        <v/>
      </c>
      <c r="S213">
        <v>209</v>
      </c>
      <c r="T213" t="str">
        <f t="shared" si="19"/>
        <v/>
      </c>
    </row>
    <row r="214" spans="1:20" x14ac:dyDescent="0.25">
      <c r="A214">
        <v>210</v>
      </c>
      <c r="B214" t="s">
        <v>340</v>
      </c>
      <c r="C214" t="s">
        <v>362</v>
      </c>
      <c r="D214">
        <v>0.216226</v>
      </c>
      <c r="E214">
        <v>9.2518799999999999</v>
      </c>
      <c r="F214">
        <v>0</v>
      </c>
      <c r="G214">
        <v>18.874500000000001</v>
      </c>
      <c r="H214">
        <v>1.08647E-2</v>
      </c>
      <c r="K214">
        <f t="shared" si="15"/>
        <v>69</v>
      </c>
      <c r="N214">
        <v>210</v>
      </c>
      <c r="O214" t="str">
        <f t="shared" si="16"/>
        <v/>
      </c>
      <c r="Q214">
        <f t="shared" si="17"/>
        <v>0</v>
      </c>
      <c r="R214" t="str">
        <f t="shared" si="18"/>
        <v/>
      </c>
      <c r="S214">
        <v>210</v>
      </c>
      <c r="T214" t="str">
        <f t="shared" si="19"/>
        <v/>
      </c>
    </row>
    <row r="215" spans="1:20" x14ac:dyDescent="0.25">
      <c r="A215">
        <v>211</v>
      </c>
      <c r="B215" t="s">
        <v>340</v>
      </c>
      <c r="C215" t="s">
        <v>359</v>
      </c>
      <c r="D215">
        <v>0.53655200000000003</v>
      </c>
      <c r="E215">
        <v>5.8219000000000003</v>
      </c>
      <c r="F215">
        <v>0</v>
      </c>
      <c r="G215">
        <v>15.416399999999999</v>
      </c>
      <c r="H215">
        <v>4.4009799999999996E-3</v>
      </c>
      <c r="K215">
        <f t="shared" si="15"/>
        <v>69</v>
      </c>
      <c r="N215">
        <v>211</v>
      </c>
      <c r="O215" t="str">
        <f t="shared" si="16"/>
        <v/>
      </c>
      <c r="Q215">
        <f t="shared" si="17"/>
        <v>0</v>
      </c>
      <c r="R215" t="str">
        <f t="shared" si="18"/>
        <v/>
      </c>
      <c r="S215">
        <v>211</v>
      </c>
      <c r="T215" t="str">
        <f t="shared" si="19"/>
        <v/>
      </c>
    </row>
    <row r="216" spans="1:20" x14ac:dyDescent="0.25">
      <c r="A216">
        <v>212</v>
      </c>
      <c r="B216" t="s">
        <v>340</v>
      </c>
      <c r="C216" t="s">
        <v>343</v>
      </c>
      <c r="D216">
        <v>0.10700900000000001</v>
      </c>
      <c r="E216">
        <v>5.1211500000000001</v>
      </c>
      <c r="F216">
        <v>0</v>
      </c>
      <c r="G216">
        <v>8.1555300000000006</v>
      </c>
      <c r="H216">
        <v>1.36374E-3</v>
      </c>
      <c r="K216">
        <f t="shared" si="15"/>
        <v>69</v>
      </c>
      <c r="N216">
        <v>212</v>
      </c>
      <c r="O216" t="str">
        <f t="shared" si="16"/>
        <v/>
      </c>
      <c r="Q216">
        <f t="shared" si="17"/>
        <v>0</v>
      </c>
      <c r="R216" t="str">
        <f t="shared" si="18"/>
        <v/>
      </c>
      <c r="S216">
        <v>212</v>
      </c>
      <c r="T216" t="str">
        <f t="shared" si="19"/>
        <v/>
      </c>
    </row>
    <row r="217" spans="1:20" x14ac:dyDescent="0.25">
      <c r="A217">
        <v>213</v>
      </c>
      <c r="B217" t="s">
        <v>340</v>
      </c>
      <c r="C217" t="s">
        <v>62</v>
      </c>
      <c r="D217">
        <v>0.19120899999999999</v>
      </c>
      <c r="E217">
        <v>13.095800000000001</v>
      </c>
      <c r="F217">
        <v>0</v>
      </c>
      <c r="G217">
        <v>10.389200000000001</v>
      </c>
      <c r="H217">
        <v>2.1813900000000001E-2</v>
      </c>
      <c r="K217">
        <f t="shared" si="15"/>
        <v>69</v>
      </c>
      <c r="N217">
        <v>213</v>
      </c>
      <c r="O217" t="str">
        <f t="shared" si="16"/>
        <v/>
      </c>
      <c r="Q217">
        <f t="shared" si="17"/>
        <v>0</v>
      </c>
      <c r="R217" t="str">
        <f t="shared" si="18"/>
        <v/>
      </c>
      <c r="S217">
        <v>213</v>
      </c>
      <c r="T217" t="str">
        <f t="shared" si="19"/>
        <v/>
      </c>
    </row>
    <row r="218" spans="1:20" x14ac:dyDescent="0.25">
      <c r="A218">
        <v>214</v>
      </c>
      <c r="B218" t="s">
        <v>340</v>
      </c>
      <c r="C218" t="s">
        <v>351</v>
      </c>
      <c r="D218">
        <v>0.13607900000000001</v>
      </c>
      <c r="E218">
        <v>14.488799999999999</v>
      </c>
      <c r="F218">
        <v>0</v>
      </c>
      <c r="G218">
        <v>8.2297799999999999</v>
      </c>
      <c r="H218">
        <v>3.3823400000000003E-2</v>
      </c>
      <c r="K218">
        <f t="shared" si="15"/>
        <v>69</v>
      </c>
      <c r="N218">
        <v>214</v>
      </c>
      <c r="O218" t="str">
        <f t="shared" si="16"/>
        <v/>
      </c>
      <c r="Q218">
        <f t="shared" si="17"/>
        <v>0</v>
      </c>
      <c r="R218" t="str">
        <f t="shared" si="18"/>
        <v/>
      </c>
      <c r="S218">
        <v>214</v>
      </c>
      <c r="T218" t="str">
        <f t="shared" si="19"/>
        <v/>
      </c>
    </row>
    <row r="219" spans="1:20" x14ac:dyDescent="0.25">
      <c r="A219">
        <v>215</v>
      </c>
      <c r="B219" t="s">
        <v>340</v>
      </c>
      <c r="C219" t="s">
        <v>344</v>
      </c>
      <c r="D219">
        <v>0.19631199999999999</v>
      </c>
      <c r="E219">
        <v>8.9830900000000007</v>
      </c>
      <c r="F219">
        <v>0</v>
      </c>
      <c r="G219">
        <v>16.659099999999999</v>
      </c>
      <c r="H219">
        <v>1.13008E-2</v>
      </c>
      <c r="K219">
        <f t="shared" si="15"/>
        <v>69</v>
      </c>
      <c r="N219">
        <v>215</v>
      </c>
      <c r="O219" t="str">
        <f t="shared" si="16"/>
        <v/>
      </c>
      <c r="Q219">
        <f t="shared" si="17"/>
        <v>0</v>
      </c>
      <c r="R219" t="str">
        <f t="shared" si="18"/>
        <v/>
      </c>
      <c r="S219">
        <v>215</v>
      </c>
      <c r="T219" t="str">
        <f t="shared" si="19"/>
        <v/>
      </c>
    </row>
    <row r="220" spans="1:20" x14ac:dyDescent="0.25">
      <c r="A220">
        <v>216</v>
      </c>
      <c r="B220" t="s">
        <v>340</v>
      </c>
      <c r="C220" t="s">
        <v>345</v>
      </c>
      <c r="D220">
        <v>0.118245</v>
      </c>
      <c r="E220">
        <v>7.2838799999999999</v>
      </c>
      <c r="F220">
        <v>0</v>
      </c>
      <c r="G220">
        <v>10.91</v>
      </c>
      <c r="H220">
        <v>6.89137E-3</v>
      </c>
      <c r="K220">
        <f t="shared" si="15"/>
        <v>69</v>
      </c>
      <c r="N220">
        <v>216</v>
      </c>
      <c r="O220" t="str">
        <f t="shared" si="16"/>
        <v/>
      </c>
      <c r="Q220">
        <f t="shared" si="17"/>
        <v>0</v>
      </c>
      <c r="R220" t="str">
        <f t="shared" si="18"/>
        <v/>
      </c>
      <c r="S220">
        <v>216</v>
      </c>
      <c r="T220" t="str">
        <f t="shared" si="19"/>
        <v/>
      </c>
    </row>
    <row r="221" spans="1:20" x14ac:dyDescent="0.25">
      <c r="A221">
        <v>217</v>
      </c>
      <c r="B221" t="s">
        <v>340</v>
      </c>
      <c r="C221" t="s">
        <v>346</v>
      </c>
      <c r="D221">
        <v>0.21909699999999999</v>
      </c>
      <c r="E221">
        <v>5.5178099999999999</v>
      </c>
      <c r="F221">
        <v>0</v>
      </c>
      <c r="G221">
        <v>17.360199999999999</v>
      </c>
      <c r="H221">
        <v>9.9180100000000005E-4</v>
      </c>
      <c r="K221">
        <f t="shared" si="15"/>
        <v>69</v>
      </c>
      <c r="N221">
        <v>217</v>
      </c>
      <c r="O221" t="str">
        <f t="shared" si="16"/>
        <v/>
      </c>
      <c r="Q221">
        <f t="shared" si="17"/>
        <v>0</v>
      </c>
      <c r="R221" t="str">
        <f t="shared" si="18"/>
        <v/>
      </c>
      <c r="S221">
        <v>217</v>
      </c>
      <c r="T221" t="str">
        <f t="shared" si="19"/>
        <v/>
      </c>
    </row>
    <row r="222" spans="1:20" x14ac:dyDescent="0.25">
      <c r="A222">
        <v>218</v>
      </c>
      <c r="B222" t="s">
        <v>340</v>
      </c>
      <c r="C222" t="s">
        <v>357</v>
      </c>
      <c r="D222">
        <v>0.398835</v>
      </c>
      <c r="E222">
        <v>46.722700000000003</v>
      </c>
      <c r="F222">
        <v>0</v>
      </c>
      <c r="G222">
        <v>21.628399999999999</v>
      </c>
      <c r="H222">
        <v>0.104434</v>
      </c>
      <c r="K222">
        <f t="shared" si="15"/>
        <v>69</v>
      </c>
      <c r="N222">
        <v>218</v>
      </c>
      <c r="O222" t="str">
        <f t="shared" si="16"/>
        <v/>
      </c>
      <c r="Q222">
        <f t="shared" si="17"/>
        <v>0</v>
      </c>
      <c r="R222" t="str">
        <f t="shared" si="18"/>
        <v/>
      </c>
      <c r="S222">
        <v>218</v>
      </c>
      <c r="T222" t="str">
        <f t="shared" si="19"/>
        <v/>
      </c>
    </row>
    <row r="223" spans="1:20" x14ac:dyDescent="0.25">
      <c r="A223">
        <v>219</v>
      </c>
      <c r="B223" t="s">
        <v>340</v>
      </c>
      <c r="C223" t="s">
        <v>347</v>
      </c>
      <c r="D223">
        <v>0.19004099999999999</v>
      </c>
      <c r="E223">
        <v>26.8581</v>
      </c>
      <c r="F223">
        <v>0</v>
      </c>
      <c r="G223">
        <v>12.357100000000001</v>
      </c>
      <c r="H223">
        <v>6.1425100000000003E-2</v>
      </c>
      <c r="K223">
        <f t="shared" si="15"/>
        <v>69</v>
      </c>
      <c r="N223">
        <v>219</v>
      </c>
      <c r="O223" t="str">
        <f t="shared" si="16"/>
        <v/>
      </c>
      <c r="Q223">
        <f t="shared" si="17"/>
        <v>0</v>
      </c>
      <c r="R223" t="str">
        <f t="shared" si="18"/>
        <v/>
      </c>
      <c r="S223">
        <v>219</v>
      </c>
      <c r="T223" t="str">
        <f t="shared" si="19"/>
        <v/>
      </c>
    </row>
    <row r="224" spans="1:20" x14ac:dyDescent="0.25">
      <c r="A224">
        <v>220</v>
      </c>
      <c r="B224" t="s">
        <v>340</v>
      </c>
      <c r="C224" t="s">
        <v>354</v>
      </c>
      <c r="D224">
        <v>0.19963900000000001</v>
      </c>
      <c r="E224">
        <v>11.1511</v>
      </c>
      <c r="F224">
        <v>0</v>
      </c>
      <c r="G224">
        <v>9.9792100000000001</v>
      </c>
      <c r="H224">
        <v>1.4985200000000001E-2</v>
      </c>
      <c r="K224">
        <f t="shared" si="15"/>
        <v>69</v>
      </c>
      <c r="N224">
        <v>220</v>
      </c>
      <c r="O224" t="str">
        <f t="shared" si="16"/>
        <v/>
      </c>
      <c r="Q224">
        <f t="shared" si="17"/>
        <v>0</v>
      </c>
      <c r="R224" t="str">
        <f t="shared" si="18"/>
        <v/>
      </c>
      <c r="S224">
        <v>220</v>
      </c>
      <c r="T224" t="str">
        <f t="shared" si="19"/>
        <v/>
      </c>
    </row>
    <row r="225" spans="1:20" x14ac:dyDescent="0.25">
      <c r="A225">
        <v>221</v>
      </c>
      <c r="B225" t="s">
        <v>340</v>
      </c>
      <c r="C225" t="s">
        <v>348</v>
      </c>
      <c r="D225">
        <v>0.19864599999999999</v>
      </c>
      <c r="E225">
        <v>10.398400000000001</v>
      </c>
      <c r="F225">
        <v>0</v>
      </c>
      <c r="G225">
        <v>16.466899999999999</v>
      </c>
      <c r="H225">
        <v>1.84437E-2</v>
      </c>
      <c r="K225">
        <f t="shared" si="15"/>
        <v>69</v>
      </c>
      <c r="N225">
        <v>221</v>
      </c>
      <c r="O225" t="str">
        <f t="shared" si="16"/>
        <v/>
      </c>
      <c r="Q225">
        <f t="shared" si="17"/>
        <v>0</v>
      </c>
      <c r="R225" t="str">
        <f t="shared" si="18"/>
        <v/>
      </c>
      <c r="S225">
        <v>221</v>
      </c>
      <c r="T225" t="str">
        <f t="shared" si="19"/>
        <v/>
      </c>
    </row>
    <row r="226" spans="1:20" x14ac:dyDescent="0.25">
      <c r="A226">
        <v>222</v>
      </c>
      <c r="B226" t="s">
        <v>363</v>
      </c>
      <c r="C226" t="s">
        <v>364</v>
      </c>
      <c r="D226">
        <v>0.112776</v>
      </c>
      <c r="E226">
        <v>22.3598</v>
      </c>
      <c r="F226">
        <v>0</v>
      </c>
      <c r="G226">
        <v>11.6144</v>
      </c>
      <c r="H226">
        <v>8.8799099999999998E-4</v>
      </c>
      <c r="K226">
        <f t="shared" si="15"/>
        <v>70</v>
      </c>
      <c r="N226">
        <v>222</v>
      </c>
      <c r="O226" t="str">
        <f t="shared" si="16"/>
        <v/>
      </c>
      <c r="Q226">
        <f t="shared" si="17"/>
        <v>0</v>
      </c>
      <c r="R226" t="str">
        <f t="shared" si="18"/>
        <v/>
      </c>
      <c r="S226">
        <v>222</v>
      </c>
      <c r="T226" t="str">
        <f t="shared" si="19"/>
        <v/>
      </c>
    </row>
    <row r="227" spans="1:20" x14ac:dyDescent="0.25">
      <c r="A227">
        <v>223</v>
      </c>
      <c r="B227" t="s">
        <v>363</v>
      </c>
      <c r="C227" t="s">
        <v>365</v>
      </c>
      <c r="D227">
        <v>7.7030199999999993E-2</v>
      </c>
      <c r="E227">
        <v>8.5521100000000008</v>
      </c>
      <c r="F227">
        <v>0</v>
      </c>
      <c r="G227">
        <v>9.4170800000000003</v>
      </c>
      <c r="H227">
        <v>8.2564200000000004E-3</v>
      </c>
      <c r="K227">
        <f t="shared" si="15"/>
        <v>70</v>
      </c>
      <c r="N227">
        <v>223</v>
      </c>
      <c r="O227" t="str">
        <f t="shared" si="16"/>
        <v/>
      </c>
      <c r="Q227">
        <f t="shared" si="17"/>
        <v>0</v>
      </c>
      <c r="R227" t="str">
        <f t="shared" si="18"/>
        <v/>
      </c>
      <c r="S227">
        <v>223</v>
      </c>
      <c r="T227" t="str">
        <f t="shared" si="19"/>
        <v/>
      </c>
    </row>
    <row r="228" spans="1:20" x14ac:dyDescent="0.25">
      <c r="A228">
        <v>224</v>
      </c>
      <c r="B228" t="s">
        <v>366</v>
      </c>
      <c r="C228" t="s">
        <v>367</v>
      </c>
      <c r="D228">
        <v>0.15856700000000001</v>
      </c>
      <c r="E228">
        <v>19.4604</v>
      </c>
      <c r="F228">
        <v>0</v>
      </c>
      <c r="G228">
        <v>10.226100000000001</v>
      </c>
      <c r="H228">
        <v>3.9090800000000002E-2</v>
      </c>
      <c r="K228">
        <f t="shared" si="15"/>
        <v>71</v>
      </c>
      <c r="N228">
        <v>224</v>
      </c>
      <c r="O228" t="str">
        <f t="shared" si="16"/>
        <v/>
      </c>
      <c r="Q228">
        <f t="shared" si="17"/>
        <v>0</v>
      </c>
      <c r="R228" t="str">
        <f t="shared" si="18"/>
        <v/>
      </c>
      <c r="S228">
        <v>224</v>
      </c>
      <c r="T228" t="str">
        <f t="shared" si="19"/>
        <v/>
      </c>
    </row>
    <row r="229" spans="1:20" x14ac:dyDescent="0.25">
      <c r="A229">
        <v>225</v>
      </c>
      <c r="B229" t="s">
        <v>366</v>
      </c>
      <c r="C229" t="s">
        <v>368</v>
      </c>
      <c r="D229">
        <v>0.121493</v>
      </c>
      <c r="E229">
        <v>12.7133</v>
      </c>
      <c r="F229">
        <v>0</v>
      </c>
      <c r="G229">
        <v>5.0552900000000003</v>
      </c>
      <c r="H229">
        <v>2.5627E-2</v>
      </c>
      <c r="K229">
        <f t="shared" si="15"/>
        <v>71</v>
      </c>
      <c r="N229">
        <v>225</v>
      </c>
      <c r="O229" t="str">
        <f t="shared" si="16"/>
        <v/>
      </c>
      <c r="Q229">
        <f t="shared" si="17"/>
        <v>0</v>
      </c>
      <c r="R229" t="str">
        <f t="shared" si="18"/>
        <v/>
      </c>
      <c r="S229">
        <v>225</v>
      </c>
      <c r="T229" t="str">
        <f t="shared" si="19"/>
        <v/>
      </c>
    </row>
    <row r="230" spans="1:20" x14ac:dyDescent="0.25">
      <c r="A230">
        <v>226</v>
      </c>
      <c r="B230" t="s">
        <v>371</v>
      </c>
      <c r="C230" t="s">
        <v>372</v>
      </c>
      <c r="D230">
        <v>0.34440799999999999</v>
      </c>
      <c r="E230">
        <v>4.0934299999999997</v>
      </c>
      <c r="F230">
        <v>0</v>
      </c>
      <c r="G230">
        <v>3.4146899999999998</v>
      </c>
      <c r="H230">
        <v>1.0633200000000001E-2</v>
      </c>
      <c r="K230">
        <f t="shared" si="15"/>
        <v>72</v>
      </c>
      <c r="N230">
        <v>226</v>
      </c>
      <c r="O230" t="str">
        <f t="shared" si="16"/>
        <v/>
      </c>
      <c r="Q230">
        <f t="shared" si="17"/>
        <v>0</v>
      </c>
      <c r="R230" t="str">
        <f t="shared" si="18"/>
        <v/>
      </c>
      <c r="S230">
        <v>226</v>
      </c>
      <c r="T230" t="str">
        <f t="shared" si="19"/>
        <v/>
      </c>
    </row>
    <row r="231" spans="1:20" x14ac:dyDescent="0.25">
      <c r="A231">
        <v>227</v>
      </c>
      <c r="B231" t="s">
        <v>374</v>
      </c>
      <c r="C231" t="s">
        <v>375</v>
      </c>
      <c r="D231">
        <v>5.4340100000000002E-2</v>
      </c>
      <c r="E231">
        <v>1.3166</v>
      </c>
      <c r="F231">
        <v>0</v>
      </c>
      <c r="G231">
        <v>4.5462899999999999</v>
      </c>
      <c r="H231">
        <v>5.61735E-5</v>
      </c>
      <c r="K231">
        <f t="shared" si="15"/>
        <v>73</v>
      </c>
      <c r="N231">
        <v>227</v>
      </c>
      <c r="O231" t="str">
        <f t="shared" si="16"/>
        <v/>
      </c>
      <c r="Q231">
        <f t="shared" si="17"/>
        <v>0</v>
      </c>
      <c r="R231" t="str">
        <f t="shared" si="18"/>
        <v/>
      </c>
      <c r="S231">
        <v>227</v>
      </c>
      <c r="T231" t="str">
        <f t="shared" si="19"/>
        <v/>
      </c>
    </row>
    <row r="232" spans="1:20" x14ac:dyDescent="0.25">
      <c r="A232">
        <v>228</v>
      </c>
      <c r="B232" t="s">
        <v>374</v>
      </c>
      <c r="C232" t="s">
        <v>376</v>
      </c>
      <c r="D232">
        <v>7.4703699999999998E-2</v>
      </c>
      <c r="E232">
        <v>4.4171399999999998</v>
      </c>
      <c r="F232">
        <v>0</v>
      </c>
      <c r="G232">
        <v>7.22051</v>
      </c>
      <c r="H232">
        <v>1.1055399999999999E-3</v>
      </c>
      <c r="K232">
        <f t="shared" si="15"/>
        <v>73</v>
      </c>
      <c r="N232">
        <v>228</v>
      </c>
      <c r="O232" t="str">
        <f t="shared" si="16"/>
        <v/>
      </c>
      <c r="Q232">
        <f t="shared" si="17"/>
        <v>0</v>
      </c>
      <c r="R232" t="str">
        <f t="shared" si="18"/>
        <v/>
      </c>
      <c r="S232">
        <v>228</v>
      </c>
      <c r="T232" t="str">
        <f t="shared" si="19"/>
        <v/>
      </c>
    </row>
    <row r="233" spans="1:20" x14ac:dyDescent="0.25">
      <c r="A233">
        <v>229</v>
      </c>
      <c r="B233" t="s">
        <v>374</v>
      </c>
      <c r="C233" t="s">
        <v>377</v>
      </c>
      <c r="D233">
        <v>0.16178200000000001</v>
      </c>
      <c r="E233">
        <v>5.4311699999999998</v>
      </c>
      <c r="F233">
        <v>0</v>
      </c>
      <c r="G233">
        <v>14.3887</v>
      </c>
      <c r="H233">
        <v>0</v>
      </c>
      <c r="K233">
        <f t="shared" si="15"/>
        <v>73</v>
      </c>
      <c r="N233">
        <v>229</v>
      </c>
      <c r="O233" t="str">
        <f t="shared" si="16"/>
        <v/>
      </c>
      <c r="Q233">
        <f t="shared" si="17"/>
        <v>0</v>
      </c>
      <c r="R233" t="str">
        <f t="shared" si="18"/>
        <v/>
      </c>
      <c r="S233">
        <v>229</v>
      </c>
      <c r="T233" t="str">
        <f t="shared" si="19"/>
        <v/>
      </c>
    </row>
    <row r="234" spans="1:20" x14ac:dyDescent="0.25">
      <c r="A234">
        <v>230</v>
      </c>
      <c r="B234" t="s">
        <v>378</v>
      </c>
      <c r="C234" t="s">
        <v>379</v>
      </c>
      <c r="D234">
        <v>0.148317</v>
      </c>
      <c r="E234">
        <v>152.60499999999999</v>
      </c>
      <c r="F234">
        <v>140.97855811423392</v>
      </c>
      <c r="G234">
        <v>5.6049899999999999</v>
      </c>
      <c r="H234">
        <v>3.03767E-2</v>
      </c>
      <c r="K234">
        <f t="shared" si="15"/>
        <v>74</v>
      </c>
      <c r="N234">
        <v>230</v>
      </c>
      <c r="O234" t="str">
        <f t="shared" si="16"/>
        <v/>
      </c>
      <c r="Q234">
        <f t="shared" si="17"/>
        <v>0</v>
      </c>
      <c r="R234" t="str">
        <f t="shared" si="18"/>
        <v/>
      </c>
      <c r="S234">
        <v>230</v>
      </c>
      <c r="T234" t="str">
        <f t="shared" si="19"/>
        <v/>
      </c>
    </row>
    <row r="235" spans="1:20" x14ac:dyDescent="0.25">
      <c r="A235">
        <v>231</v>
      </c>
      <c r="B235" t="s">
        <v>381</v>
      </c>
      <c r="C235" t="s">
        <v>382</v>
      </c>
      <c r="D235">
        <v>0.21174100000000001</v>
      </c>
      <c r="E235">
        <v>16.979700000000001</v>
      </c>
      <c r="F235">
        <v>0</v>
      </c>
      <c r="G235">
        <v>18.846800000000002</v>
      </c>
      <c r="H235">
        <v>3.30376E-2</v>
      </c>
      <c r="K235">
        <f t="shared" si="15"/>
        <v>75</v>
      </c>
      <c r="N235">
        <v>231</v>
      </c>
      <c r="O235" t="str">
        <f t="shared" si="16"/>
        <v/>
      </c>
      <c r="Q235">
        <f t="shared" si="17"/>
        <v>0</v>
      </c>
      <c r="R235" t="str">
        <f t="shared" si="18"/>
        <v/>
      </c>
      <c r="S235">
        <v>231</v>
      </c>
      <c r="T235" t="str">
        <f t="shared" si="19"/>
        <v/>
      </c>
    </row>
    <row r="236" spans="1:20" x14ac:dyDescent="0.25">
      <c r="A236">
        <v>232</v>
      </c>
      <c r="B236" t="s">
        <v>381</v>
      </c>
      <c r="C236" t="s">
        <v>384</v>
      </c>
      <c r="D236">
        <v>8.6209099999999997E-2</v>
      </c>
      <c r="E236">
        <v>6.7673899999999998</v>
      </c>
      <c r="F236">
        <v>0</v>
      </c>
      <c r="G236">
        <v>9.4285200000000007</v>
      </c>
      <c r="H236">
        <v>3.7464199999999999E-3</v>
      </c>
      <c r="K236">
        <f t="shared" si="15"/>
        <v>75</v>
      </c>
      <c r="N236">
        <v>232</v>
      </c>
      <c r="O236" t="str">
        <f t="shared" si="16"/>
        <v/>
      </c>
      <c r="Q236">
        <f t="shared" si="17"/>
        <v>0</v>
      </c>
      <c r="R236" t="str">
        <f t="shared" si="18"/>
        <v/>
      </c>
      <c r="S236">
        <v>232</v>
      </c>
      <c r="T236" t="str">
        <f t="shared" si="19"/>
        <v/>
      </c>
    </row>
    <row r="237" spans="1:20" x14ac:dyDescent="0.25">
      <c r="A237">
        <v>233</v>
      </c>
      <c r="B237" t="s">
        <v>381</v>
      </c>
      <c r="C237" t="s">
        <v>383</v>
      </c>
      <c r="D237">
        <v>8.6793400000000007E-2</v>
      </c>
      <c r="E237">
        <v>8.9901900000000001</v>
      </c>
      <c r="F237">
        <v>0</v>
      </c>
      <c r="G237">
        <v>7.2107599999999996</v>
      </c>
      <c r="H237">
        <v>1.5856700000000001E-2</v>
      </c>
      <c r="K237">
        <f t="shared" si="15"/>
        <v>75</v>
      </c>
      <c r="N237">
        <v>233</v>
      </c>
      <c r="O237" t="str">
        <f t="shared" si="16"/>
        <v/>
      </c>
      <c r="Q237">
        <f t="shared" si="17"/>
        <v>0</v>
      </c>
      <c r="R237" t="str">
        <f t="shared" si="18"/>
        <v/>
      </c>
      <c r="S237">
        <v>233</v>
      </c>
      <c r="T237" t="str">
        <f t="shared" si="19"/>
        <v/>
      </c>
    </row>
    <row r="238" spans="1:20" x14ac:dyDescent="0.25">
      <c r="A238">
        <v>234</v>
      </c>
      <c r="B238" t="s">
        <v>385</v>
      </c>
      <c r="C238" t="s">
        <v>386</v>
      </c>
      <c r="D238">
        <v>0.13536799999999999</v>
      </c>
      <c r="E238">
        <v>19.545000000000002</v>
      </c>
      <c r="F238">
        <v>0</v>
      </c>
      <c r="G238">
        <v>8.3372299999999999</v>
      </c>
      <c r="H238">
        <v>5.2339799999999999E-2</v>
      </c>
      <c r="K238">
        <f t="shared" si="15"/>
        <v>76</v>
      </c>
      <c r="N238">
        <v>234</v>
      </c>
      <c r="O238" t="str">
        <f t="shared" si="16"/>
        <v/>
      </c>
      <c r="Q238">
        <f t="shared" si="17"/>
        <v>0</v>
      </c>
      <c r="R238" t="str">
        <f t="shared" si="18"/>
        <v/>
      </c>
      <c r="S238">
        <v>234</v>
      </c>
      <c r="T238" t="str">
        <f t="shared" si="19"/>
        <v/>
      </c>
    </row>
    <row r="239" spans="1:20" x14ac:dyDescent="0.25">
      <c r="A239">
        <v>235</v>
      </c>
      <c r="B239" t="s">
        <v>387</v>
      </c>
      <c r="C239" t="s">
        <v>388</v>
      </c>
      <c r="D239">
        <v>0.110475</v>
      </c>
      <c r="E239">
        <v>4.4539600000000004</v>
      </c>
      <c r="F239">
        <v>0</v>
      </c>
      <c r="G239">
        <v>7.1322599999999996</v>
      </c>
      <c r="H239">
        <v>1.7276100000000001E-3</v>
      </c>
      <c r="K239">
        <f t="shared" si="15"/>
        <v>77</v>
      </c>
      <c r="N239">
        <v>235</v>
      </c>
      <c r="O239" t="str">
        <f t="shared" si="16"/>
        <v/>
      </c>
      <c r="Q239">
        <f t="shared" si="17"/>
        <v>0</v>
      </c>
      <c r="R239" t="str">
        <f t="shared" si="18"/>
        <v/>
      </c>
      <c r="S239">
        <v>235</v>
      </c>
      <c r="T239" t="str">
        <f t="shared" si="19"/>
        <v/>
      </c>
    </row>
    <row r="240" spans="1:20" x14ac:dyDescent="0.25">
      <c r="A240">
        <v>236</v>
      </c>
      <c r="B240" t="s">
        <v>389</v>
      </c>
      <c r="C240" t="s">
        <v>390</v>
      </c>
      <c r="D240">
        <v>6.3E-2</v>
      </c>
      <c r="E240">
        <v>15.723000000000001</v>
      </c>
      <c r="F240">
        <v>0</v>
      </c>
      <c r="G240">
        <v>0</v>
      </c>
      <c r="H240">
        <v>1.9260800000000002E-2</v>
      </c>
      <c r="K240">
        <f t="shared" si="15"/>
        <v>78</v>
      </c>
      <c r="N240">
        <v>236</v>
      </c>
      <c r="O240" t="str">
        <f t="shared" si="16"/>
        <v/>
      </c>
      <c r="Q240">
        <f t="shared" si="17"/>
        <v>0</v>
      </c>
      <c r="R240" t="str">
        <f t="shared" si="18"/>
        <v/>
      </c>
      <c r="S240">
        <v>236</v>
      </c>
      <c r="T240" t="str">
        <f t="shared" si="19"/>
        <v/>
      </c>
    </row>
    <row r="241" spans="1:20" x14ac:dyDescent="0.25">
      <c r="A241">
        <v>237</v>
      </c>
      <c r="B241" t="s">
        <v>393</v>
      </c>
      <c r="C241" t="s">
        <v>394</v>
      </c>
      <c r="D241">
        <v>0.36979600000000001</v>
      </c>
      <c r="E241">
        <v>50.167299999999997</v>
      </c>
      <c r="F241">
        <v>21.999047619047619</v>
      </c>
      <c r="G241">
        <v>8.0326500000000003</v>
      </c>
      <c r="H241">
        <v>9.6000000000000002E-2</v>
      </c>
      <c r="K241">
        <f t="shared" si="15"/>
        <v>79</v>
      </c>
      <c r="N241">
        <v>237</v>
      </c>
      <c r="O241" t="str">
        <f t="shared" si="16"/>
        <v/>
      </c>
      <c r="Q241">
        <f t="shared" si="17"/>
        <v>0</v>
      </c>
      <c r="R241" t="str">
        <f t="shared" si="18"/>
        <v/>
      </c>
      <c r="S241">
        <v>237</v>
      </c>
      <c r="T241" t="str">
        <f t="shared" si="19"/>
        <v/>
      </c>
    </row>
    <row r="242" spans="1:20" x14ac:dyDescent="0.25">
      <c r="A242">
        <v>238</v>
      </c>
      <c r="B242" t="s">
        <v>393</v>
      </c>
      <c r="C242" t="s">
        <v>395</v>
      </c>
      <c r="D242">
        <v>0.1</v>
      </c>
      <c r="E242">
        <v>2.46</v>
      </c>
      <c r="F242">
        <v>0</v>
      </c>
      <c r="G242">
        <v>4.2</v>
      </c>
      <c r="H242">
        <v>0</v>
      </c>
      <c r="K242">
        <f t="shared" si="15"/>
        <v>79</v>
      </c>
      <c r="N242">
        <v>238</v>
      </c>
      <c r="O242" t="str">
        <f t="shared" si="16"/>
        <v/>
      </c>
      <c r="Q242">
        <f t="shared" si="17"/>
        <v>0</v>
      </c>
      <c r="R242" t="str">
        <f t="shared" si="18"/>
        <v/>
      </c>
      <c r="S242">
        <v>238</v>
      </c>
      <c r="T242" t="str">
        <f t="shared" si="19"/>
        <v/>
      </c>
    </row>
    <row r="243" spans="1:20" x14ac:dyDescent="0.25">
      <c r="A243">
        <v>239</v>
      </c>
      <c r="B243" t="s">
        <v>396</v>
      </c>
      <c r="C243" t="s">
        <v>397</v>
      </c>
      <c r="D243">
        <v>5.1716699999999997E-2</v>
      </c>
      <c r="E243">
        <v>5.8009000000000004</v>
      </c>
      <c r="F243">
        <v>0</v>
      </c>
      <c r="G243">
        <v>8.1289599999999993</v>
      </c>
      <c r="H243">
        <v>3.40646E-3</v>
      </c>
      <c r="K243">
        <f t="shared" si="15"/>
        <v>80</v>
      </c>
      <c r="N243">
        <v>239</v>
      </c>
      <c r="O243" t="str">
        <f t="shared" si="16"/>
        <v/>
      </c>
      <c r="Q243">
        <f t="shared" si="17"/>
        <v>0</v>
      </c>
      <c r="R243" t="str">
        <f t="shared" si="18"/>
        <v/>
      </c>
      <c r="S243">
        <v>239</v>
      </c>
      <c r="T243" t="str">
        <f t="shared" si="19"/>
        <v/>
      </c>
    </row>
    <row r="244" spans="1:20" x14ac:dyDescent="0.25">
      <c r="A244">
        <v>240</v>
      </c>
      <c r="B244" t="s">
        <v>398</v>
      </c>
      <c r="C244" t="s">
        <v>399</v>
      </c>
      <c r="D244">
        <v>0.28757100000000002</v>
      </c>
      <c r="E244">
        <v>11.911</v>
      </c>
      <c r="F244">
        <v>0</v>
      </c>
      <c r="G244">
        <v>15.047000000000001</v>
      </c>
      <c r="H244">
        <v>2.4495699999999999E-2</v>
      </c>
      <c r="K244">
        <f t="shared" si="15"/>
        <v>81</v>
      </c>
      <c r="N244">
        <v>240</v>
      </c>
      <c r="O244" t="str">
        <f t="shared" si="16"/>
        <v/>
      </c>
      <c r="Q244">
        <f t="shared" si="17"/>
        <v>0</v>
      </c>
      <c r="R244" t="str">
        <f t="shared" si="18"/>
        <v/>
      </c>
      <c r="S244">
        <v>240</v>
      </c>
      <c r="T244" t="str">
        <f t="shared" si="19"/>
        <v/>
      </c>
    </row>
    <row r="245" spans="1:20" x14ac:dyDescent="0.25">
      <c r="A245">
        <v>241</v>
      </c>
      <c r="B245" t="s">
        <v>398</v>
      </c>
      <c r="C245" t="s">
        <v>400</v>
      </c>
      <c r="D245">
        <v>3.3005699999999999E-2</v>
      </c>
      <c r="E245">
        <v>5.8485100000000001</v>
      </c>
      <c r="F245">
        <v>0</v>
      </c>
      <c r="G245">
        <v>0.48010199999999997</v>
      </c>
      <c r="H245">
        <v>1.8286E-2</v>
      </c>
      <c r="K245">
        <f t="shared" si="15"/>
        <v>81</v>
      </c>
      <c r="N245">
        <v>241</v>
      </c>
      <c r="O245" t="str">
        <f t="shared" si="16"/>
        <v/>
      </c>
      <c r="Q245">
        <f t="shared" si="17"/>
        <v>0</v>
      </c>
      <c r="R245" t="str">
        <f t="shared" si="18"/>
        <v/>
      </c>
      <c r="S245">
        <v>241</v>
      </c>
      <c r="T245" t="str">
        <f t="shared" si="19"/>
        <v/>
      </c>
    </row>
    <row r="246" spans="1:20" x14ac:dyDescent="0.25">
      <c r="A246">
        <v>242</v>
      </c>
      <c r="B246" t="s">
        <v>398</v>
      </c>
      <c r="C246" t="s">
        <v>401</v>
      </c>
      <c r="D246">
        <v>6.9616600000000001E-2</v>
      </c>
      <c r="E246">
        <v>4.8822099999999997</v>
      </c>
      <c r="F246">
        <v>0</v>
      </c>
      <c r="G246">
        <v>8.5438600000000005</v>
      </c>
      <c r="H246">
        <v>0</v>
      </c>
      <c r="K246">
        <f t="shared" si="15"/>
        <v>81</v>
      </c>
      <c r="N246">
        <v>242</v>
      </c>
      <c r="O246" t="str">
        <f t="shared" si="16"/>
        <v/>
      </c>
      <c r="Q246">
        <f t="shared" si="17"/>
        <v>0</v>
      </c>
      <c r="R246" t="str">
        <f t="shared" si="18"/>
        <v/>
      </c>
      <c r="S246">
        <v>242</v>
      </c>
      <c r="T246" t="str">
        <f t="shared" si="19"/>
        <v/>
      </c>
    </row>
    <row r="247" spans="1:20" x14ac:dyDescent="0.25">
      <c r="A247">
        <v>243</v>
      </c>
      <c r="B247" t="s">
        <v>398</v>
      </c>
      <c r="C247" t="s">
        <v>402</v>
      </c>
      <c r="D247">
        <v>0.30723699999999998</v>
      </c>
      <c r="E247">
        <v>10.5152</v>
      </c>
      <c r="F247">
        <v>0</v>
      </c>
      <c r="G247">
        <v>15.0596</v>
      </c>
      <c r="H247">
        <v>1.9558900000000001E-2</v>
      </c>
      <c r="K247">
        <f t="shared" si="15"/>
        <v>81</v>
      </c>
      <c r="N247">
        <v>243</v>
      </c>
      <c r="O247" t="str">
        <f t="shared" si="16"/>
        <v/>
      </c>
      <c r="Q247">
        <f t="shared" si="17"/>
        <v>0</v>
      </c>
      <c r="R247" t="str">
        <f t="shared" si="18"/>
        <v/>
      </c>
      <c r="S247">
        <v>243</v>
      </c>
      <c r="T247" t="str">
        <f t="shared" si="19"/>
        <v/>
      </c>
    </row>
    <row r="248" spans="1:20" x14ac:dyDescent="0.25">
      <c r="A248">
        <v>244</v>
      </c>
      <c r="B248" t="s">
        <v>406</v>
      </c>
      <c r="C248" t="s">
        <v>407</v>
      </c>
      <c r="D248">
        <v>9.7083000000000003E-2</v>
      </c>
      <c r="E248">
        <v>7.28</v>
      </c>
      <c r="F248">
        <v>0</v>
      </c>
      <c r="G248">
        <v>11.838800000000001</v>
      </c>
      <c r="H248">
        <v>1.9000800000000002E-2</v>
      </c>
      <c r="K248">
        <f t="shared" si="15"/>
        <v>82</v>
      </c>
      <c r="N248">
        <v>244</v>
      </c>
      <c r="O248" t="str">
        <f t="shared" si="16"/>
        <v/>
      </c>
      <c r="Q248">
        <f t="shared" si="17"/>
        <v>0</v>
      </c>
      <c r="R248" t="str">
        <f t="shared" si="18"/>
        <v/>
      </c>
      <c r="S248">
        <v>244</v>
      </c>
      <c r="T248" t="str">
        <f t="shared" si="19"/>
        <v/>
      </c>
    </row>
    <row r="249" spans="1:20" x14ac:dyDescent="0.25">
      <c r="A249">
        <v>245</v>
      </c>
      <c r="B249" t="s">
        <v>406</v>
      </c>
      <c r="C249" t="s">
        <v>409</v>
      </c>
      <c r="D249">
        <v>9.14079E-2</v>
      </c>
      <c r="E249">
        <v>9.1213300000000004</v>
      </c>
      <c r="F249">
        <v>0</v>
      </c>
      <c r="G249">
        <v>10.2232</v>
      </c>
      <c r="H249">
        <v>2.5211000000000001E-2</v>
      </c>
      <c r="K249">
        <f t="shared" si="15"/>
        <v>82</v>
      </c>
      <c r="N249">
        <v>245</v>
      </c>
      <c r="O249" t="str">
        <f t="shared" si="16"/>
        <v/>
      </c>
      <c r="Q249">
        <f t="shared" si="17"/>
        <v>0</v>
      </c>
      <c r="R249" t="str">
        <f t="shared" si="18"/>
        <v/>
      </c>
      <c r="S249">
        <v>245</v>
      </c>
      <c r="T249" t="str">
        <f t="shared" si="19"/>
        <v/>
      </c>
    </row>
    <row r="250" spans="1:20" x14ac:dyDescent="0.25">
      <c r="A250">
        <v>246</v>
      </c>
      <c r="B250" t="s">
        <v>410</v>
      </c>
      <c r="C250" t="s">
        <v>411</v>
      </c>
      <c r="D250">
        <v>0.208841</v>
      </c>
      <c r="E250">
        <v>4.5940300000000001</v>
      </c>
      <c r="F250">
        <v>0</v>
      </c>
      <c r="G250">
        <v>10.0061</v>
      </c>
      <c r="H250">
        <v>1.2381200000000001E-3</v>
      </c>
      <c r="K250">
        <f t="shared" si="15"/>
        <v>83</v>
      </c>
      <c r="N250">
        <v>246</v>
      </c>
      <c r="O250" t="str">
        <f t="shared" si="16"/>
        <v/>
      </c>
      <c r="Q250">
        <f t="shared" si="17"/>
        <v>0</v>
      </c>
      <c r="R250" t="str">
        <f t="shared" si="18"/>
        <v/>
      </c>
      <c r="S250">
        <v>246</v>
      </c>
      <c r="T250" t="str">
        <f t="shared" si="19"/>
        <v/>
      </c>
    </row>
    <row r="251" spans="1:20" x14ac:dyDescent="0.25">
      <c r="A251">
        <v>247</v>
      </c>
      <c r="B251" t="s">
        <v>416</v>
      </c>
      <c r="C251" t="s">
        <v>417</v>
      </c>
      <c r="D251">
        <v>0.27379100000000001</v>
      </c>
      <c r="E251">
        <v>97.844999999999999</v>
      </c>
      <c r="F251">
        <v>15.21936757005053</v>
      </c>
      <c r="G251">
        <v>11.9727</v>
      </c>
      <c r="H251">
        <v>4.7437199999999999E-2</v>
      </c>
      <c r="K251">
        <f t="shared" si="15"/>
        <v>84</v>
      </c>
      <c r="N251">
        <v>247</v>
      </c>
      <c r="O251" t="str">
        <f t="shared" si="16"/>
        <v/>
      </c>
      <c r="Q251">
        <f t="shared" si="17"/>
        <v>0</v>
      </c>
      <c r="R251" t="str">
        <f t="shared" si="18"/>
        <v/>
      </c>
      <c r="S251">
        <v>247</v>
      </c>
      <c r="T251" t="str">
        <f t="shared" si="19"/>
        <v/>
      </c>
    </row>
    <row r="252" spans="1:20" x14ac:dyDescent="0.25">
      <c r="A252">
        <v>248</v>
      </c>
      <c r="B252" t="s">
        <v>418</v>
      </c>
      <c r="C252" t="s">
        <v>419</v>
      </c>
      <c r="D252">
        <v>7.3414999999999994E-2</v>
      </c>
      <c r="E252">
        <v>13.179500000000001</v>
      </c>
      <c r="F252">
        <v>0</v>
      </c>
      <c r="G252">
        <v>7.4682599999999999</v>
      </c>
      <c r="H252">
        <v>1.16963E-2</v>
      </c>
      <c r="K252">
        <f t="shared" si="15"/>
        <v>85</v>
      </c>
      <c r="N252">
        <v>248</v>
      </c>
      <c r="O252" t="str">
        <f t="shared" si="16"/>
        <v/>
      </c>
      <c r="Q252">
        <f t="shared" si="17"/>
        <v>0</v>
      </c>
      <c r="R252" t="str">
        <f t="shared" si="18"/>
        <v/>
      </c>
      <c r="S252">
        <v>248</v>
      </c>
      <c r="T252" t="str">
        <f t="shared" si="19"/>
        <v/>
      </c>
    </row>
    <row r="253" spans="1:20" x14ac:dyDescent="0.25">
      <c r="A253">
        <v>249</v>
      </c>
      <c r="B253" t="s">
        <v>420</v>
      </c>
      <c r="C253" t="s">
        <v>421</v>
      </c>
      <c r="D253">
        <v>0.17024600000000001</v>
      </c>
      <c r="E253">
        <v>7.6107500000000003</v>
      </c>
      <c r="F253">
        <v>0</v>
      </c>
      <c r="G253">
        <v>18.434000000000001</v>
      </c>
      <c r="H253">
        <v>6.7313E-3</v>
      </c>
      <c r="K253">
        <f t="shared" si="15"/>
        <v>86</v>
      </c>
      <c r="N253">
        <v>249</v>
      </c>
      <c r="O253" t="str">
        <f t="shared" si="16"/>
        <v/>
      </c>
      <c r="Q253">
        <f t="shared" si="17"/>
        <v>0</v>
      </c>
      <c r="R253" t="str">
        <f t="shared" si="18"/>
        <v/>
      </c>
      <c r="S253">
        <v>249</v>
      </c>
      <c r="T253" t="str">
        <f t="shared" si="19"/>
        <v/>
      </c>
    </row>
    <row r="254" spans="1:20" x14ac:dyDescent="0.25">
      <c r="A254">
        <v>250</v>
      </c>
      <c r="B254" t="s">
        <v>420</v>
      </c>
      <c r="C254" t="s">
        <v>423</v>
      </c>
      <c r="D254">
        <v>0.18519099999999999</v>
      </c>
      <c r="E254">
        <v>11.4986</v>
      </c>
      <c r="F254">
        <v>0</v>
      </c>
      <c r="G254">
        <v>19.1328</v>
      </c>
      <c r="H254">
        <v>1.6845800000000001E-2</v>
      </c>
      <c r="K254">
        <f t="shared" si="15"/>
        <v>86</v>
      </c>
      <c r="N254">
        <v>250</v>
      </c>
      <c r="O254" t="str">
        <f t="shared" si="16"/>
        <v/>
      </c>
      <c r="Q254">
        <f t="shared" si="17"/>
        <v>0</v>
      </c>
      <c r="R254" t="str">
        <f t="shared" si="18"/>
        <v/>
      </c>
      <c r="S254">
        <v>250</v>
      </c>
      <c r="T254" t="str">
        <f t="shared" si="19"/>
        <v/>
      </c>
    </row>
    <row r="255" spans="1:20" x14ac:dyDescent="0.25">
      <c r="A255">
        <v>251</v>
      </c>
      <c r="B255" t="s">
        <v>420</v>
      </c>
      <c r="C255" t="s">
        <v>424</v>
      </c>
      <c r="D255">
        <v>0.10678600000000001</v>
      </c>
      <c r="E255">
        <v>10.116300000000001</v>
      </c>
      <c r="F255">
        <v>0</v>
      </c>
      <c r="G255">
        <v>12.176399999999999</v>
      </c>
      <c r="H255">
        <v>1.23301E-2</v>
      </c>
      <c r="K255">
        <f t="shared" si="15"/>
        <v>86</v>
      </c>
      <c r="N255">
        <v>251</v>
      </c>
      <c r="O255" t="str">
        <f t="shared" si="16"/>
        <v/>
      </c>
      <c r="Q255">
        <f t="shared" si="17"/>
        <v>0</v>
      </c>
      <c r="R255" t="str">
        <f t="shared" si="18"/>
        <v/>
      </c>
      <c r="S255">
        <v>251</v>
      </c>
      <c r="T255" t="str">
        <f t="shared" si="19"/>
        <v/>
      </c>
    </row>
    <row r="256" spans="1:20" x14ac:dyDescent="0.25">
      <c r="A256">
        <v>252</v>
      </c>
      <c r="B256" t="s">
        <v>420</v>
      </c>
      <c r="C256" t="s">
        <v>425</v>
      </c>
      <c r="D256">
        <v>0.165933</v>
      </c>
      <c r="E256">
        <v>11.151</v>
      </c>
      <c r="F256">
        <v>0</v>
      </c>
      <c r="G256">
        <v>17.238099999999999</v>
      </c>
      <c r="H256">
        <v>1.93908E-2</v>
      </c>
      <c r="K256">
        <f t="shared" si="15"/>
        <v>86</v>
      </c>
      <c r="N256">
        <v>252</v>
      </c>
      <c r="O256" t="str">
        <f t="shared" si="16"/>
        <v/>
      </c>
      <c r="Q256">
        <f t="shared" si="17"/>
        <v>0</v>
      </c>
      <c r="R256" t="str">
        <f t="shared" si="18"/>
        <v/>
      </c>
      <c r="S256">
        <v>252</v>
      </c>
      <c r="T256" t="str">
        <f t="shared" si="19"/>
        <v/>
      </c>
    </row>
    <row r="257" spans="1:20" x14ac:dyDescent="0.25">
      <c r="A257">
        <v>253</v>
      </c>
      <c r="B257" t="s">
        <v>420</v>
      </c>
      <c r="C257" t="s">
        <v>426</v>
      </c>
      <c r="D257">
        <v>0.15654199999999999</v>
      </c>
      <c r="E257">
        <v>6.5983799999999997</v>
      </c>
      <c r="F257">
        <v>0</v>
      </c>
      <c r="G257">
        <v>16.407800000000002</v>
      </c>
      <c r="H257">
        <v>6.1295400000000002E-3</v>
      </c>
      <c r="K257">
        <f t="shared" si="15"/>
        <v>86</v>
      </c>
      <c r="N257">
        <v>253</v>
      </c>
      <c r="O257" t="str">
        <f t="shared" si="16"/>
        <v/>
      </c>
      <c r="Q257">
        <f t="shared" si="17"/>
        <v>0</v>
      </c>
      <c r="R257" t="str">
        <f t="shared" si="18"/>
        <v/>
      </c>
      <c r="S257">
        <v>253</v>
      </c>
      <c r="T257" t="str">
        <f t="shared" si="19"/>
        <v/>
      </c>
    </row>
    <row r="258" spans="1:20" x14ac:dyDescent="0.25">
      <c r="A258">
        <v>254</v>
      </c>
      <c r="B258" t="s">
        <v>420</v>
      </c>
      <c r="C258" t="s">
        <v>427</v>
      </c>
      <c r="D258">
        <v>8.0775E-2</v>
      </c>
      <c r="E258">
        <v>7.2869200000000003</v>
      </c>
      <c r="F258">
        <v>0</v>
      </c>
      <c r="G258">
        <v>12.7881</v>
      </c>
      <c r="H258">
        <v>2.9509800000000002E-3</v>
      </c>
      <c r="K258">
        <f t="shared" si="15"/>
        <v>86</v>
      </c>
      <c r="N258">
        <v>254</v>
      </c>
      <c r="O258" t="str">
        <f t="shared" si="16"/>
        <v/>
      </c>
      <c r="Q258">
        <f t="shared" si="17"/>
        <v>0</v>
      </c>
      <c r="R258" t="str">
        <f t="shared" si="18"/>
        <v/>
      </c>
      <c r="S258">
        <v>254</v>
      </c>
      <c r="T258" t="str">
        <f t="shared" si="19"/>
        <v/>
      </c>
    </row>
    <row r="259" spans="1:20" x14ac:dyDescent="0.25">
      <c r="A259">
        <v>255</v>
      </c>
      <c r="B259" t="s">
        <v>420</v>
      </c>
      <c r="C259" t="s">
        <v>428</v>
      </c>
      <c r="D259">
        <v>0.16394500000000001</v>
      </c>
      <c r="E259">
        <v>9.4259299999999993</v>
      </c>
      <c r="F259">
        <v>0</v>
      </c>
      <c r="G259">
        <v>17.269600000000001</v>
      </c>
      <c r="H259">
        <v>1.38716E-2</v>
      </c>
      <c r="K259">
        <f t="shared" si="15"/>
        <v>86</v>
      </c>
      <c r="N259">
        <v>255</v>
      </c>
      <c r="O259" t="str">
        <f t="shared" si="16"/>
        <v/>
      </c>
      <c r="Q259">
        <f t="shared" si="17"/>
        <v>0</v>
      </c>
      <c r="R259" t="str">
        <f t="shared" si="18"/>
        <v/>
      </c>
      <c r="S259">
        <v>255</v>
      </c>
      <c r="T259" t="str">
        <f t="shared" si="19"/>
        <v/>
      </c>
    </row>
    <row r="260" spans="1:20" x14ac:dyDescent="0.25">
      <c r="A260">
        <v>256</v>
      </c>
      <c r="B260" t="s">
        <v>420</v>
      </c>
      <c r="C260" t="s">
        <v>430</v>
      </c>
      <c r="D260">
        <v>0.34182800000000002</v>
      </c>
      <c r="E260">
        <v>5.0547199999999997</v>
      </c>
      <c r="F260">
        <v>0</v>
      </c>
      <c r="G260">
        <v>7.3979799999999996</v>
      </c>
      <c r="H260">
        <v>2.9015999999999998E-3</v>
      </c>
      <c r="K260">
        <f t="shared" si="15"/>
        <v>86</v>
      </c>
      <c r="N260">
        <v>256</v>
      </c>
      <c r="O260" t="str">
        <f t="shared" si="16"/>
        <v/>
      </c>
      <c r="Q260">
        <f t="shared" si="17"/>
        <v>0</v>
      </c>
      <c r="R260" t="str">
        <f t="shared" si="18"/>
        <v/>
      </c>
      <c r="S260">
        <v>256</v>
      </c>
      <c r="T260" t="str">
        <f t="shared" si="19"/>
        <v/>
      </c>
    </row>
    <row r="261" spans="1:20" x14ac:dyDescent="0.25">
      <c r="A261">
        <v>257</v>
      </c>
      <c r="B261" t="s">
        <v>420</v>
      </c>
      <c r="C261" t="s">
        <v>431</v>
      </c>
      <c r="D261">
        <v>0.167686</v>
      </c>
      <c r="E261">
        <v>7.3798599999999999</v>
      </c>
      <c r="F261">
        <v>0</v>
      </c>
      <c r="G261">
        <v>18.257400000000001</v>
      </c>
      <c r="H261">
        <v>6.2734100000000001E-3</v>
      </c>
      <c r="K261">
        <f t="shared" si="15"/>
        <v>86</v>
      </c>
      <c r="N261">
        <v>257</v>
      </c>
      <c r="O261" t="str">
        <f t="shared" si="16"/>
        <v/>
      </c>
      <c r="Q261">
        <f t="shared" si="17"/>
        <v>0</v>
      </c>
      <c r="R261" t="str">
        <f t="shared" si="18"/>
        <v/>
      </c>
      <c r="S261">
        <v>257</v>
      </c>
      <c r="T261" t="str">
        <f t="shared" si="19"/>
        <v/>
      </c>
    </row>
    <row r="262" spans="1:20" x14ac:dyDescent="0.25">
      <c r="A262">
        <v>258</v>
      </c>
      <c r="B262" t="s">
        <v>420</v>
      </c>
      <c r="C262" t="s">
        <v>432</v>
      </c>
      <c r="D262">
        <v>0.101328</v>
      </c>
      <c r="E262">
        <v>6.1638000000000002</v>
      </c>
      <c r="F262">
        <v>0</v>
      </c>
      <c r="G262">
        <v>7.9554900000000002</v>
      </c>
      <c r="H262">
        <v>7.6318999999999996E-3</v>
      </c>
      <c r="K262">
        <f t="shared" ref="K262:K325" si="20">IF(B262=B261,K261,K261+1)</f>
        <v>86</v>
      </c>
      <c r="N262">
        <v>258</v>
      </c>
      <c r="O262" t="str">
        <f t="shared" ref="O262:O325" si="21">IFERROR(INDEX($B$4:$K$487,MATCH(N262,$K$4:$K$487,0),1),"")</f>
        <v/>
      </c>
      <c r="Q262">
        <f t="shared" ref="Q262:Q325" si="22">IF(R262="",Q261,Q261+1)</f>
        <v>0</v>
      </c>
      <c r="R262" t="str">
        <f t="shared" ref="R262:R325" si="23">IF(B262=$S$2,C262,"")</f>
        <v/>
      </c>
      <c r="S262">
        <v>258</v>
      </c>
      <c r="T262" t="str">
        <f t="shared" ref="T262:T325" si="24">IFERROR(INDEX($Q$4:$R$468,MATCH(S262,$Q$4:$Q$468,0),2),"")</f>
        <v/>
      </c>
    </row>
    <row r="263" spans="1:20" x14ac:dyDescent="0.25">
      <c r="A263">
        <v>259</v>
      </c>
      <c r="B263" t="s">
        <v>420</v>
      </c>
      <c r="C263" t="s">
        <v>433</v>
      </c>
      <c r="D263">
        <v>0.131772</v>
      </c>
      <c r="E263">
        <v>9.7053700000000003</v>
      </c>
      <c r="F263">
        <v>0</v>
      </c>
      <c r="G263">
        <v>14.125400000000001</v>
      </c>
      <c r="H263">
        <v>1.11631E-2</v>
      </c>
      <c r="K263">
        <f t="shared" si="20"/>
        <v>86</v>
      </c>
      <c r="N263">
        <v>259</v>
      </c>
      <c r="O263" t="str">
        <f t="shared" si="21"/>
        <v/>
      </c>
      <c r="Q263">
        <f t="shared" si="22"/>
        <v>0</v>
      </c>
      <c r="R263" t="str">
        <f t="shared" si="23"/>
        <v/>
      </c>
      <c r="S263">
        <v>259</v>
      </c>
      <c r="T263" t="str">
        <f t="shared" si="24"/>
        <v/>
      </c>
    </row>
    <row r="264" spans="1:20" x14ac:dyDescent="0.25">
      <c r="A264">
        <v>260</v>
      </c>
      <c r="B264" t="s">
        <v>420</v>
      </c>
      <c r="C264" t="s">
        <v>434</v>
      </c>
      <c r="D264">
        <v>0.17110500000000001</v>
      </c>
      <c r="E264">
        <v>7.2360600000000002</v>
      </c>
      <c r="F264">
        <v>0</v>
      </c>
      <c r="G264">
        <v>19.265000000000001</v>
      </c>
      <c r="H264">
        <v>4.7695899999999998E-3</v>
      </c>
      <c r="K264">
        <f t="shared" si="20"/>
        <v>86</v>
      </c>
      <c r="N264">
        <v>260</v>
      </c>
      <c r="O264" t="str">
        <f t="shared" si="21"/>
        <v/>
      </c>
      <c r="Q264">
        <f t="shared" si="22"/>
        <v>0</v>
      </c>
      <c r="R264" t="str">
        <f t="shared" si="23"/>
        <v/>
      </c>
      <c r="S264">
        <v>260</v>
      </c>
      <c r="T264" t="str">
        <f t="shared" si="24"/>
        <v/>
      </c>
    </row>
    <row r="265" spans="1:20" x14ac:dyDescent="0.25">
      <c r="A265">
        <v>261</v>
      </c>
      <c r="B265" t="s">
        <v>420</v>
      </c>
      <c r="C265" t="s">
        <v>422</v>
      </c>
      <c r="D265">
        <v>0.24027499999999999</v>
      </c>
      <c r="E265">
        <v>26.533200000000001</v>
      </c>
      <c r="F265">
        <v>0</v>
      </c>
      <c r="G265">
        <v>7.7541099999999998</v>
      </c>
      <c r="H265">
        <v>2.3977800000000001E-2</v>
      </c>
      <c r="K265">
        <f t="shared" si="20"/>
        <v>86</v>
      </c>
      <c r="N265">
        <v>261</v>
      </c>
      <c r="O265" t="str">
        <f t="shared" si="21"/>
        <v/>
      </c>
      <c r="Q265">
        <f t="shared" si="22"/>
        <v>0</v>
      </c>
      <c r="R265" t="str">
        <f t="shared" si="23"/>
        <v/>
      </c>
      <c r="S265">
        <v>261</v>
      </c>
      <c r="T265" t="str">
        <f t="shared" si="24"/>
        <v/>
      </c>
    </row>
    <row r="266" spans="1:20" x14ac:dyDescent="0.25">
      <c r="A266">
        <v>262</v>
      </c>
      <c r="B266" t="s">
        <v>420</v>
      </c>
      <c r="C266" t="s">
        <v>435</v>
      </c>
      <c r="D266">
        <v>0.25845600000000002</v>
      </c>
      <c r="E266">
        <v>26.851199999999999</v>
      </c>
      <c r="F266">
        <v>0</v>
      </c>
      <c r="G266">
        <v>20.596599999999999</v>
      </c>
      <c r="H266">
        <v>5.52741E-2</v>
      </c>
      <c r="K266">
        <f t="shared" si="20"/>
        <v>86</v>
      </c>
      <c r="N266">
        <v>262</v>
      </c>
      <c r="O266" t="str">
        <f t="shared" si="21"/>
        <v/>
      </c>
      <c r="Q266">
        <f t="shared" si="22"/>
        <v>0</v>
      </c>
      <c r="R266" t="str">
        <f t="shared" si="23"/>
        <v/>
      </c>
      <c r="S266">
        <v>262</v>
      </c>
      <c r="T266" t="str">
        <f t="shared" si="24"/>
        <v/>
      </c>
    </row>
    <row r="267" spans="1:20" x14ac:dyDescent="0.25">
      <c r="A267">
        <v>263</v>
      </c>
      <c r="B267" t="s">
        <v>420</v>
      </c>
      <c r="C267" t="s">
        <v>436</v>
      </c>
      <c r="D267">
        <v>2.8214400000000001E-2</v>
      </c>
      <c r="E267">
        <v>0.16191900000000001</v>
      </c>
      <c r="F267">
        <v>0</v>
      </c>
      <c r="G267">
        <v>0.283358</v>
      </c>
      <c r="H267">
        <v>0</v>
      </c>
      <c r="K267">
        <f t="shared" si="20"/>
        <v>86</v>
      </c>
      <c r="N267">
        <v>263</v>
      </c>
      <c r="O267" t="str">
        <f t="shared" si="21"/>
        <v/>
      </c>
      <c r="Q267">
        <f t="shared" si="22"/>
        <v>0</v>
      </c>
      <c r="R267" t="str">
        <f t="shared" si="23"/>
        <v/>
      </c>
      <c r="S267">
        <v>263</v>
      </c>
      <c r="T267" t="str">
        <f t="shared" si="24"/>
        <v/>
      </c>
    </row>
    <row r="268" spans="1:20" x14ac:dyDescent="0.25">
      <c r="A268">
        <v>264</v>
      </c>
      <c r="B268" t="s">
        <v>420</v>
      </c>
      <c r="C268" t="s">
        <v>429</v>
      </c>
      <c r="D268">
        <v>0.23403099999999999</v>
      </c>
      <c r="E268">
        <v>20.9267</v>
      </c>
      <c r="F268">
        <v>0</v>
      </c>
      <c r="G268">
        <v>21.0884</v>
      </c>
      <c r="H268">
        <v>3.82025E-2</v>
      </c>
      <c r="K268">
        <f t="shared" si="20"/>
        <v>86</v>
      </c>
      <c r="N268">
        <v>264</v>
      </c>
      <c r="O268" t="str">
        <f t="shared" si="21"/>
        <v/>
      </c>
      <c r="Q268">
        <f t="shared" si="22"/>
        <v>0</v>
      </c>
      <c r="R268" t="str">
        <f t="shared" si="23"/>
        <v/>
      </c>
      <c r="S268">
        <v>264</v>
      </c>
      <c r="T268" t="str">
        <f t="shared" si="24"/>
        <v/>
      </c>
    </row>
    <row r="269" spans="1:20" x14ac:dyDescent="0.25">
      <c r="A269">
        <v>265</v>
      </c>
      <c r="B269" t="s">
        <v>420</v>
      </c>
      <c r="C269" t="s">
        <v>437</v>
      </c>
      <c r="D269">
        <v>0.183143</v>
      </c>
      <c r="E269">
        <v>8.3745499999999993</v>
      </c>
      <c r="F269">
        <v>0</v>
      </c>
      <c r="G269">
        <v>19.854900000000001</v>
      </c>
      <c r="H269">
        <v>7.2103699999999998E-3</v>
      </c>
      <c r="K269">
        <f t="shared" si="20"/>
        <v>86</v>
      </c>
      <c r="N269">
        <v>265</v>
      </c>
      <c r="O269" t="str">
        <f t="shared" si="21"/>
        <v/>
      </c>
      <c r="Q269">
        <f t="shared" si="22"/>
        <v>0</v>
      </c>
      <c r="R269" t="str">
        <f t="shared" si="23"/>
        <v/>
      </c>
      <c r="S269">
        <v>265</v>
      </c>
      <c r="T269" t="str">
        <f t="shared" si="24"/>
        <v/>
      </c>
    </row>
    <row r="270" spans="1:20" x14ac:dyDescent="0.25">
      <c r="A270">
        <v>266</v>
      </c>
      <c r="B270" t="s">
        <v>438</v>
      </c>
      <c r="C270" t="s">
        <v>439</v>
      </c>
      <c r="D270">
        <v>0.15575800000000001</v>
      </c>
      <c r="E270">
        <v>10.7386</v>
      </c>
      <c r="F270">
        <v>0</v>
      </c>
      <c r="G270">
        <v>17.457699999999999</v>
      </c>
      <c r="H270">
        <v>1.3270199999999999E-2</v>
      </c>
      <c r="K270">
        <f t="shared" si="20"/>
        <v>87</v>
      </c>
      <c r="N270">
        <v>266</v>
      </c>
      <c r="O270" t="str">
        <f t="shared" si="21"/>
        <v/>
      </c>
      <c r="Q270">
        <f t="shared" si="22"/>
        <v>0</v>
      </c>
      <c r="R270" t="str">
        <f t="shared" si="23"/>
        <v/>
      </c>
      <c r="S270">
        <v>266</v>
      </c>
      <c r="T270" t="str">
        <f t="shared" si="24"/>
        <v/>
      </c>
    </row>
    <row r="271" spans="1:20" x14ac:dyDescent="0.25">
      <c r="A271">
        <v>267</v>
      </c>
      <c r="B271" t="s">
        <v>438</v>
      </c>
      <c r="C271" t="s">
        <v>440</v>
      </c>
      <c r="D271">
        <v>0.112693</v>
      </c>
      <c r="E271">
        <v>79.258200000000002</v>
      </c>
      <c r="F271">
        <v>67.566719660837308</v>
      </c>
      <c r="G271">
        <v>9.3609899999999993</v>
      </c>
      <c r="H271">
        <v>1.08357E-2</v>
      </c>
      <c r="K271">
        <f t="shared" si="20"/>
        <v>87</v>
      </c>
      <c r="N271">
        <v>267</v>
      </c>
      <c r="O271" t="str">
        <f t="shared" si="21"/>
        <v/>
      </c>
      <c r="Q271">
        <f t="shared" si="22"/>
        <v>0</v>
      </c>
      <c r="R271" t="str">
        <f t="shared" si="23"/>
        <v/>
      </c>
      <c r="S271">
        <v>267</v>
      </c>
      <c r="T271" t="str">
        <f t="shared" si="24"/>
        <v/>
      </c>
    </row>
    <row r="272" spans="1:20" x14ac:dyDescent="0.25">
      <c r="A272">
        <v>268</v>
      </c>
      <c r="B272" t="s">
        <v>438</v>
      </c>
      <c r="C272" t="s">
        <v>441</v>
      </c>
      <c r="D272">
        <v>0.186061</v>
      </c>
      <c r="E272">
        <v>18.454499999999999</v>
      </c>
      <c r="F272">
        <v>0</v>
      </c>
      <c r="G272">
        <v>16.709099999999999</v>
      </c>
      <c r="H272">
        <v>4.4674899999999997E-2</v>
      </c>
      <c r="K272">
        <f t="shared" si="20"/>
        <v>87</v>
      </c>
      <c r="N272">
        <v>268</v>
      </c>
      <c r="O272" t="str">
        <f t="shared" si="21"/>
        <v/>
      </c>
      <c r="Q272">
        <f t="shared" si="22"/>
        <v>0</v>
      </c>
      <c r="R272" t="str">
        <f t="shared" si="23"/>
        <v/>
      </c>
      <c r="S272">
        <v>268</v>
      </c>
      <c r="T272" t="str">
        <f t="shared" si="24"/>
        <v/>
      </c>
    </row>
    <row r="273" spans="1:20" x14ac:dyDescent="0.25">
      <c r="A273">
        <v>269</v>
      </c>
      <c r="B273" t="s">
        <v>438</v>
      </c>
      <c r="C273" t="s">
        <v>443</v>
      </c>
      <c r="D273">
        <v>0.15021899999999999</v>
      </c>
      <c r="E273">
        <v>5.8457100000000004</v>
      </c>
      <c r="F273">
        <v>0</v>
      </c>
      <c r="G273">
        <v>17.406700000000001</v>
      </c>
      <c r="H273">
        <v>2.6604799999999998E-3</v>
      </c>
      <c r="K273">
        <f t="shared" si="20"/>
        <v>87</v>
      </c>
      <c r="N273">
        <v>269</v>
      </c>
      <c r="O273" t="str">
        <f t="shared" si="21"/>
        <v/>
      </c>
      <c r="Q273">
        <f t="shared" si="22"/>
        <v>0</v>
      </c>
      <c r="R273" t="str">
        <f t="shared" si="23"/>
        <v/>
      </c>
      <c r="S273">
        <v>269</v>
      </c>
      <c r="T273" t="str">
        <f t="shared" si="24"/>
        <v/>
      </c>
    </row>
    <row r="274" spans="1:20" x14ac:dyDescent="0.25">
      <c r="A274">
        <v>270</v>
      </c>
      <c r="B274" t="s">
        <v>438</v>
      </c>
      <c r="C274" t="s">
        <v>442</v>
      </c>
      <c r="D274">
        <v>0.195133</v>
      </c>
      <c r="E274">
        <v>10.5467</v>
      </c>
      <c r="F274">
        <v>0</v>
      </c>
      <c r="G274">
        <v>18.593299999999999</v>
      </c>
      <c r="H274">
        <v>1.48112E-2</v>
      </c>
      <c r="K274">
        <f t="shared" si="20"/>
        <v>87</v>
      </c>
      <c r="N274">
        <v>270</v>
      </c>
      <c r="O274" t="str">
        <f t="shared" si="21"/>
        <v/>
      </c>
      <c r="Q274">
        <f t="shared" si="22"/>
        <v>0</v>
      </c>
      <c r="R274" t="str">
        <f t="shared" si="23"/>
        <v/>
      </c>
      <c r="S274">
        <v>270</v>
      </c>
      <c r="T274" t="str">
        <f t="shared" si="24"/>
        <v/>
      </c>
    </row>
    <row r="275" spans="1:20" x14ac:dyDescent="0.25">
      <c r="A275">
        <v>271</v>
      </c>
      <c r="B275" t="s">
        <v>444</v>
      </c>
      <c r="C275" t="s">
        <v>445</v>
      </c>
      <c r="D275">
        <v>0.54337000000000002</v>
      </c>
      <c r="E275">
        <v>125.86499999999999</v>
      </c>
      <c r="F275">
        <v>0</v>
      </c>
      <c r="G275">
        <v>6.3791599999999997</v>
      </c>
      <c r="H275">
        <v>0.17527899999999999</v>
      </c>
      <c r="K275">
        <f t="shared" si="20"/>
        <v>88</v>
      </c>
      <c r="N275">
        <v>271</v>
      </c>
      <c r="O275" t="str">
        <f t="shared" si="21"/>
        <v/>
      </c>
      <c r="Q275">
        <f t="shared" si="22"/>
        <v>0</v>
      </c>
      <c r="R275" t="str">
        <f t="shared" si="23"/>
        <v/>
      </c>
      <c r="S275">
        <v>271</v>
      </c>
      <c r="T275" t="str">
        <f t="shared" si="24"/>
        <v/>
      </c>
    </row>
    <row r="276" spans="1:20" x14ac:dyDescent="0.25">
      <c r="A276">
        <v>272</v>
      </c>
      <c r="B276" t="s">
        <v>444</v>
      </c>
      <c r="C276" t="s">
        <v>447</v>
      </c>
      <c r="D276">
        <v>0.10731400000000001</v>
      </c>
      <c r="E276">
        <v>21.631499999999999</v>
      </c>
      <c r="F276">
        <v>0</v>
      </c>
      <c r="G276">
        <v>10.3399</v>
      </c>
      <c r="H276">
        <v>1.5725200000000002E-2</v>
      </c>
      <c r="K276">
        <f t="shared" si="20"/>
        <v>88</v>
      </c>
      <c r="N276">
        <v>272</v>
      </c>
      <c r="O276" t="str">
        <f t="shared" si="21"/>
        <v/>
      </c>
      <c r="Q276">
        <f t="shared" si="22"/>
        <v>0</v>
      </c>
      <c r="R276" t="str">
        <f t="shared" si="23"/>
        <v/>
      </c>
      <c r="S276">
        <v>272</v>
      </c>
      <c r="T276" t="str">
        <f t="shared" si="24"/>
        <v/>
      </c>
    </row>
    <row r="277" spans="1:20" x14ac:dyDescent="0.25">
      <c r="A277">
        <v>273</v>
      </c>
      <c r="B277" t="s">
        <v>444</v>
      </c>
      <c r="C277" t="s">
        <v>446</v>
      </c>
      <c r="D277">
        <v>0.162186</v>
      </c>
      <c r="E277">
        <v>35.279699999999998</v>
      </c>
      <c r="F277">
        <v>0</v>
      </c>
      <c r="G277">
        <v>10.6625</v>
      </c>
      <c r="H277">
        <v>5.6452700000000001E-2</v>
      </c>
      <c r="K277">
        <f t="shared" si="20"/>
        <v>88</v>
      </c>
      <c r="N277">
        <v>273</v>
      </c>
      <c r="O277" t="str">
        <f t="shared" si="21"/>
        <v/>
      </c>
      <c r="Q277">
        <f t="shared" si="22"/>
        <v>0</v>
      </c>
      <c r="R277" t="str">
        <f t="shared" si="23"/>
        <v/>
      </c>
      <c r="S277">
        <v>273</v>
      </c>
      <c r="T277" t="str">
        <f t="shared" si="24"/>
        <v/>
      </c>
    </row>
    <row r="278" spans="1:20" x14ac:dyDescent="0.25">
      <c r="A278">
        <v>274</v>
      </c>
      <c r="B278" t="s">
        <v>448</v>
      </c>
      <c r="C278" t="s">
        <v>449</v>
      </c>
      <c r="D278">
        <v>0.31889699999999999</v>
      </c>
      <c r="E278">
        <v>57.332299999999996</v>
      </c>
      <c r="F278">
        <v>57.313431402980484</v>
      </c>
      <c r="G278">
        <v>3.8083399999999998</v>
      </c>
      <c r="H278">
        <v>3.8525899999999999E-3</v>
      </c>
      <c r="K278">
        <f t="shared" si="20"/>
        <v>89</v>
      </c>
      <c r="N278">
        <v>274</v>
      </c>
      <c r="O278" t="str">
        <f t="shared" si="21"/>
        <v/>
      </c>
      <c r="Q278">
        <f t="shared" si="22"/>
        <v>0</v>
      </c>
      <c r="R278" t="str">
        <f t="shared" si="23"/>
        <v/>
      </c>
      <c r="S278">
        <v>274</v>
      </c>
      <c r="T278" t="str">
        <f t="shared" si="24"/>
        <v/>
      </c>
    </row>
    <row r="279" spans="1:20" x14ac:dyDescent="0.25">
      <c r="A279">
        <v>275</v>
      </c>
      <c r="B279" t="s">
        <v>450</v>
      </c>
      <c r="C279" t="s">
        <v>451</v>
      </c>
      <c r="D279">
        <v>0.109</v>
      </c>
      <c r="E279">
        <v>18.385200000000001</v>
      </c>
      <c r="F279">
        <v>0</v>
      </c>
      <c r="G279">
        <v>10.651899999999999</v>
      </c>
      <c r="H279">
        <v>3.3562799999999997E-2</v>
      </c>
      <c r="K279">
        <f t="shared" si="20"/>
        <v>90</v>
      </c>
      <c r="N279">
        <v>275</v>
      </c>
      <c r="O279" t="str">
        <f t="shared" si="21"/>
        <v/>
      </c>
      <c r="Q279">
        <f t="shared" si="22"/>
        <v>0</v>
      </c>
      <c r="R279" t="str">
        <f t="shared" si="23"/>
        <v/>
      </c>
      <c r="S279">
        <v>275</v>
      </c>
      <c r="T279" t="str">
        <f t="shared" si="24"/>
        <v/>
      </c>
    </row>
    <row r="280" spans="1:20" x14ac:dyDescent="0.25">
      <c r="A280">
        <v>276</v>
      </c>
      <c r="B280" t="s">
        <v>450</v>
      </c>
      <c r="C280" t="s">
        <v>452</v>
      </c>
      <c r="D280">
        <v>0.19369</v>
      </c>
      <c r="E280">
        <v>36.692999999999998</v>
      </c>
      <c r="F280">
        <v>0</v>
      </c>
      <c r="G280">
        <v>13.216900000000001</v>
      </c>
      <c r="H280">
        <v>6.8429500000000004E-2</v>
      </c>
      <c r="K280">
        <f t="shared" si="20"/>
        <v>90</v>
      </c>
      <c r="N280">
        <v>276</v>
      </c>
      <c r="O280" t="str">
        <f t="shared" si="21"/>
        <v/>
      </c>
      <c r="Q280">
        <f t="shared" si="22"/>
        <v>0</v>
      </c>
      <c r="R280" t="str">
        <f t="shared" si="23"/>
        <v/>
      </c>
      <c r="S280">
        <v>276</v>
      </c>
      <c r="T280" t="str">
        <f t="shared" si="24"/>
        <v/>
      </c>
    </row>
    <row r="281" spans="1:20" x14ac:dyDescent="0.25">
      <c r="A281">
        <v>277</v>
      </c>
      <c r="B281" t="s">
        <v>450</v>
      </c>
      <c r="C281" t="s">
        <v>464</v>
      </c>
      <c r="D281">
        <v>5.25896E-2</v>
      </c>
      <c r="E281">
        <v>5.3386500000000003</v>
      </c>
      <c r="F281">
        <v>0</v>
      </c>
      <c r="G281">
        <v>9.3426299999999998</v>
      </c>
      <c r="H281">
        <v>0</v>
      </c>
      <c r="K281">
        <f t="shared" si="20"/>
        <v>90</v>
      </c>
      <c r="N281">
        <v>277</v>
      </c>
      <c r="O281" t="str">
        <f t="shared" si="21"/>
        <v/>
      </c>
      <c r="Q281">
        <f t="shared" si="22"/>
        <v>0</v>
      </c>
      <c r="R281" t="str">
        <f t="shared" si="23"/>
        <v/>
      </c>
      <c r="S281">
        <v>277</v>
      </c>
      <c r="T281" t="str">
        <f t="shared" si="24"/>
        <v/>
      </c>
    </row>
    <row r="282" spans="1:20" x14ac:dyDescent="0.25">
      <c r="A282">
        <v>278</v>
      </c>
      <c r="B282" t="s">
        <v>450</v>
      </c>
      <c r="C282" t="s">
        <v>462</v>
      </c>
      <c r="D282">
        <v>8.0809300000000001E-2</v>
      </c>
      <c r="E282">
        <v>8.7330199999999998</v>
      </c>
      <c r="F282">
        <v>0</v>
      </c>
      <c r="G282">
        <v>11.365600000000001</v>
      </c>
      <c r="H282">
        <v>5.84112E-3</v>
      </c>
      <c r="K282">
        <f t="shared" si="20"/>
        <v>90</v>
      </c>
      <c r="N282">
        <v>278</v>
      </c>
      <c r="O282" t="str">
        <f t="shared" si="21"/>
        <v/>
      </c>
      <c r="Q282">
        <f t="shared" si="22"/>
        <v>0</v>
      </c>
      <c r="R282" t="str">
        <f t="shared" si="23"/>
        <v/>
      </c>
      <c r="S282">
        <v>278</v>
      </c>
      <c r="T282" t="str">
        <f t="shared" si="24"/>
        <v/>
      </c>
    </row>
    <row r="283" spans="1:20" x14ac:dyDescent="0.25">
      <c r="A283">
        <v>279</v>
      </c>
      <c r="B283" t="s">
        <v>450</v>
      </c>
      <c r="C283" t="s">
        <v>454</v>
      </c>
      <c r="D283">
        <v>0.14779300000000001</v>
      </c>
      <c r="E283">
        <v>25.860199999999999</v>
      </c>
      <c r="F283">
        <v>0</v>
      </c>
      <c r="G283">
        <v>12.1065</v>
      </c>
      <c r="H283">
        <v>4.65391E-2</v>
      </c>
      <c r="K283">
        <f t="shared" si="20"/>
        <v>90</v>
      </c>
      <c r="N283">
        <v>279</v>
      </c>
      <c r="O283" t="str">
        <f t="shared" si="21"/>
        <v/>
      </c>
      <c r="Q283">
        <f t="shared" si="22"/>
        <v>0</v>
      </c>
      <c r="R283" t="str">
        <f t="shared" si="23"/>
        <v/>
      </c>
      <c r="S283">
        <v>279</v>
      </c>
      <c r="T283" t="str">
        <f t="shared" si="24"/>
        <v/>
      </c>
    </row>
    <row r="284" spans="1:20" x14ac:dyDescent="0.25">
      <c r="A284">
        <v>280</v>
      </c>
      <c r="B284" t="s">
        <v>450</v>
      </c>
      <c r="C284" t="s">
        <v>455</v>
      </c>
      <c r="D284">
        <v>0.175093</v>
      </c>
      <c r="E284">
        <v>8.0242900000000006</v>
      </c>
      <c r="F284">
        <v>0</v>
      </c>
      <c r="G284">
        <v>19.741900000000001</v>
      </c>
      <c r="H284">
        <v>6.4248400000000002E-3</v>
      </c>
      <c r="K284">
        <f t="shared" si="20"/>
        <v>90</v>
      </c>
      <c r="N284">
        <v>280</v>
      </c>
      <c r="O284" t="str">
        <f t="shared" si="21"/>
        <v/>
      </c>
      <c r="Q284">
        <f t="shared" si="22"/>
        <v>0</v>
      </c>
      <c r="R284" t="str">
        <f t="shared" si="23"/>
        <v/>
      </c>
      <c r="S284">
        <v>280</v>
      </c>
      <c r="T284" t="str">
        <f t="shared" si="24"/>
        <v/>
      </c>
    </row>
    <row r="285" spans="1:20" x14ac:dyDescent="0.25">
      <c r="A285">
        <v>281</v>
      </c>
      <c r="B285" t="s">
        <v>450</v>
      </c>
      <c r="C285" t="s">
        <v>456</v>
      </c>
      <c r="D285">
        <v>0.67235199999999995</v>
      </c>
      <c r="E285">
        <v>6.67645</v>
      </c>
      <c r="F285">
        <v>0</v>
      </c>
      <c r="G285">
        <v>26.025300000000001</v>
      </c>
      <c r="H285">
        <v>6.04676E-3</v>
      </c>
      <c r="K285">
        <f t="shared" si="20"/>
        <v>90</v>
      </c>
      <c r="N285">
        <v>281</v>
      </c>
      <c r="O285" t="str">
        <f t="shared" si="21"/>
        <v/>
      </c>
      <c r="Q285">
        <f t="shared" si="22"/>
        <v>0</v>
      </c>
      <c r="R285" t="str">
        <f t="shared" si="23"/>
        <v/>
      </c>
      <c r="S285">
        <v>281</v>
      </c>
      <c r="T285" t="str">
        <f t="shared" si="24"/>
        <v/>
      </c>
    </row>
    <row r="286" spans="1:20" x14ac:dyDescent="0.25">
      <c r="A286">
        <v>282</v>
      </c>
      <c r="B286" t="s">
        <v>450</v>
      </c>
      <c r="C286" t="s">
        <v>458</v>
      </c>
      <c r="D286">
        <v>6.1542300000000001E-2</v>
      </c>
      <c r="E286">
        <v>6.7293799999999999</v>
      </c>
      <c r="F286">
        <v>0</v>
      </c>
      <c r="G286">
        <v>8.7285299999999992</v>
      </c>
      <c r="H286">
        <v>4.8559900000000001E-3</v>
      </c>
      <c r="K286">
        <f t="shared" si="20"/>
        <v>90</v>
      </c>
      <c r="N286">
        <v>282</v>
      </c>
      <c r="O286" t="str">
        <f t="shared" si="21"/>
        <v/>
      </c>
      <c r="Q286">
        <f t="shared" si="22"/>
        <v>0</v>
      </c>
      <c r="R286" t="str">
        <f t="shared" si="23"/>
        <v/>
      </c>
      <c r="S286">
        <v>282</v>
      </c>
      <c r="T286" t="str">
        <f t="shared" si="24"/>
        <v/>
      </c>
    </row>
    <row r="287" spans="1:20" x14ac:dyDescent="0.25">
      <c r="A287">
        <v>283</v>
      </c>
      <c r="B287" t="s">
        <v>450</v>
      </c>
      <c r="C287" t="s">
        <v>461</v>
      </c>
      <c r="D287">
        <v>9.4441600000000001E-2</v>
      </c>
      <c r="E287">
        <v>10.8779</v>
      </c>
      <c r="F287">
        <v>0</v>
      </c>
      <c r="G287">
        <v>12.0701</v>
      </c>
      <c r="H287">
        <v>9.0565999999999997E-3</v>
      </c>
      <c r="K287">
        <f t="shared" si="20"/>
        <v>90</v>
      </c>
      <c r="N287">
        <v>283</v>
      </c>
      <c r="O287" t="str">
        <f t="shared" si="21"/>
        <v/>
      </c>
      <c r="Q287">
        <f t="shared" si="22"/>
        <v>0</v>
      </c>
      <c r="R287" t="str">
        <f t="shared" si="23"/>
        <v/>
      </c>
      <c r="S287">
        <v>283</v>
      </c>
      <c r="T287" t="str">
        <f t="shared" si="24"/>
        <v/>
      </c>
    </row>
    <row r="288" spans="1:20" x14ac:dyDescent="0.25">
      <c r="A288">
        <v>284</v>
      </c>
      <c r="B288" t="s">
        <v>450</v>
      </c>
      <c r="C288" t="s">
        <v>459</v>
      </c>
      <c r="D288">
        <v>7.6460200000000006E-2</v>
      </c>
      <c r="E288">
        <v>5.6283200000000004</v>
      </c>
      <c r="F288">
        <v>0</v>
      </c>
      <c r="G288">
        <v>9.8495600000000003</v>
      </c>
      <c r="H288">
        <v>0</v>
      </c>
      <c r="K288">
        <f t="shared" si="20"/>
        <v>90</v>
      </c>
      <c r="N288">
        <v>284</v>
      </c>
      <c r="O288" t="str">
        <f t="shared" si="21"/>
        <v/>
      </c>
      <c r="Q288">
        <f t="shared" si="22"/>
        <v>0</v>
      </c>
      <c r="R288" t="str">
        <f t="shared" si="23"/>
        <v/>
      </c>
      <c r="S288">
        <v>284</v>
      </c>
      <c r="T288" t="str">
        <f t="shared" si="24"/>
        <v/>
      </c>
    </row>
    <row r="289" spans="1:20" x14ac:dyDescent="0.25">
      <c r="A289">
        <v>285</v>
      </c>
      <c r="B289" t="s">
        <v>450</v>
      </c>
      <c r="C289" t="s">
        <v>460</v>
      </c>
      <c r="D289">
        <v>6.1025799999999998E-2</v>
      </c>
      <c r="E289">
        <v>7.2464500000000003</v>
      </c>
      <c r="F289">
        <v>0</v>
      </c>
      <c r="G289">
        <v>9.5090299999999992</v>
      </c>
      <c r="H289">
        <v>5.2268899999999997E-3</v>
      </c>
      <c r="K289">
        <f t="shared" si="20"/>
        <v>90</v>
      </c>
      <c r="N289">
        <v>285</v>
      </c>
      <c r="O289" t="str">
        <f t="shared" si="21"/>
        <v/>
      </c>
      <c r="Q289">
        <f t="shared" si="22"/>
        <v>0</v>
      </c>
      <c r="R289" t="str">
        <f t="shared" si="23"/>
        <v/>
      </c>
      <c r="S289">
        <v>285</v>
      </c>
      <c r="T289" t="str">
        <f t="shared" si="24"/>
        <v/>
      </c>
    </row>
    <row r="290" spans="1:20" x14ac:dyDescent="0.25">
      <c r="A290">
        <v>286</v>
      </c>
      <c r="B290" t="s">
        <v>465</v>
      </c>
      <c r="C290" t="s">
        <v>467</v>
      </c>
      <c r="D290">
        <v>7.77944E-2</v>
      </c>
      <c r="E290">
        <v>4.8470599999999999</v>
      </c>
      <c r="F290">
        <v>0</v>
      </c>
      <c r="G290">
        <v>8.3870400000000007</v>
      </c>
      <c r="H290">
        <v>5.9858299999999997E-4</v>
      </c>
      <c r="K290">
        <f t="shared" si="20"/>
        <v>91</v>
      </c>
      <c r="N290">
        <v>286</v>
      </c>
      <c r="O290" t="str">
        <f t="shared" si="21"/>
        <v/>
      </c>
      <c r="Q290">
        <f t="shared" si="22"/>
        <v>0</v>
      </c>
      <c r="R290" t="str">
        <f t="shared" si="23"/>
        <v/>
      </c>
      <c r="S290">
        <v>286</v>
      </c>
      <c r="T290" t="str">
        <f t="shared" si="24"/>
        <v/>
      </c>
    </row>
    <row r="291" spans="1:20" x14ac:dyDescent="0.25">
      <c r="A291">
        <v>287</v>
      </c>
      <c r="B291" t="s">
        <v>465</v>
      </c>
      <c r="C291" t="s">
        <v>468</v>
      </c>
      <c r="D291">
        <v>0.140567</v>
      </c>
      <c r="E291">
        <v>5.3670299999999997</v>
      </c>
      <c r="F291">
        <v>0</v>
      </c>
      <c r="G291">
        <v>16.163699999999999</v>
      </c>
      <c r="H291">
        <v>0</v>
      </c>
      <c r="K291">
        <f t="shared" si="20"/>
        <v>91</v>
      </c>
      <c r="N291">
        <v>287</v>
      </c>
      <c r="O291" t="str">
        <f t="shared" si="21"/>
        <v/>
      </c>
      <c r="Q291">
        <f t="shared" si="22"/>
        <v>0</v>
      </c>
      <c r="R291" t="str">
        <f t="shared" si="23"/>
        <v/>
      </c>
      <c r="S291">
        <v>287</v>
      </c>
      <c r="T291" t="str">
        <f t="shared" si="24"/>
        <v/>
      </c>
    </row>
    <row r="292" spans="1:20" x14ac:dyDescent="0.25">
      <c r="A292">
        <v>288</v>
      </c>
      <c r="B292" t="s">
        <v>465</v>
      </c>
      <c r="C292" t="s">
        <v>466</v>
      </c>
      <c r="D292">
        <v>0.15663099999999999</v>
      </c>
      <c r="E292">
        <v>4.4456199999999999</v>
      </c>
      <c r="F292">
        <v>0</v>
      </c>
      <c r="G292">
        <v>15.559699999999999</v>
      </c>
      <c r="H292">
        <v>0</v>
      </c>
      <c r="K292">
        <f t="shared" si="20"/>
        <v>91</v>
      </c>
      <c r="N292">
        <v>288</v>
      </c>
      <c r="O292" t="str">
        <f t="shared" si="21"/>
        <v/>
      </c>
      <c r="Q292">
        <f t="shared" si="22"/>
        <v>0</v>
      </c>
      <c r="R292" t="str">
        <f t="shared" si="23"/>
        <v/>
      </c>
      <c r="S292">
        <v>288</v>
      </c>
      <c r="T292" t="str">
        <f t="shared" si="24"/>
        <v/>
      </c>
    </row>
    <row r="293" spans="1:20" x14ac:dyDescent="0.25">
      <c r="A293">
        <v>289</v>
      </c>
      <c r="B293" t="s">
        <v>469</v>
      </c>
      <c r="C293" t="s">
        <v>522</v>
      </c>
      <c r="D293">
        <v>9.1402499999999998E-2</v>
      </c>
      <c r="E293">
        <v>9.5169800000000002</v>
      </c>
      <c r="F293">
        <v>0</v>
      </c>
      <c r="G293">
        <v>11.397500000000001</v>
      </c>
      <c r="H293">
        <v>7.48783E-3</v>
      </c>
      <c r="K293">
        <f t="shared" si="20"/>
        <v>92</v>
      </c>
      <c r="N293">
        <v>289</v>
      </c>
      <c r="O293" t="str">
        <f t="shared" si="21"/>
        <v/>
      </c>
      <c r="Q293">
        <f t="shared" si="22"/>
        <v>0</v>
      </c>
      <c r="R293" t="str">
        <f t="shared" si="23"/>
        <v/>
      </c>
      <c r="S293">
        <v>289</v>
      </c>
      <c r="T293" t="str">
        <f t="shared" si="24"/>
        <v/>
      </c>
    </row>
    <row r="294" spans="1:20" x14ac:dyDescent="0.25">
      <c r="A294">
        <v>290</v>
      </c>
      <c r="B294" t="s">
        <v>469</v>
      </c>
      <c r="C294" t="s">
        <v>511</v>
      </c>
      <c r="D294">
        <v>0.300367</v>
      </c>
      <c r="E294">
        <v>26.320900000000002</v>
      </c>
      <c r="F294">
        <v>0</v>
      </c>
      <c r="G294">
        <v>9.9405099999999997</v>
      </c>
      <c r="H294">
        <v>5.65147E-4</v>
      </c>
      <c r="K294">
        <f t="shared" si="20"/>
        <v>92</v>
      </c>
      <c r="N294">
        <v>290</v>
      </c>
      <c r="O294" t="str">
        <f t="shared" si="21"/>
        <v/>
      </c>
      <c r="Q294">
        <f t="shared" si="22"/>
        <v>0</v>
      </c>
      <c r="R294" t="str">
        <f t="shared" si="23"/>
        <v/>
      </c>
      <c r="S294">
        <v>290</v>
      </c>
      <c r="T294" t="str">
        <f t="shared" si="24"/>
        <v/>
      </c>
    </row>
    <row r="295" spans="1:20" x14ac:dyDescent="0.25">
      <c r="A295">
        <v>291</v>
      </c>
      <c r="B295" t="s">
        <v>469</v>
      </c>
      <c r="C295" t="s">
        <v>510</v>
      </c>
      <c r="D295">
        <v>7.47057E-2</v>
      </c>
      <c r="E295">
        <v>9.2363400000000002</v>
      </c>
      <c r="F295">
        <v>0</v>
      </c>
      <c r="G295">
        <v>9.4174500000000005</v>
      </c>
      <c r="H295">
        <v>1.13122E-2</v>
      </c>
      <c r="K295">
        <f t="shared" si="20"/>
        <v>92</v>
      </c>
      <c r="N295">
        <v>291</v>
      </c>
      <c r="O295" t="str">
        <f t="shared" si="21"/>
        <v/>
      </c>
      <c r="Q295">
        <f t="shared" si="22"/>
        <v>0</v>
      </c>
      <c r="R295" t="str">
        <f t="shared" si="23"/>
        <v/>
      </c>
      <c r="S295">
        <v>291</v>
      </c>
      <c r="T295" t="str">
        <f t="shared" si="24"/>
        <v/>
      </c>
    </row>
    <row r="296" spans="1:20" x14ac:dyDescent="0.25">
      <c r="A296">
        <v>292</v>
      </c>
      <c r="B296" t="s">
        <v>469</v>
      </c>
      <c r="C296" t="s">
        <v>488</v>
      </c>
      <c r="D296">
        <v>0.151279</v>
      </c>
      <c r="E296">
        <v>5.50732</v>
      </c>
      <c r="F296">
        <v>0</v>
      </c>
      <c r="G296">
        <v>17.839400000000001</v>
      </c>
      <c r="H296">
        <v>1.22108E-3</v>
      </c>
      <c r="K296">
        <f t="shared" si="20"/>
        <v>92</v>
      </c>
      <c r="N296">
        <v>292</v>
      </c>
      <c r="O296" t="str">
        <f t="shared" si="21"/>
        <v/>
      </c>
      <c r="Q296">
        <f t="shared" si="22"/>
        <v>0</v>
      </c>
      <c r="R296" t="str">
        <f t="shared" si="23"/>
        <v/>
      </c>
      <c r="S296">
        <v>292</v>
      </c>
      <c r="T296" t="str">
        <f t="shared" si="24"/>
        <v/>
      </c>
    </row>
    <row r="297" spans="1:20" x14ac:dyDescent="0.25">
      <c r="A297">
        <v>293</v>
      </c>
      <c r="B297" t="s">
        <v>469</v>
      </c>
      <c r="C297" t="s">
        <v>517</v>
      </c>
      <c r="D297">
        <v>0.170348</v>
      </c>
      <c r="E297">
        <v>7.2970699999999997</v>
      </c>
      <c r="F297">
        <v>0</v>
      </c>
      <c r="G297">
        <v>17.468800000000002</v>
      </c>
      <c r="H297">
        <v>6.9360799999999998E-3</v>
      </c>
      <c r="K297">
        <f t="shared" si="20"/>
        <v>92</v>
      </c>
      <c r="N297">
        <v>293</v>
      </c>
      <c r="O297" t="str">
        <f t="shared" si="21"/>
        <v/>
      </c>
      <c r="Q297">
        <f t="shared" si="22"/>
        <v>0</v>
      </c>
      <c r="R297" t="str">
        <f t="shared" si="23"/>
        <v/>
      </c>
      <c r="S297">
        <v>293</v>
      </c>
      <c r="T297" t="str">
        <f t="shared" si="24"/>
        <v/>
      </c>
    </row>
    <row r="298" spans="1:20" x14ac:dyDescent="0.25">
      <c r="A298">
        <v>294</v>
      </c>
      <c r="B298" t="s">
        <v>469</v>
      </c>
      <c r="C298" t="s">
        <v>470</v>
      </c>
      <c r="D298">
        <v>0.12395100000000001</v>
      </c>
      <c r="E298">
        <v>17.747</v>
      </c>
      <c r="F298">
        <v>0</v>
      </c>
      <c r="G298">
        <v>9.5514299999999999</v>
      </c>
      <c r="H298">
        <v>3.4059199999999998E-2</v>
      </c>
      <c r="K298">
        <f t="shared" si="20"/>
        <v>92</v>
      </c>
      <c r="N298">
        <v>294</v>
      </c>
      <c r="O298" t="str">
        <f t="shared" si="21"/>
        <v/>
      </c>
      <c r="Q298">
        <f t="shared" si="22"/>
        <v>0</v>
      </c>
      <c r="R298" t="str">
        <f t="shared" si="23"/>
        <v/>
      </c>
      <c r="S298">
        <v>294</v>
      </c>
      <c r="T298" t="str">
        <f t="shared" si="24"/>
        <v/>
      </c>
    </row>
    <row r="299" spans="1:20" x14ac:dyDescent="0.25">
      <c r="A299">
        <v>295</v>
      </c>
      <c r="B299" t="s">
        <v>469</v>
      </c>
      <c r="C299" t="s">
        <v>524</v>
      </c>
      <c r="D299">
        <v>8.1926399999999996E-2</v>
      </c>
      <c r="E299">
        <v>8.4441500000000005</v>
      </c>
      <c r="F299">
        <v>0</v>
      </c>
      <c r="G299">
        <v>9.86355</v>
      </c>
      <c r="H299">
        <v>8.1892600000000003E-3</v>
      </c>
      <c r="K299">
        <f t="shared" si="20"/>
        <v>92</v>
      </c>
      <c r="N299">
        <v>295</v>
      </c>
      <c r="O299" t="str">
        <f t="shared" si="21"/>
        <v/>
      </c>
      <c r="Q299">
        <f t="shared" si="22"/>
        <v>0</v>
      </c>
      <c r="R299" t="str">
        <f t="shared" si="23"/>
        <v/>
      </c>
      <c r="S299">
        <v>295</v>
      </c>
      <c r="T299" t="str">
        <f t="shared" si="24"/>
        <v/>
      </c>
    </row>
    <row r="300" spans="1:20" x14ac:dyDescent="0.25">
      <c r="A300">
        <v>296</v>
      </c>
      <c r="B300" t="s">
        <v>469</v>
      </c>
      <c r="C300" t="s">
        <v>476</v>
      </c>
      <c r="D300">
        <v>5.4857099999999999E-2</v>
      </c>
      <c r="E300">
        <v>5.0285700000000002</v>
      </c>
      <c r="F300">
        <v>0</v>
      </c>
      <c r="G300">
        <v>7.7357100000000001</v>
      </c>
      <c r="H300">
        <v>1.7953299999999999E-3</v>
      </c>
      <c r="K300">
        <f t="shared" si="20"/>
        <v>92</v>
      </c>
      <c r="N300">
        <v>296</v>
      </c>
      <c r="O300" t="str">
        <f t="shared" si="21"/>
        <v/>
      </c>
      <c r="Q300">
        <f t="shared" si="22"/>
        <v>0</v>
      </c>
      <c r="R300" t="str">
        <f t="shared" si="23"/>
        <v/>
      </c>
      <c r="S300">
        <v>296</v>
      </c>
      <c r="T300" t="str">
        <f t="shared" si="24"/>
        <v/>
      </c>
    </row>
    <row r="301" spans="1:20" x14ac:dyDescent="0.25">
      <c r="A301">
        <v>297</v>
      </c>
      <c r="B301" t="s">
        <v>469</v>
      </c>
      <c r="C301" t="s">
        <v>495</v>
      </c>
      <c r="D301">
        <v>0.22228999999999999</v>
      </c>
      <c r="E301">
        <v>12.6106</v>
      </c>
      <c r="F301">
        <v>0</v>
      </c>
      <c r="G301">
        <v>22.021799999999999</v>
      </c>
      <c r="H301">
        <v>1.5196100000000001E-2</v>
      </c>
      <c r="K301">
        <f t="shared" si="20"/>
        <v>92</v>
      </c>
      <c r="N301">
        <v>297</v>
      </c>
      <c r="O301" t="str">
        <f t="shared" si="21"/>
        <v/>
      </c>
      <c r="Q301">
        <f t="shared" si="22"/>
        <v>0</v>
      </c>
      <c r="R301" t="str">
        <f t="shared" si="23"/>
        <v/>
      </c>
      <c r="S301">
        <v>297</v>
      </c>
      <c r="T301" t="str">
        <f t="shared" si="24"/>
        <v/>
      </c>
    </row>
    <row r="302" spans="1:20" x14ac:dyDescent="0.25">
      <c r="A302">
        <v>298</v>
      </c>
      <c r="B302" t="s">
        <v>469</v>
      </c>
      <c r="C302" t="s">
        <v>534</v>
      </c>
      <c r="D302">
        <v>0.108129</v>
      </c>
      <c r="E302">
        <v>14.314</v>
      </c>
      <c r="F302">
        <v>0</v>
      </c>
      <c r="G302">
        <v>11.5914</v>
      </c>
      <c r="H302">
        <v>1.8557799999999999E-2</v>
      </c>
      <c r="K302">
        <f t="shared" si="20"/>
        <v>92</v>
      </c>
      <c r="N302">
        <v>298</v>
      </c>
      <c r="O302" t="str">
        <f t="shared" si="21"/>
        <v/>
      </c>
      <c r="Q302">
        <f t="shared" si="22"/>
        <v>0</v>
      </c>
      <c r="R302" t="str">
        <f t="shared" si="23"/>
        <v/>
      </c>
      <c r="S302">
        <v>298</v>
      </c>
      <c r="T302" t="str">
        <f t="shared" si="24"/>
        <v/>
      </c>
    </row>
    <row r="303" spans="1:20" x14ac:dyDescent="0.25">
      <c r="A303">
        <v>299</v>
      </c>
      <c r="B303" t="s">
        <v>469</v>
      </c>
      <c r="C303" t="s">
        <v>503</v>
      </c>
      <c r="D303">
        <v>0.17460600000000001</v>
      </c>
      <c r="E303">
        <v>11.7021</v>
      </c>
      <c r="F303">
        <v>0</v>
      </c>
      <c r="G303">
        <v>16.765999999999998</v>
      </c>
      <c r="H303">
        <v>2.18818E-2</v>
      </c>
      <c r="K303">
        <f t="shared" si="20"/>
        <v>92</v>
      </c>
      <c r="N303">
        <v>299</v>
      </c>
      <c r="O303" t="str">
        <f t="shared" si="21"/>
        <v/>
      </c>
      <c r="Q303">
        <f t="shared" si="22"/>
        <v>0</v>
      </c>
      <c r="R303" t="str">
        <f t="shared" si="23"/>
        <v/>
      </c>
      <c r="S303">
        <v>299</v>
      </c>
      <c r="T303" t="str">
        <f t="shared" si="24"/>
        <v/>
      </c>
    </row>
    <row r="304" spans="1:20" x14ac:dyDescent="0.25">
      <c r="A304">
        <v>300</v>
      </c>
      <c r="B304" t="s">
        <v>469</v>
      </c>
      <c r="C304" t="s">
        <v>532</v>
      </c>
      <c r="D304">
        <v>0.13556399999999999</v>
      </c>
      <c r="E304">
        <v>7.3956799999999996</v>
      </c>
      <c r="F304">
        <v>0</v>
      </c>
      <c r="G304">
        <v>15.601900000000001</v>
      </c>
      <c r="H304">
        <v>5.1546400000000003E-3</v>
      </c>
      <c r="K304">
        <f t="shared" si="20"/>
        <v>92</v>
      </c>
      <c r="N304">
        <v>300</v>
      </c>
      <c r="O304" t="str">
        <f t="shared" si="21"/>
        <v/>
      </c>
      <c r="Q304">
        <f t="shared" si="22"/>
        <v>0</v>
      </c>
      <c r="R304" t="str">
        <f t="shared" si="23"/>
        <v/>
      </c>
      <c r="S304">
        <v>300</v>
      </c>
      <c r="T304" t="str">
        <f t="shared" si="24"/>
        <v/>
      </c>
    </row>
    <row r="305" spans="1:20" x14ac:dyDescent="0.25">
      <c r="A305">
        <v>301</v>
      </c>
      <c r="B305" t="s">
        <v>469</v>
      </c>
      <c r="C305" t="s">
        <v>477</v>
      </c>
      <c r="D305">
        <v>0.165685</v>
      </c>
      <c r="E305">
        <v>33.055799999999998</v>
      </c>
      <c r="F305">
        <v>0</v>
      </c>
      <c r="G305">
        <v>10.198</v>
      </c>
      <c r="H305">
        <v>7.7777799999999994E-2</v>
      </c>
      <c r="K305">
        <f t="shared" si="20"/>
        <v>92</v>
      </c>
      <c r="N305">
        <v>301</v>
      </c>
      <c r="O305" t="str">
        <f t="shared" si="21"/>
        <v/>
      </c>
      <c r="Q305">
        <f t="shared" si="22"/>
        <v>0</v>
      </c>
      <c r="R305" t="str">
        <f t="shared" si="23"/>
        <v/>
      </c>
      <c r="S305">
        <v>301</v>
      </c>
      <c r="T305" t="str">
        <f t="shared" si="24"/>
        <v/>
      </c>
    </row>
    <row r="306" spans="1:20" x14ac:dyDescent="0.25">
      <c r="A306">
        <v>302</v>
      </c>
      <c r="B306" t="s">
        <v>469</v>
      </c>
      <c r="C306" t="s">
        <v>509</v>
      </c>
      <c r="D306">
        <v>0.12084399999999999</v>
      </c>
      <c r="E306">
        <v>8.2574699999999996</v>
      </c>
      <c r="F306">
        <v>0</v>
      </c>
      <c r="G306">
        <v>14.2943</v>
      </c>
      <c r="H306">
        <v>6.6147200000000001E-3</v>
      </c>
      <c r="K306">
        <f t="shared" si="20"/>
        <v>92</v>
      </c>
      <c r="N306">
        <v>302</v>
      </c>
      <c r="O306" t="str">
        <f t="shared" si="21"/>
        <v/>
      </c>
      <c r="Q306">
        <f t="shared" si="22"/>
        <v>0</v>
      </c>
      <c r="R306" t="str">
        <f t="shared" si="23"/>
        <v/>
      </c>
      <c r="S306">
        <v>302</v>
      </c>
      <c r="T306" t="str">
        <f t="shared" si="24"/>
        <v/>
      </c>
    </row>
    <row r="307" spans="1:20" x14ac:dyDescent="0.25">
      <c r="A307">
        <v>303</v>
      </c>
      <c r="B307" t="s">
        <v>469</v>
      </c>
      <c r="C307" t="s">
        <v>533</v>
      </c>
      <c r="D307">
        <v>9.5000000000000001E-2</v>
      </c>
      <c r="E307">
        <v>13.131</v>
      </c>
      <c r="F307">
        <v>0</v>
      </c>
      <c r="G307">
        <v>11.006</v>
      </c>
      <c r="H307">
        <v>1.7418199999999998E-2</v>
      </c>
      <c r="K307">
        <f t="shared" si="20"/>
        <v>92</v>
      </c>
      <c r="N307">
        <v>303</v>
      </c>
      <c r="O307" t="str">
        <f t="shared" si="21"/>
        <v/>
      </c>
      <c r="Q307">
        <f t="shared" si="22"/>
        <v>0</v>
      </c>
      <c r="R307" t="str">
        <f t="shared" si="23"/>
        <v/>
      </c>
      <c r="S307">
        <v>303</v>
      </c>
      <c r="T307" t="str">
        <f t="shared" si="24"/>
        <v/>
      </c>
    </row>
    <row r="308" spans="1:20" x14ac:dyDescent="0.25">
      <c r="A308">
        <v>304</v>
      </c>
      <c r="B308" t="s">
        <v>469</v>
      </c>
      <c r="C308" t="s">
        <v>483</v>
      </c>
      <c r="D308">
        <v>9.3079700000000001E-2</v>
      </c>
      <c r="E308">
        <v>11.2242</v>
      </c>
      <c r="F308">
        <v>0</v>
      </c>
      <c r="G308">
        <v>8.5566300000000002</v>
      </c>
      <c r="H308">
        <v>1.77614E-2</v>
      </c>
      <c r="K308">
        <f t="shared" si="20"/>
        <v>92</v>
      </c>
      <c r="N308">
        <v>304</v>
      </c>
      <c r="O308" t="str">
        <f t="shared" si="21"/>
        <v/>
      </c>
      <c r="Q308">
        <f t="shared" si="22"/>
        <v>0</v>
      </c>
      <c r="R308" t="str">
        <f t="shared" si="23"/>
        <v/>
      </c>
      <c r="S308">
        <v>304</v>
      </c>
      <c r="T308" t="str">
        <f t="shared" si="24"/>
        <v/>
      </c>
    </row>
    <row r="309" spans="1:20" x14ac:dyDescent="0.25">
      <c r="A309">
        <v>305</v>
      </c>
      <c r="B309" t="s">
        <v>469</v>
      </c>
      <c r="C309" t="s">
        <v>484</v>
      </c>
      <c r="D309">
        <v>8.5191600000000006E-2</v>
      </c>
      <c r="E309">
        <v>10.483599999999999</v>
      </c>
      <c r="F309">
        <v>0</v>
      </c>
      <c r="G309">
        <v>9.5476600000000005</v>
      </c>
      <c r="H309">
        <v>1.2615400000000001E-2</v>
      </c>
      <c r="K309">
        <f t="shared" si="20"/>
        <v>92</v>
      </c>
      <c r="N309">
        <v>305</v>
      </c>
      <c r="O309" t="str">
        <f t="shared" si="21"/>
        <v/>
      </c>
      <c r="Q309">
        <f t="shared" si="22"/>
        <v>0</v>
      </c>
      <c r="R309" t="str">
        <f t="shared" si="23"/>
        <v/>
      </c>
      <c r="S309">
        <v>305</v>
      </c>
      <c r="T309" t="str">
        <f t="shared" si="24"/>
        <v/>
      </c>
    </row>
    <row r="310" spans="1:20" x14ac:dyDescent="0.25">
      <c r="A310">
        <v>306</v>
      </c>
      <c r="B310" t="s">
        <v>469</v>
      </c>
      <c r="C310" t="s">
        <v>525</v>
      </c>
      <c r="D310">
        <v>0.103274</v>
      </c>
      <c r="E310">
        <v>14.917400000000001</v>
      </c>
      <c r="F310">
        <v>0</v>
      </c>
      <c r="G310">
        <v>8.73306</v>
      </c>
      <c r="H310">
        <v>2.9870299999999999E-2</v>
      </c>
      <c r="K310">
        <f t="shared" si="20"/>
        <v>92</v>
      </c>
      <c r="N310">
        <v>306</v>
      </c>
      <c r="O310" t="str">
        <f t="shared" si="21"/>
        <v/>
      </c>
      <c r="Q310">
        <f t="shared" si="22"/>
        <v>0</v>
      </c>
      <c r="R310" t="str">
        <f t="shared" si="23"/>
        <v/>
      </c>
      <c r="S310">
        <v>306</v>
      </c>
      <c r="T310" t="str">
        <f t="shared" si="24"/>
        <v/>
      </c>
    </row>
    <row r="311" spans="1:20" x14ac:dyDescent="0.25">
      <c r="A311">
        <v>307</v>
      </c>
      <c r="B311" t="s">
        <v>469</v>
      </c>
      <c r="C311" t="s">
        <v>486</v>
      </c>
      <c r="D311">
        <v>0.15707499999999999</v>
      </c>
      <c r="E311">
        <v>8.92075</v>
      </c>
      <c r="F311">
        <v>0</v>
      </c>
      <c r="G311">
        <v>17.683</v>
      </c>
      <c r="H311">
        <v>7.5272899999999998E-3</v>
      </c>
      <c r="K311">
        <f t="shared" si="20"/>
        <v>92</v>
      </c>
      <c r="N311">
        <v>307</v>
      </c>
      <c r="O311" t="str">
        <f t="shared" si="21"/>
        <v/>
      </c>
      <c r="Q311">
        <f t="shared" si="22"/>
        <v>0</v>
      </c>
      <c r="R311" t="str">
        <f t="shared" si="23"/>
        <v/>
      </c>
      <c r="S311">
        <v>307</v>
      </c>
      <c r="T311" t="str">
        <f t="shared" si="24"/>
        <v/>
      </c>
    </row>
    <row r="312" spans="1:20" x14ac:dyDescent="0.25">
      <c r="A312">
        <v>308</v>
      </c>
      <c r="B312" t="s">
        <v>469</v>
      </c>
      <c r="C312" t="s">
        <v>493</v>
      </c>
      <c r="D312">
        <v>0.104314</v>
      </c>
      <c r="E312">
        <v>170.30600000000001</v>
      </c>
      <c r="F312">
        <v>151.31335968379449</v>
      </c>
      <c r="G312">
        <v>7.8216999999999999</v>
      </c>
      <c r="H312">
        <v>9.4998700000000005E-3</v>
      </c>
      <c r="K312">
        <f t="shared" si="20"/>
        <v>92</v>
      </c>
      <c r="N312">
        <v>308</v>
      </c>
      <c r="O312" t="str">
        <f t="shared" si="21"/>
        <v/>
      </c>
      <c r="Q312">
        <f t="shared" si="22"/>
        <v>0</v>
      </c>
      <c r="R312" t="str">
        <f t="shared" si="23"/>
        <v/>
      </c>
      <c r="S312">
        <v>308</v>
      </c>
      <c r="T312" t="str">
        <f t="shared" si="24"/>
        <v/>
      </c>
    </row>
    <row r="313" spans="1:20" x14ac:dyDescent="0.25">
      <c r="A313">
        <v>309</v>
      </c>
      <c r="B313" t="s">
        <v>469</v>
      </c>
      <c r="C313" t="s">
        <v>490</v>
      </c>
      <c r="D313">
        <v>9.9298999999999998E-2</v>
      </c>
      <c r="E313">
        <v>13.1554</v>
      </c>
      <c r="F313">
        <v>0</v>
      </c>
      <c r="G313">
        <v>10.160399999999999</v>
      </c>
      <c r="H313">
        <v>2.4939300000000001E-2</v>
      </c>
      <c r="K313">
        <f t="shared" si="20"/>
        <v>92</v>
      </c>
      <c r="N313">
        <v>309</v>
      </c>
      <c r="O313" t="str">
        <f t="shared" si="21"/>
        <v/>
      </c>
      <c r="Q313">
        <f t="shared" si="22"/>
        <v>0</v>
      </c>
      <c r="R313" t="str">
        <f t="shared" si="23"/>
        <v/>
      </c>
      <c r="S313">
        <v>309</v>
      </c>
      <c r="T313" t="str">
        <f t="shared" si="24"/>
        <v/>
      </c>
    </row>
    <row r="314" spans="1:20" x14ac:dyDescent="0.25">
      <c r="A314">
        <v>310</v>
      </c>
      <c r="B314" t="s">
        <v>469</v>
      </c>
      <c r="C314" t="s">
        <v>507</v>
      </c>
      <c r="D314">
        <v>0.19631899999999999</v>
      </c>
      <c r="E314">
        <v>24.107299999999999</v>
      </c>
      <c r="F314">
        <v>0</v>
      </c>
      <c r="G314">
        <v>14.6234</v>
      </c>
      <c r="H314">
        <v>5.36733E-2</v>
      </c>
      <c r="K314">
        <f t="shared" si="20"/>
        <v>92</v>
      </c>
      <c r="N314">
        <v>310</v>
      </c>
      <c r="O314" t="str">
        <f t="shared" si="21"/>
        <v/>
      </c>
      <c r="Q314">
        <f t="shared" si="22"/>
        <v>0</v>
      </c>
      <c r="R314" t="str">
        <f t="shared" si="23"/>
        <v/>
      </c>
      <c r="S314">
        <v>310</v>
      </c>
      <c r="T314" t="str">
        <f t="shared" si="24"/>
        <v/>
      </c>
    </row>
    <row r="315" spans="1:20" x14ac:dyDescent="0.25">
      <c r="A315">
        <v>311</v>
      </c>
      <c r="B315" t="s">
        <v>469</v>
      </c>
      <c r="C315" t="s">
        <v>492</v>
      </c>
      <c r="D315">
        <v>0.140484</v>
      </c>
      <c r="E315">
        <v>14.2431</v>
      </c>
      <c r="F315">
        <v>0</v>
      </c>
      <c r="G315">
        <v>13.7281</v>
      </c>
      <c r="H315">
        <v>2.4541500000000001E-2</v>
      </c>
      <c r="K315">
        <f t="shared" si="20"/>
        <v>92</v>
      </c>
      <c r="N315">
        <v>311</v>
      </c>
      <c r="O315" t="str">
        <f t="shared" si="21"/>
        <v/>
      </c>
      <c r="Q315">
        <f t="shared" si="22"/>
        <v>0</v>
      </c>
      <c r="R315" t="str">
        <f t="shared" si="23"/>
        <v/>
      </c>
      <c r="S315">
        <v>311</v>
      </c>
      <c r="T315" t="str">
        <f t="shared" si="24"/>
        <v/>
      </c>
    </row>
    <row r="316" spans="1:20" x14ac:dyDescent="0.25">
      <c r="A316">
        <v>312</v>
      </c>
      <c r="B316" t="s">
        <v>469</v>
      </c>
      <c r="C316" t="s">
        <v>526</v>
      </c>
      <c r="D316">
        <v>6.7730799999999994E-2</v>
      </c>
      <c r="E316">
        <v>6.1076899999999998</v>
      </c>
      <c r="F316">
        <v>0</v>
      </c>
      <c r="G316">
        <v>8.9692299999999996</v>
      </c>
      <c r="H316">
        <v>2.68097E-3</v>
      </c>
      <c r="K316">
        <f t="shared" si="20"/>
        <v>92</v>
      </c>
      <c r="N316">
        <v>312</v>
      </c>
      <c r="O316" t="str">
        <f t="shared" si="21"/>
        <v/>
      </c>
      <c r="Q316">
        <f t="shared" si="22"/>
        <v>0</v>
      </c>
      <c r="R316" t="str">
        <f t="shared" si="23"/>
        <v/>
      </c>
      <c r="S316">
        <v>312</v>
      </c>
      <c r="T316" t="str">
        <f t="shared" si="24"/>
        <v/>
      </c>
    </row>
    <row r="317" spans="1:20" x14ac:dyDescent="0.25">
      <c r="A317">
        <v>313</v>
      </c>
      <c r="B317" t="s">
        <v>469</v>
      </c>
      <c r="C317" t="s">
        <v>489</v>
      </c>
      <c r="D317">
        <v>0.118877</v>
      </c>
      <c r="E317">
        <v>8.7721699999999991</v>
      </c>
      <c r="F317">
        <v>0</v>
      </c>
      <c r="G317">
        <v>13.8706</v>
      </c>
      <c r="H317">
        <v>9.6324600000000007E-3</v>
      </c>
      <c r="K317">
        <f t="shared" si="20"/>
        <v>92</v>
      </c>
      <c r="N317">
        <v>313</v>
      </c>
      <c r="O317" t="str">
        <f t="shared" si="21"/>
        <v/>
      </c>
      <c r="Q317">
        <f t="shared" si="22"/>
        <v>0</v>
      </c>
      <c r="R317" t="str">
        <f t="shared" si="23"/>
        <v/>
      </c>
      <c r="S317">
        <v>313</v>
      </c>
      <c r="T317" t="str">
        <f t="shared" si="24"/>
        <v/>
      </c>
    </row>
    <row r="318" spans="1:20" x14ac:dyDescent="0.25">
      <c r="A318">
        <v>314</v>
      </c>
      <c r="B318" t="s">
        <v>469</v>
      </c>
      <c r="C318" t="s">
        <v>536</v>
      </c>
      <c r="D318">
        <v>8.1985100000000005E-2</v>
      </c>
      <c r="E318">
        <v>10.089600000000001</v>
      </c>
      <c r="F318">
        <v>0</v>
      </c>
      <c r="G318">
        <v>10.985099999999999</v>
      </c>
      <c r="H318">
        <v>9.5721299999999999E-3</v>
      </c>
      <c r="K318">
        <f t="shared" si="20"/>
        <v>92</v>
      </c>
      <c r="N318">
        <v>314</v>
      </c>
      <c r="O318" t="str">
        <f t="shared" si="21"/>
        <v/>
      </c>
      <c r="Q318">
        <f t="shared" si="22"/>
        <v>0</v>
      </c>
      <c r="R318" t="str">
        <f t="shared" si="23"/>
        <v/>
      </c>
      <c r="S318">
        <v>314</v>
      </c>
      <c r="T318" t="str">
        <f t="shared" si="24"/>
        <v/>
      </c>
    </row>
    <row r="319" spans="1:20" x14ac:dyDescent="0.25">
      <c r="A319">
        <v>315</v>
      </c>
      <c r="B319" t="s">
        <v>469</v>
      </c>
      <c r="C319" t="s">
        <v>505</v>
      </c>
      <c r="D319">
        <v>0.13455600000000001</v>
      </c>
      <c r="E319">
        <v>21.5885</v>
      </c>
      <c r="F319">
        <v>0</v>
      </c>
      <c r="G319">
        <v>9.6308199999999999</v>
      </c>
      <c r="H319">
        <v>4.6381100000000001E-2</v>
      </c>
      <c r="K319">
        <f t="shared" si="20"/>
        <v>92</v>
      </c>
      <c r="N319">
        <v>315</v>
      </c>
      <c r="O319" t="str">
        <f t="shared" si="21"/>
        <v/>
      </c>
      <c r="Q319">
        <f t="shared" si="22"/>
        <v>0</v>
      </c>
      <c r="R319" t="str">
        <f t="shared" si="23"/>
        <v/>
      </c>
      <c r="S319">
        <v>315</v>
      </c>
      <c r="T319" t="str">
        <f t="shared" si="24"/>
        <v/>
      </c>
    </row>
    <row r="320" spans="1:20" x14ac:dyDescent="0.25">
      <c r="A320">
        <v>316</v>
      </c>
      <c r="B320" t="s">
        <v>469</v>
      </c>
      <c r="C320" t="s">
        <v>496</v>
      </c>
      <c r="D320">
        <v>0.11001</v>
      </c>
      <c r="E320">
        <v>18.152799999999999</v>
      </c>
      <c r="F320">
        <v>0</v>
      </c>
      <c r="G320">
        <v>11.9041</v>
      </c>
      <c r="H320">
        <v>2.7417500000000001E-2</v>
      </c>
      <c r="K320">
        <f t="shared" si="20"/>
        <v>92</v>
      </c>
      <c r="N320">
        <v>316</v>
      </c>
      <c r="O320" t="str">
        <f t="shared" si="21"/>
        <v/>
      </c>
      <c r="Q320">
        <f t="shared" si="22"/>
        <v>0</v>
      </c>
      <c r="R320" t="str">
        <f t="shared" si="23"/>
        <v/>
      </c>
      <c r="S320">
        <v>316</v>
      </c>
      <c r="T320" t="str">
        <f t="shared" si="24"/>
        <v/>
      </c>
    </row>
    <row r="321" spans="1:20" x14ac:dyDescent="0.25">
      <c r="A321">
        <v>317</v>
      </c>
      <c r="B321" t="s">
        <v>469</v>
      </c>
      <c r="C321" t="s">
        <v>471</v>
      </c>
      <c r="D321">
        <v>7.5207800000000005E-2</v>
      </c>
      <c r="E321">
        <v>7.5574399999999997</v>
      </c>
      <c r="F321">
        <v>0</v>
      </c>
      <c r="G321">
        <v>8.9207699999999992</v>
      </c>
      <c r="H321">
        <v>7.60409E-3</v>
      </c>
      <c r="K321">
        <f t="shared" si="20"/>
        <v>92</v>
      </c>
      <c r="N321">
        <v>317</v>
      </c>
      <c r="O321" t="str">
        <f t="shared" si="21"/>
        <v/>
      </c>
      <c r="Q321">
        <f t="shared" si="22"/>
        <v>0</v>
      </c>
      <c r="R321" t="str">
        <f t="shared" si="23"/>
        <v/>
      </c>
      <c r="S321">
        <v>317</v>
      </c>
      <c r="T321" t="str">
        <f t="shared" si="24"/>
        <v/>
      </c>
    </row>
    <row r="322" spans="1:20" x14ac:dyDescent="0.25">
      <c r="A322">
        <v>318</v>
      </c>
      <c r="B322" t="s">
        <v>469</v>
      </c>
      <c r="C322" t="s">
        <v>472</v>
      </c>
      <c r="D322">
        <v>0.10489999999999999</v>
      </c>
      <c r="E322">
        <v>9.5917399999999997</v>
      </c>
      <c r="F322">
        <v>0</v>
      </c>
      <c r="G322">
        <v>8.1986500000000007</v>
      </c>
      <c r="H322">
        <v>1.3620999999999999E-2</v>
      </c>
      <c r="K322">
        <f t="shared" si="20"/>
        <v>92</v>
      </c>
      <c r="N322">
        <v>318</v>
      </c>
      <c r="O322" t="str">
        <f t="shared" si="21"/>
        <v/>
      </c>
      <c r="Q322">
        <f t="shared" si="22"/>
        <v>0</v>
      </c>
      <c r="R322" t="str">
        <f t="shared" si="23"/>
        <v/>
      </c>
      <c r="S322">
        <v>318</v>
      </c>
      <c r="T322" t="str">
        <f t="shared" si="24"/>
        <v/>
      </c>
    </row>
    <row r="323" spans="1:20" x14ac:dyDescent="0.25">
      <c r="A323">
        <v>319</v>
      </c>
      <c r="B323" t="s">
        <v>469</v>
      </c>
      <c r="C323" t="s">
        <v>501</v>
      </c>
      <c r="D323">
        <v>8.1239500000000006E-2</v>
      </c>
      <c r="E323">
        <v>6.1260500000000002</v>
      </c>
      <c r="F323">
        <v>0</v>
      </c>
      <c r="G323">
        <v>12.0077</v>
      </c>
      <c r="H323">
        <v>0</v>
      </c>
      <c r="K323">
        <f t="shared" si="20"/>
        <v>92</v>
      </c>
      <c r="N323">
        <v>319</v>
      </c>
      <c r="O323" t="str">
        <f t="shared" si="21"/>
        <v/>
      </c>
      <c r="Q323">
        <f t="shared" si="22"/>
        <v>0</v>
      </c>
      <c r="R323" t="str">
        <f t="shared" si="23"/>
        <v/>
      </c>
      <c r="S323">
        <v>319</v>
      </c>
      <c r="T323" t="str">
        <f t="shared" si="24"/>
        <v/>
      </c>
    </row>
    <row r="324" spans="1:20" x14ac:dyDescent="0.25">
      <c r="A324">
        <v>320</v>
      </c>
      <c r="B324" t="s">
        <v>469</v>
      </c>
      <c r="C324" t="s">
        <v>504</v>
      </c>
      <c r="D324">
        <v>0.16062599999999999</v>
      </c>
      <c r="E324">
        <v>15.248900000000001</v>
      </c>
      <c r="F324">
        <v>0</v>
      </c>
      <c r="G324">
        <v>15.653600000000001</v>
      </c>
      <c r="H324">
        <v>2.0444400000000001E-2</v>
      </c>
      <c r="K324">
        <f t="shared" si="20"/>
        <v>92</v>
      </c>
      <c r="N324">
        <v>320</v>
      </c>
      <c r="O324" t="str">
        <f t="shared" si="21"/>
        <v/>
      </c>
      <c r="Q324">
        <f t="shared" si="22"/>
        <v>0</v>
      </c>
      <c r="R324" t="str">
        <f t="shared" si="23"/>
        <v/>
      </c>
      <c r="S324">
        <v>320</v>
      </c>
      <c r="T324" t="str">
        <f t="shared" si="24"/>
        <v/>
      </c>
    </row>
    <row r="325" spans="1:20" x14ac:dyDescent="0.25">
      <c r="A325">
        <v>321</v>
      </c>
      <c r="B325" t="s">
        <v>469</v>
      </c>
      <c r="C325" t="s">
        <v>520</v>
      </c>
      <c r="D325">
        <v>6.41148E-2</v>
      </c>
      <c r="E325">
        <v>4.9486499999999998</v>
      </c>
      <c r="F325">
        <v>0</v>
      </c>
      <c r="G325">
        <v>8.6601400000000002</v>
      </c>
      <c r="H325">
        <v>0</v>
      </c>
      <c r="K325">
        <f t="shared" si="20"/>
        <v>92</v>
      </c>
      <c r="N325">
        <v>321</v>
      </c>
      <c r="O325" t="str">
        <f t="shared" si="21"/>
        <v/>
      </c>
      <c r="Q325">
        <f t="shared" si="22"/>
        <v>0</v>
      </c>
      <c r="R325" t="str">
        <f t="shared" si="23"/>
        <v/>
      </c>
      <c r="S325">
        <v>321</v>
      </c>
      <c r="T325" t="str">
        <f t="shared" si="24"/>
        <v/>
      </c>
    </row>
    <row r="326" spans="1:20" x14ac:dyDescent="0.25">
      <c r="A326">
        <v>322</v>
      </c>
      <c r="B326" t="s">
        <v>469</v>
      </c>
      <c r="C326" t="s">
        <v>498</v>
      </c>
      <c r="D326">
        <v>0.268013</v>
      </c>
      <c r="E326">
        <v>32.303199999999997</v>
      </c>
      <c r="F326">
        <v>0</v>
      </c>
      <c r="G326">
        <v>19.890599999999999</v>
      </c>
      <c r="H326">
        <v>7.3660100000000006E-2</v>
      </c>
      <c r="K326">
        <f t="shared" ref="K326:K389" si="25">IF(B326=B325,K325,K325+1)</f>
        <v>92</v>
      </c>
      <c r="N326">
        <v>322</v>
      </c>
      <c r="O326" t="str">
        <f t="shared" ref="O326:O389" si="26">IFERROR(INDEX($B$4:$K$487,MATCH(N326,$K$4:$K$487,0),1),"")</f>
        <v/>
      </c>
      <c r="Q326">
        <f t="shared" ref="Q326:Q389" si="27">IF(R326="",Q325,Q325+1)</f>
        <v>0</v>
      </c>
      <c r="R326" t="str">
        <f t="shared" ref="R326:R389" si="28">IF(B326=$S$2,C326,"")</f>
        <v/>
      </c>
      <c r="S326">
        <v>322</v>
      </c>
      <c r="T326" t="str">
        <f t="shared" ref="T326:T389" si="29">IFERROR(INDEX($Q$4:$R$468,MATCH(S326,$Q$4:$Q$468,0),2),"")</f>
        <v/>
      </c>
    </row>
    <row r="327" spans="1:20" x14ac:dyDescent="0.25">
      <c r="A327">
        <v>323</v>
      </c>
      <c r="B327" t="s">
        <v>469</v>
      </c>
      <c r="C327" t="s">
        <v>513</v>
      </c>
      <c r="D327">
        <v>0.274231</v>
      </c>
      <c r="E327">
        <v>31.230799999999999</v>
      </c>
      <c r="F327">
        <v>0</v>
      </c>
      <c r="G327">
        <v>21.230799999999999</v>
      </c>
      <c r="H327">
        <v>6.4935099999999996E-2</v>
      </c>
      <c r="K327">
        <f t="shared" si="25"/>
        <v>92</v>
      </c>
      <c r="N327">
        <v>323</v>
      </c>
      <c r="O327" t="str">
        <f t="shared" si="26"/>
        <v/>
      </c>
      <c r="Q327">
        <f t="shared" si="27"/>
        <v>0</v>
      </c>
      <c r="R327" t="str">
        <f t="shared" si="28"/>
        <v/>
      </c>
      <c r="S327">
        <v>323</v>
      </c>
      <c r="T327" t="str">
        <f t="shared" si="29"/>
        <v/>
      </c>
    </row>
    <row r="328" spans="1:20" x14ac:dyDescent="0.25">
      <c r="A328">
        <v>324</v>
      </c>
      <c r="B328" t="s">
        <v>469</v>
      </c>
      <c r="C328" t="s">
        <v>481</v>
      </c>
      <c r="D328">
        <v>9.3534900000000004E-2</v>
      </c>
      <c r="E328">
        <v>14.0992</v>
      </c>
      <c r="F328">
        <v>0</v>
      </c>
      <c r="G328">
        <v>8.7341099999999994</v>
      </c>
      <c r="H328">
        <v>2.5763100000000001E-2</v>
      </c>
      <c r="K328">
        <f t="shared" si="25"/>
        <v>92</v>
      </c>
      <c r="N328">
        <v>324</v>
      </c>
      <c r="O328" t="str">
        <f t="shared" si="26"/>
        <v/>
      </c>
      <c r="Q328">
        <f t="shared" si="27"/>
        <v>0</v>
      </c>
      <c r="R328" t="str">
        <f t="shared" si="28"/>
        <v/>
      </c>
      <c r="S328">
        <v>324</v>
      </c>
      <c r="T328" t="str">
        <f t="shared" si="29"/>
        <v/>
      </c>
    </row>
    <row r="329" spans="1:20" x14ac:dyDescent="0.25">
      <c r="A329">
        <v>325</v>
      </c>
      <c r="B329" t="s">
        <v>469</v>
      </c>
      <c r="C329" t="s">
        <v>500</v>
      </c>
      <c r="D329">
        <v>4.4821399999999997E-2</v>
      </c>
      <c r="E329">
        <v>4.7380000000000004</v>
      </c>
      <c r="F329">
        <v>0</v>
      </c>
      <c r="G329">
        <v>7.8077100000000002</v>
      </c>
      <c r="H329">
        <v>7.9398700000000001E-4</v>
      </c>
      <c r="K329">
        <f t="shared" si="25"/>
        <v>92</v>
      </c>
      <c r="N329">
        <v>325</v>
      </c>
      <c r="O329" t="str">
        <f t="shared" si="26"/>
        <v/>
      </c>
      <c r="Q329">
        <f t="shared" si="27"/>
        <v>0</v>
      </c>
      <c r="R329" t="str">
        <f t="shared" si="28"/>
        <v/>
      </c>
      <c r="S329">
        <v>325</v>
      </c>
      <c r="T329" t="str">
        <f t="shared" si="29"/>
        <v/>
      </c>
    </row>
    <row r="330" spans="1:20" x14ac:dyDescent="0.25">
      <c r="A330">
        <v>326</v>
      </c>
      <c r="B330" t="s">
        <v>469</v>
      </c>
      <c r="C330" t="s">
        <v>494</v>
      </c>
      <c r="D330">
        <v>0.10294499999999999</v>
      </c>
      <c r="E330">
        <v>14.1387</v>
      </c>
      <c r="F330">
        <v>0</v>
      </c>
      <c r="G330">
        <v>10.398400000000001</v>
      </c>
      <c r="H330">
        <v>2.3862000000000001E-2</v>
      </c>
      <c r="K330">
        <f t="shared" si="25"/>
        <v>92</v>
      </c>
      <c r="N330">
        <v>326</v>
      </c>
      <c r="O330" t="str">
        <f t="shared" si="26"/>
        <v/>
      </c>
      <c r="Q330">
        <f t="shared" si="27"/>
        <v>0</v>
      </c>
      <c r="R330" t="str">
        <f t="shared" si="28"/>
        <v/>
      </c>
      <c r="S330">
        <v>326</v>
      </c>
      <c r="T330" t="str">
        <f t="shared" si="29"/>
        <v/>
      </c>
    </row>
    <row r="331" spans="1:20" x14ac:dyDescent="0.25">
      <c r="A331">
        <v>327</v>
      </c>
      <c r="B331" t="s">
        <v>469</v>
      </c>
      <c r="C331" t="s">
        <v>515</v>
      </c>
      <c r="D331">
        <v>9.6919599999999995E-2</v>
      </c>
      <c r="E331">
        <v>14.767099999999999</v>
      </c>
      <c r="F331">
        <v>0</v>
      </c>
      <c r="G331">
        <v>8.6272800000000007</v>
      </c>
      <c r="H331">
        <v>3.1343599999999999E-2</v>
      </c>
      <c r="K331">
        <f t="shared" si="25"/>
        <v>92</v>
      </c>
      <c r="N331">
        <v>327</v>
      </c>
      <c r="O331" t="str">
        <f t="shared" si="26"/>
        <v/>
      </c>
      <c r="Q331">
        <f t="shared" si="27"/>
        <v>0</v>
      </c>
      <c r="R331" t="str">
        <f t="shared" si="28"/>
        <v/>
      </c>
      <c r="S331">
        <v>327</v>
      </c>
      <c r="T331" t="str">
        <f t="shared" si="29"/>
        <v/>
      </c>
    </row>
    <row r="332" spans="1:20" x14ac:dyDescent="0.25">
      <c r="A332">
        <v>328</v>
      </c>
      <c r="B332" t="s">
        <v>469</v>
      </c>
      <c r="C332" t="s">
        <v>485</v>
      </c>
      <c r="D332">
        <v>0.14103299999999999</v>
      </c>
      <c r="E332">
        <v>20.247</v>
      </c>
      <c r="F332">
        <v>0</v>
      </c>
      <c r="G332">
        <v>11.217499999999999</v>
      </c>
      <c r="H332">
        <v>5.1904800000000001E-2</v>
      </c>
      <c r="K332">
        <f t="shared" si="25"/>
        <v>92</v>
      </c>
      <c r="N332">
        <v>328</v>
      </c>
      <c r="O332" t="str">
        <f t="shared" si="26"/>
        <v/>
      </c>
      <c r="Q332">
        <f t="shared" si="27"/>
        <v>0</v>
      </c>
      <c r="R332" t="str">
        <f t="shared" si="28"/>
        <v/>
      </c>
      <c r="S332">
        <v>328</v>
      </c>
      <c r="T332" t="str">
        <f t="shared" si="29"/>
        <v/>
      </c>
    </row>
    <row r="333" spans="1:20" x14ac:dyDescent="0.25">
      <c r="A333">
        <v>329</v>
      </c>
      <c r="B333" t="s">
        <v>469</v>
      </c>
      <c r="C333" t="s">
        <v>35</v>
      </c>
      <c r="D333">
        <v>7.49861E-2</v>
      </c>
      <c r="E333">
        <v>9.3314800000000009</v>
      </c>
      <c r="F333">
        <v>0</v>
      </c>
      <c r="G333">
        <v>10.742599999999999</v>
      </c>
      <c r="H333">
        <v>8.1917499999999994E-3</v>
      </c>
      <c r="K333">
        <f t="shared" si="25"/>
        <v>92</v>
      </c>
      <c r="N333">
        <v>329</v>
      </c>
      <c r="O333" t="str">
        <f t="shared" si="26"/>
        <v/>
      </c>
      <c r="Q333">
        <f t="shared" si="27"/>
        <v>0</v>
      </c>
      <c r="R333" t="str">
        <f t="shared" si="28"/>
        <v/>
      </c>
      <c r="S333">
        <v>329</v>
      </c>
      <c r="T333" t="str">
        <f t="shared" si="29"/>
        <v/>
      </c>
    </row>
    <row r="334" spans="1:20" x14ac:dyDescent="0.25">
      <c r="A334">
        <v>330</v>
      </c>
      <c r="B334" t="s">
        <v>469</v>
      </c>
      <c r="C334" t="s">
        <v>475</v>
      </c>
      <c r="D334">
        <v>6.8756899999999996E-2</v>
      </c>
      <c r="E334">
        <v>5.5675699999999999</v>
      </c>
      <c r="F334">
        <v>0</v>
      </c>
      <c r="G334">
        <v>9.7432200000000009</v>
      </c>
      <c r="H334">
        <v>0</v>
      </c>
      <c r="K334">
        <f t="shared" si="25"/>
        <v>92</v>
      </c>
      <c r="N334">
        <v>330</v>
      </c>
      <c r="O334" t="str">
        <f t="shared" si="26"/>
        <v/>
      </c>
      <c r="Q334">
        <f t="shared" si="27"/>
        <v>0</v>
      </c>
      <c r="R334" t="str">
        <f t="shared" si="28"/>
        <v/>
      </c>
      <c r="S334">
        <v>330</v>
      </c>
      <c r="T334" t="str">
        <f t="shared" si="29"/>
        <v/>
      </c>
    </row>
    <row r="335" spans="1:20" x14ac:dyDescent="0.25">
      <c r="A335">
        <v>331</v>
      </c>
      <c r="B335" t="s">
        <v>469</v>
      </c>
      <c r="C335" t="s">
        <v>508</v>
      </c>
      <c r="D335">
        <v>0.16742899999999999</v>
      </c>
      <c r="E335">
        <v>18.1585</v>
      </c>
      <c r="F335">
        <v>0</v>
      </c>
      <c r="G335">
        <v>5.3940200000000003</v>
      </c>
      <c r="H335">
        <v>4.8429E-2</v>
      </c>
      <c r="K335">
        <f t="shared" si="25"/>
        <v>92</v>
      </c>
      <c r="N335">
        <v>331</v>
      </c>
      <c r="O335" t="str">
        <f t="shared" si="26"/>
        <v/>
      </c>
      <c r="Q335">
        <f t="shared" si="27"/>
        <v>0</v>
      </c>
      <c r="R335" t="str">
        <f t="shared" si="28"/>
        <v/>
      </c>
      <c r="S335">
        <v>331</v>
      </c>
      <c r="T335" t="str">
        <f t="shared" si="29"/>
        <v/>
      </c>
    </row>
    <row r="336" spans="1:20" x14ac:dyDescent="0.25">
      <c r="A336">
        <v>332</v>
      </c>
      <c r="B336" t="s">
        <v>469</v>
      </c>
      <c r="C336" t="s">
        <v>482</v>
      </c>
      <c r="D336">
        <v>0.16130800000000001</v>
      </c>
      <c r="E336">
        <v>8.5417799999999993</v>
      </c>
      <c r="F336">
        <v>0</v>
      </c>
      <c r="G336">
        <v>10.9551</v>
      </c>
      <c r="H336">
        <v>1.0090200000000001E-2</v>
      </c>
      <c r="K336">
        <f t="shared" si="25"/>
        <v>92</v>
      </c>
      <c r="N336">
        <v>332</v>
      </c>
      <c r="O336" t="str">
        <f t="shared" si="26"/>
        <v/>
      </c>
      <c r="Q336">
        <f t="shared" si="27"/>
        <v>0</v>
      </c>
      <c r="R336" t="str">
        <f t="shared" si="28"/>
        <v/>
      </c>
      <c r="S336">
        <v>332</v>
      </c>
      <c r="T336" t="str">
        <f t="shared" si="29"/>
        <v/>
      </c>
    </row>
    <row r="337" spans="1:20" x14ac:dyDescent="0.25">
      <c r="A337">
        <v>333</v>
      </c>
      <c r="B337" t="s">
        <v>469</v>
      </c>
      <c r="C337" t="s">
        <v>527</v>
      </c>
      <c r="D337">
        <v>7.79561E-2</v>
      </c>
      <c r="E337">
        <v>10.234500000000001</v>
      </c>
      <c r="F337">
        <v>0</v>
      </c>
      <c r="G337">
        <v>11.071199999999999</v>
      </c>
      <c r="H337">
        <v>9.7737199999999996E-3</v>
      </c>
      <c r="K337">
        <f t="shared" si="25"/>
        <v>92</v>
      </c>
      <c r="N337">
        <v>333</v>
      </c>
      <c r="O337" t="str">
        <f t="shared" si="26"/>
        <v/>
      </c>
      <c r="Q337">
        <f t="shared" si="27"/>
        <v>0</v>
      </c>
      <c r="R337" t="str">
        <f t="shared" si="28"/>
        <v/>
      </c>
      <c r="S337">
        <v>333</v>
      </c>
      <c r="T337" t="str">
        <f t="shared" si="29"/>
        <v/>
      </c>
    </row>
    <row r="338" spans="1:20" x14ac:dyDescent="0.25">
      <c r="A338">
        <v>334</v>
      </c>
      <c r="B338" t="s">
        <v>469</v>
      </c>
      <c r="C338" t="s">
        <v>478</v>
      </c>
      <c r="D338">
        <v>5.23297E-2</v>
      </c>
      <c r="E338">
        <v>4.4502699999999997</v>
      </c>
      <c r="F338">
        <v>0</v>
      </c>
      <c r="G338">
        <v>7.8962199999999996</v>
      </c>
      <c r="H338">
        <v>0</v>
      </c>
      <c r="K338">
        <f t="shared" si="25"/>
        <v>92</v>
      </c>
      <c r="N338">
        <v>334</v>
      </c>
      <c r="O338" t="str">
        <f t="shared" si="26"/>
        <v/>
      </c>
      <c r="Q338">
        <f t="shared" si="27"/>
        <v>0</v>
      </c>
      <c r="R338" t="str">
        <f t="shared" si="28"/>
        <v/>
      </c>
      <c r="S338">
        <v>334</v>
      </c>
      <c r="T338" t="str">
        <f t="shared" si="29"/>
        <v/>
      </c>
    </row>
    <row r="339" spans="1:20" x14ac:dyDescent="0.25">
      <c r="A339">
        <v>335</v>
      </c>
      <c r="B339" t="s">
        <v>469</v>
      </c>
      <c r="C339" t="s">
        <v>530</v>
      </c>
      <c r="D339">
        <v>0.113077</v>
      </c>
      <c r="E339">
        <v>10.461499999999999</v>
      </c>
      <c r="F339">
        <v>0</v>
      </c>
      <c r="G339">
        <v>9.7115399999999994</v>
      </c>
      <c r="H339">
        <v>1.36986E-2</v>
      </c>
      <c r="K339">
        <f t="shared" si="25"/>
        <v>92</v>
      </c>
      <c r="N339">
        <v>335</v>
      </c>
      <c r="O339" t="str">
        <f t="shared" si="26"/>
        <v/>
      </c>
      <c r="Q339">
        <f t="shared" si="27"/>
        <v>0</v>
      </c>
      <c r="R339" t="str">
        <f t="shared" si="28"/>
        <v/>
      </c>
      <c r="S339">
        <v>335</v>
      </c>
      <c r="T339" t="str">
        <f t="shared" si="29"/>
        <v/>
      </c>
    </row>
    <row r="340" spans="1:20" x14ac:dyDescent="0.25">
      <c r="A340">
        <v>336</v>
      </c>
      <c r="B340" t="s">
        <v>469</v>
      </c>
      <c r="C340" t="s">
        <v>473</v>
      </c>
      <c r="D340">
        <v>0.144152</v>
      </c>
      <c r="E340">
        <v>21.3443</v>
      </c>
      <c r="F340">
        <v>0</v>
      </c>
      <c r="G340">
        <v>10.403700000000001</v>
      </c>
      <c r="H340">
        <v>4.1256899999999999E-2</v>
      </c>
      <c r="K340">
        <f t="shared" si="25"/>
        <v>92</v>
      </c>
      <c r="N340">
        <v>336</v>
      </c>
      <c r="O340" t="str">
        <f t="shared" si="26"/>
        <v/>
      </c>
      <c r="Q340">
        <f t="shared" si="27"/>
        <v>0</v>
      </c>
      <c r="R340" t="str">
        <f t="shared" si="28"/>
        <v/>
      </c>
      <c r="S340">
        <v>336</v>
      </c>
      <c r="T340" t="str">
        <f t="shared" si="29"/>
        <v/>
      </c>
    </row>
    <row r="341" spans="1:20" x14ac:dyDescent="0.25">
      <c r="A341">
        <v>337</v>
      </c>
      <c r="B341" t="s">
        <v>469</v>
      </c>
      <c r="C341" t="s">
        <v>479</v>
      </c>
      <c r="D341">
        <v>8.7499999999999994E-2</v>
      </c>
      <c r="E341">
        <v>12.254899999999999</v>
      </c>
      <c r="F341">
        <v>0</v>
      </c>
      <c r="G341">
        <v>8.2990200000000005</v>
      </c>
      <c r="H341">
        <v>2.1660599999999999E-2</v>
      </c>
      <c r="K341">
        <f t="shared" si="25"/>
        <v>92</v>
      </c>
      <c r="N341">
        <v>337</v>
      </c>
      <c r="O341" t="str">
        <f t="shared" si="26"/>
        <v/>
      </c>
      <c r="Q341">
        <f t="shared" si="27"/>
        <v>0</v>
      </c>
      <c r="R341" t="str">
        <f t="shared" si="28"/>
        <v/>
      </c>
      <c r="S341">
        <v>337</v>
      </c>
      <c r="T341" t="str">
        <f t="shared" si="29"/>
        <v/>
      </c>
    </row>
    <row r="342" spans="1:20" x14ac:dyDescent="0.25">
      <c r="A342">
        <v>338</v>
      </c>
      <c r="B342" t="s">
        <v>469</v>
      </c>
      <c r="C342" t="s">
        <v>528</v>
      </c>
      <c r="D342">
        <v>0.105156</v>
      </c>
      <c r="E342">
        <v>14.4427</v>
      </c>
      <c r="F342">
        <v>0</v>
      </c>
      <c r="G342">
        <v>11.763400000000001</v>
      </c>
      <c r="H342">
        <v>1.8397400000000001E-2</v>
      </c>
      <c r="K342">
        <f t="shared" si="25"/>
        <v>92</v>
      </c>
      <c r="N342">
        <v>338</v>
      </c>
      <c r="O342" t="str">
        <f t="shared" si="26"/>
        <v/>
      </c>
      <c r="Q342">
        <f t="shared" si="27"/>
        <v>0</v>
      </c>
      <c r="R342" t="str">
        <f t="shared" si="28"/>
        <v/>
      </c>
      <c r="S342">
        <v>338</v>
      </c>
      <c r="T342" t="str">
        <f t="shared" si="29"/>
        <v/>
      </c>
    </row>
    <row r="343" spans="1:20" x14ac:dyDescent="0.25">
      <c r="A343">
        <v>339</v>
      </c>
      <c r="B343" t="s">
        <v>469</v>
      </c>
      <c r="C343" t="s">
        <v>480</v>
      </c>
      <c r="D343">
        <v>0.118995</v>
      </c>
      <c r="E343">
        <v>14.9381</v>
      </c>
      <c r="F343">
        <v>0</v>
      </c>
      <c r="G343">
        <v>8.8608200000000004</v>
      </c>
      <c r="H343">
        <v>2.42326E-2</v>
      </c>
      <c r="K343">
        <f t="shared" si="25"/>
        <v>92</v>
      </c>
      <c r="N343">
        <v>339</v>
      </c>
      <c r="O343" t="str">
        <f t="shared" si="26"/>
        <v/>
      </c>
      <c r="Q343">
        <f t="shared" si="27"/>
        <v>0</v>
      </c>
      <c r="R343" t="str">
        <f t="shared" si="28"/>
        <v/>
      </c>
      <c r="S343">
        <v>339</v>
      </c>
      <c r="T343" t="str">
        <f t="shared" si="29"/>
        <v/>
      </c>
    </row>
    <row r="344" spans="1:20" x14ac:dyDescent="0.25">
      <c r="A344">
        <v>340</v>
      </c>
      <c r="B344" t="s">
        <v>469</v>
      </c>
      <c r="C344" t="s">
        <v>531</v>
      </c>
      <c r="D344">
        <v>0.53445699999999996</v>
      </c>
      <c r="E344">
        <v>115.283</v>
      </c>
      <c r="F344">
        <v>0</v>
      </c>
      <c r="G344">
        <v>17.114100000000001</v>
      </c>
      <c r="H344">
        <v>0.257191</v>
      </c>
      <c r="K344">
        <f t="shared" si="25"/>
        <v>92</v>
      </c>
      <c r="N344">
        <v>340</v>
      </c>
      <c r="O344" t="str">
        <f t="shared" si="26"/>
        <v/>
      </c>
      <c r="Q344">
        <f t="shared" si="27"/>
        <v>0</v>
      </c>
      <c r="R344" t="str">
        <f t="shared" si="28"/>
        <v/>
      </c>
      <c r="S344">
        <v>340</v>
      </c>
      <c r="T344" t="str">
        <f t="shared" si="29"/>
        <v/>
      </c>
    </row>
    <row r="345" spans="1:20" x14ac:dyDescent="0.25">
      <c r="A345">
        <v>341</v>
      </c>
      <c r="B345" t="s">
        <v>469</v>
      </c>
      <c r="C345" t="s">
        <v>474</v>
      </c>
      <c r="D345">
        <v>0.29624699999999998</v>
      </c>
      <c r="E345">
        <v>61.270299999999999</v>
      </c>
      <c r="F345">
        <v>0</v>
      </c>
      <c r="G345">
        <v>12.7013</v>
      </c>
      <c r="H345">
        <v>0.14191100000000001</v>
      </c>
      <c r="K345">
        <f t="shared" si="25"/>
        <v>92</v>
      </c>
      <c r="N345">
        <v>341</v>
      </c>
      <c r="O345" t="str">
        <f t="shared" si="26"/>
        <v/>
      </c>
      <c r="Q345">
        <f t="shared" si="27"/>
        <v>0</v>
      </c>
      <c r="R345" t="str">
        <f t="shared" si="28"/>
        <v/>
      </c>
      <c r="S345">
        <v>341</v>
      </c>
      <c r="T345" t="str">
        <f t="shared" si="29"/>
        <v/>
      </c>
    </row>
    <row r="346" spans="1:20" x14ac:dyDescent="0.25">
      <c r="A346">
        <v>342</v>
      </c>
      <c r="B346" t="s">
        <v>469</v>
      </c>
      <c r="C346" t="s">
        <v>521</v>
      </c>
      <c r="D346">
        <v>0.27975299999999997</v>
      </c>
      <c r="E346">
        <v>29.363800000000001</v>
      </c>
      <c r="F346">
        <v>0</v>
      </c>
      <c r="G346">
        <v>22.778700000000001</v>
      </c>
      <c r="H346">
        <v>5.4643299999999999E-2</v>
      </c>
      <c r="K346">
        <f t="shared" si="25"/>
        <v>92</v>
      </c>
      <c r="N346">
        <v>342</v>
      </c>
      <c r="O346" t="str">
        <f t="shared" si="26"/>
        <v/>
      </c>
      <c r="Q346">
        <f t="shared" si="27"/>
        <v>0</v>
      </c>
      <c r="R346" t="str">
        <f t="shared" si="28"/>
        <v/>
      </c>
      <c r="S346">
        <v>342</v>
      </c>
      <c r="T346" t="str">
        <f t="shared" si="29"/>
        <v/>
      </c>
    </row>
    <row r="347" spans="1:20" x14ac:dyDescent="0.25">
      <c r="A347">
        <v>343</v>
      </c>
      <c r="B347" t="s">
        <v>469</v>
      </c>
      <c r="C347" t="s">
        <v>518</v>
      </c>
      <c r="D347">
        <v>7.6580700000000002E-2</v>
      </c>
      <c r="E347">
        <v>8.71157</v>
      </c>
      <c r="F347">
        <v>0</v>
      </c>
      <c r="G347">
        <v>9.4665400000000002</v>
      </c>
      <c r="H347">
        <v>9.5755400000000004E-3</v>
      </c>
      <c r="K347">
        <f t="shared" si="25"/>
        <v>92</v>
      </c>
      <c r="N347">
        <v>343</v>
      </c>
      <c r="O347" t="str">
        <f t="shared" si="26"/>
        <v/>
      </c>
      <c r="Q347">
        <f t="shared" si="27"/>
        <v>0</v>
      </c>
      <c r="R347" t="str">
        <f t="shared" si="28"/>
        <v/>
      </c>
      <c r="S347">
        <v>343</v>
      </c>
      <c r="T347" t="str">
        <f t="shared" si="29"/>
        <v/>
      </c>
    </row>
    <row r="348" spans="1:20" x14ac:dyDescent="0.25">
      <c r="A348">
        <v>344</v>
      </c>
      <c r="B348" t="s">
        <v>469</v>
      </c>
      <c r="C348" t="s">
        <v>497</v>
      </c>
      <c r="D348">
        <v>0.23396900000000001</v>
      </c>
      <c r="E348">
        <v>25.797799999999999</v>
      </c>
      <c r="F348">
        <v>0</v>
      </c>
      <c r="G348">
        <v>17.8123</v>
      </c>
      <c r="H348">
        <v>6.2710299999999997E-2</v>
      </c>
      <c r="K348">
        <f t="shared" si="25"/>
        <v>92</v>
      </c>
      <c r="N348">
        <v>344</v>
      </c>
      <c r="O348" t="str">
        <f t="shared" si="26"/>
        <v/>
      </c>
      <c r="Q348">
        <f t="shared" si="27"/>
        <v>0</v>
      </c>
      <c r="R348" t="str">
        <f t="shared" si="28"/>
        <v/>
      </c>
      <c r="S348">
        <v>344</v>
      </c>
      <c r="T348" t="str">
        <f t="shared" si="29"/>
        <v/>
      </c>
    </row>
    <row r="349" spans="1:20" x14ac:dyDescent="0.25">
      <c r="A349">
        <v>345</v>
      </c>
      <c r="B349" t="s">
        <v>469</v>
      </c>
      <c r="C349" t="s">
        <v>516</v>
      </c>
      <c r="D349">
        <v>0.102203</v>
      </c>
      <c r="E349">
        <v>12.3308</v>
      </c>
      <c r="F349">
        <v>0</v>
      </c>
      <c r="G349">
        <v>11.7357</v>
      </c>
      <c r="H349">
        <v>1.7090399999999999E-2</v>
      </c>
      <c r="K349">
        <f t="shared" si="25"/>
        <v>92</v>
      </c>
      <c r="N349">
        <v>345</v>
      </c>
      <c r="O349" t="str">
        <f t="shared" si="26"/>
        <v/>
      </c>
      <c r="Q349">
        <f t="shared" si="27"/>
        <v>0</v>
      </c>
      <c r="R349" t="str">
        <f t="shared" si="28"/>
        <v/>
      </c>
      <c r="S349">
        <v>345</v>
      </c>
      <c r="T349" t="str">
        <f t="shared" si="29"/>
        <v/>
      </c>
    </row>
    <row r="350" spans="1:20" x14ac:dyDescent="0.25">
      <c r="A350">
        <v>346</v>
      </c>
      <c r="B350" t="s">
        <v>537</v>
      </c>
      <c r="C350" t="s">
        <v>538</v>
      </c>
      <c r="D350">
        <v>0.168047</v>
      </c>
      <c r="E350">
        <v>20.227</v>
      </c>
      <c r="F350">
        <v>0</v>
      </c>
      <c r="G350">
        <v>11.1518</v>
      </c>
      <c r="H350">
        <v>3.0619899999999999E-2</v>
      </c>
      <c r="K350">
        <f t="shared" si="25"/>
        <v>93</v>
      </c>
      <c r="N350">
        <v>346</v>
      </c>
      <c r="O350" t="str">
        <f t="shared" si="26"/>
        <v/>
      </c>
      <c r="Q350">
        <f t="shared" si="27"/>
        <v>0</v>
      </c>
      <c r="R350" t="str">
        <f t="shared" si="28"/>
        <v/>
      </c>
      <c r="S350">
        <v>346</v>
      </c>
      <c r="T350" t="str">
        <f t="shared" si="29"/>
        <v/>
      </c>
    </row>
    <row r="351" spans="1:20" x14ac:dyDescent="0.25">
      <c r="A351">
        <v>347</v>
      </c>
      <c r="B351" t="s">
        <v>539</v>
      </c>
      <c r="C351" t="s">
        <v>540</v>
      </c>
      <c r="D351">
        <v>6.61799E-2</v>
      </c>
      <c r="E351">
        <v>4.3696599999999997</v>
      </c>
      <c r="F351">
        <v>0</v>
      </c>
      <c r="G351">
        <v>7.7982699999999996</v>
      </c>
      <c r="H351">
        <v>0</v>
      </c>
      <c r="K351">
        <f t="shared" si="25"/>
        <v>94</v>
      </c>
      <c r="N351">
        <v>347</v>
      </c>
      <c r="O351" t="str">
        <f t="shared" si="26"/>
        <v/>
      </c>
      <c r="Q351">
        <f t="shared" si="27"/>
        <v>0</v>
      </c>
      <c r="R351" t="str">
        <f t="shared" si="28"/>
        <v/>
      </c>
      <c r="S351">
        <v>347</v>
      </c>
      <c r="T351" t="str">
        <f t="shared" si="29"/>
        <v/>
      </c>
    </row>
    <row r="352" spans="1:20" x14ac:dyDescent="0.25">
      <c r="A352">
        <v>348</v>
      </c>
      <c r="B352" t="s">
        <v>539</v>
      </c>
      <c r="C352" t="s">
        <v>541</v>
      </c>
      <c r="D352">
        <v>7.5028999999999998E-2</v>
      </c>
      <c r="E352">
        <v>4.7067600000000001</v>
      </c>
      <c r="F352">
        <v>0</v>
      </c>
      <c r="G352">
        <v>8.3183600000000002</v>
      </c>
      <c r="H352">
        <v>0</v>
      </c>
      <c r="K352">
        <f t="shared" si="25"/>
        <v>94</v>
      </c>
      <c r="N352">
        <v>348</v>
      </c>
      <c r="O352" t="str">
        <f t="shared" si="26"/>
        <v/>
      </c>
      <c r="Q352">
        <f t="shared" si="27"/>
        <v>0</v>
      </c>
      <c r="R352" t="str">
        <f t="shared" si="28"/>
        <v/>
      </c>
      <c r="S352">
        <v>348</v>
      </c>
      <c r="T352" t="str">
        <f t="shared" si="29"/>
        <v/>
      </c>
    </row>
    <row r="353" spans="1:20" x14ac:dyDescent="0.25">
      <c r="A353">
        <v>349</v>
      </c>
      <c r="B353" t="s">
        <v>539</v>
      </c>
      <c r="C353" t="s">
        <v>542</v>
      </c>
      <c r="D353">
        <v>6.5800200000000003E-2</v>
      </c>
      <c r="E353">
        <v>4.6905900000000003</v>
      </c>
      <c r="F353">
        <v>0</v>
      </c>
      <c r="G353">
        <v>8.2871000000000006</v>
      </c>
      <c r="H353">
        <v>0</v>
      </c>
      <c r="K353">
        <f t="shared" si="25"/>
        <v>94</v>
      </c>
      <c r="N353">
        <v>349</v>
      </c>
      <c r="O353" t="str">
        <f t="shared" si="26"/>
        <v/>
      </c>
      <c r="Q353">
        <f t="shared" si="27"/>
        <v>0</v>
      </c>
      <c r="R353" t="str">
        <f t="shared" si="28"/>
        <v/>
      </c>
      <c r="S353">
        <v>349</v>
      </c>
      <c r="T353" t="str">
        <f t="shared" si="29"/>
        <v/>
      </c>
    </row>
    <row r="354" spans="1:20" x14ac:dyDescent="0.25">
      <c r="A354">
        <v>350</v>
      </c>
      <c r="B354" t="s">
        <v>539</v>
      </c>
      <c r="C354" t="s">
        <v>543</v>
      </c>
      <c r="D354">
        <v>5.7969800000000002E-2</v>
      </c>
      <c r="E354">
        <v>4.1689800000000004</v>
      </c>
      <c r="F354">
        <v>0</v>
      </c>
      <c r="G354">
        <v>7.5206099999999996</v>
      </c>
      <c r="H354">
        <v>0</v>
      </c>
      <c r="K354">
        <f t="shared" si="25"/>
        <v>94</v>
      </c>
      <c r="N354">
        <v>350</v>
      </c>
      <c r="O354" t="str">
        <f t="shared" si="26"/>
        <v/>
      </c>
      <c r="Q354">
        <f t="shared" si="27"/>
        <v>0</v>
      </c>
      <c r="R354" t="str">
        <f t="shared" si="28"/>
        <v/>
      </c>
      <c r="S354">
        <v>350</v>
      </c>
      <c r="T354" t="str">
        <f t="shared" si="29"/>
        <v/>
      </c>
    </row>
    <row r="355" spans="1:20" x14ac:dyDescent="0.25">
      <c r="A355">
        <v>351</v>
      </c>
      <c r="B355" t="s">
        <v>544</v>
      </c>
      <c r="C355" t="s">
        <v>545</v>
      </c>
      <c r="D355">
        <v>9.6027000000000001E-2</v>
      </c>
      <c r="E355">
        <v>13.655900000000001</v>
      </c>
      <c r="F355">
        <v>0</v>
      </c>
      <c r="G355">
        <v>3.8333400000000002</v>
      </c>
      <c r="H355">
        <v>5.5435600000000002E-2</v>
      </c>
      <c r="K355">
        <f t="shared" si="25"/>
        <v>95</v>
      </c>
      <c r="N355">
        <v>351</v>
      </c>
      <c r="O355" t="str">
        <f t="shared" si="26"/>
        <v/>
      </c>
      <c r="Q355">
        <f t="shared" si="27"/>
        <v>0</v>
      </c>
      <c r="R355" t="str">
        <f t="shared" si="28"/>
        <v/>
      </c>
      <c r="S355">
        <v>351</v>
      </c>
      <c r="T355" t="str">
        <f t="shared" si="29"/>
        <v/>
      </c>
    </row>
    <row r="356" spans="1:20" x14ac:dyDescent="0.25">
      <c r="A356">
        <v>352</v>
      </c>
      <c r="B356" t="s">
        <v>544</v>
      </c>
      <c r="C356" t="s">
        <v>546</v>
      </c>
      <c r="D356">
        <v>0.15410199999999999</v>
      </c>
      <c r="E356">
        <v>10.4252</v>
      </c>
      <c r="F356">
        <v>0</v>
      </c>
      <c r="G356">
        <v>14.194699999999999</v>
      </c>
      <c r="H356">
        <v>2.39083E-2</v>
      </c>
      <c r="K356">
        <f t="shared" si="25"/>
        <v>95</v>
      </c>
      <c r="N356">
        <v>352</v>
      </c>
      <c r="O356" t="str">
        <f t="shared" si="26"/>
        <v/>
      </c>
      <c r="Q356">
        <f t="shared" si="27"/>
        <v>0</v>
      </c>
      <c r="R356" t="str">
        <f t="shared" si="28"/>
        <v/>
      </c>
      <c r="S356">
        <v>352</v>
      </c>
      <c r="T356" t="str">
        <f t="shared" si="29"/>
        <v/>
      </c>
    </row>
    <row r="357" spans="1:20" x14ac:dyDescent="0.25">
      <c r="A357">
        <v>353</v>
      </c>
      <c r="B357" t="s">
        <v>547</v>
      </c>
      <c r="C357" t="s">
        <v>556</v>
      </c>
      <c r="D357">
        <v>0.39144899999999999</v>
      </c>
      <c r="E357">
        <v>51.380099999999999</v>
      </c>
      <c r="F357">
        <v>35.630930234166833</v>
      </c>
      <c r="G357">
        <v>3.58005</v>
      </c>
      <c r="H357">
        <v>3.1418599999999998E-2</v>
      </c>
      <c r="K357">
        <f t="shared" si="25"/>
        <v>96</v>
      </c>
      <c r="N357">
        <v>353</v>
      </c>
      <c r="O357" t="str">
        <f t="shared" si="26"/>
        <v/>
      </c>
      <c r="Q357">
        <f t="shared" si="27"/>
        <v>0</v>
      </c>
      <c r="R357" t="str">
        <f t="shared" si="28"/>
        <v/>
      </c>
      <c r="S357">
        <v>353</v>
      </c>
      <c r="T357" t="str">
        <f t="shared" si="29"/>
        <v/>
      </c>
    </row>
    <row r="358" spans="1:20" x14ac:dyDescent="0.25">
      <c r="A358">
        <v>354</v>
      </c>
      <c r="B358" t="s">
        <v>560</v>
      </c>
      <c r="C358" t="s">
        <v>561</v>
      </c>
      <c r="D358">
        <v>0.197052</v>
      </c>
      <c r="E358">
        <v>40.150500000000001</v>
      </c>
      <c r="F358">
        <v>0</v>
      </c>
      <c r="G358">
        <v>12.395</v>
      </c>
      <c r="H358">
        <v>6.4314499999999997E-2</v>
      </c>
      <c r="K358">
        <f t="shared" si="25"/>
        <v>97</v>
      </c>
      <c r="N358">
        <v>354</v>
      </c>
      <c r="O358" t="str">
        <f t="shared" si="26"/>
        <v/>
      </c>
      <c r="Q358">
        <f t="shared" si="27"/>
        <v>0</v>
      </c>
      <c r="R358" t="str">
        <f t="shared" si="28"/>
        <v/>
      </c>
      <c r="S358">
        <v>354</v>
      </c>
      <c r="T358" t="str">
        <f t="shared" si="29"/>
        <v/>
      </c>
    </row>
    <row r="359" spans="1:20" x14ac:dyDescent="0.25">
      <c r="A359">
        <v>355</v>
      </c>
      <c r="B359" t="s">
        <v>562</v>
      </c>
      <c r="C359" t="s">
        <v>563</v>
      </c>
      <c r="D359">
        <v>0.16414200000000001</v>
      </c>
      <c r="E359">
        <v>32.480699999999999</v>
      </c>
      <c r="F359">
        <v>0</v>
      </c>
      <c r="G359">
        <v>10.174099999999999</v>
      </c>
      <c r="H359">
        <v>4.5985100000000001E-2</v>
      </c>
      <c r="K359">
        <f t="shared" si="25"/>
        <v>98</v>
      </c>
      <c r="N359">
        <v>355</v>
      </c>
      <c r="O359" t="str">
        <f t="shared" si="26"/>
        <v/>
      </c>
      <c r="Q359">
        <f t="shared" si="27"/>
        <v>0</v>
      </c>
      <c r="R359" t="str">
        <f t="shared" si="28"/>
        <v/>
      </c>
      <c r="S359">
        <v>355</v>
      </c>
      <c r="T359" t="str">
        <f t="shared" si="29"/>
        <v/>
      </c>
    </row>
    <row r="360" spans="1:20" x14ac:dyDescent="0.25">
      <c r="A360">
        <v>356</v>
      </c>
      <c r="B360" t="s">
        <v>562</v>
      </c>
      <c r="C360" t="s">
        <v>565</v>
      </c>
      <c r="D360">
        <v>0.196577</v>
      </c>
      <c r="E360">
        <v>44.434899999999999</v>
      </c>
      <c r="F360">
        <v>0</v>
      </c>
      <c r="G360">
        <v>9.4757400000000001</v>
      </c>
      <c r="H360">
        <v>8.0350400000000002E-2</v>
      </c>
      <c r="K360">
        <f t="shared" si="25"/>
        <v>98</v>
      </c>
      <c r="N360">
        <v>356</v>
      </c>
      <c r="O360" t="str">
        <f t="shared" si="26"/>
        <v/>
      </c>
      <c r="Q360">
        <f t="shared" si="27"/>
        <v>0</v>
      </c>
      <c r="R360" t="str">
        <f t="shared" si="28"/>
        <v/>
      </c>
      <c r="S360">
        <v>356</v>
      </c>
      <c r="T360" t="str">
        <f t="shared" si="29"/>
        <v/>
      </c>
    </row>
    <row r="361" spans="1:20" x14ac:dyDescent="0.25">
      <c r="A361">
        <v>357</v>
      </c>
      <c r="B361" t="s">
        <v>562</v>
      </c>
      <c r="C361" t="s">
        <v>564</v>
      </c>
      <c r="D361">
        <v>7.2884099999999993E-2</v>
      </c>
      <c r="E361">
        <v>111.485</v>
      </c>
      <c r="F361">
        <v>102.83166921599138</v>
      </c>
      <c r="G361">
        <v>3.7791000000000001</v>
      </c>
      <c r="H361">
        <v>1.7077800000000001E-2</v>
      </c>
      <c r="K361">
        <f t="shared" si="25"/>
        <v>98</v>
      </c>
      <c r="N361">
        <v>357</v>
      </c>
      <c r="O361" t="str">
        <f t="shared" si="26"/>
        <v/>
      </c>
      <c r="Q361">
        <f t="shared" si="27"/>
        <v>0</v>
      </c>
      <c r="R361" t="str">
        <f t="shared" si="28"/>
        <v/>
      </c>
      <c r="S361">
        <v>357</v>
      </c>
      <c r="T361" t="str">
        <f t="shared" si="29"/>
        <v/>
      </c>
    </row>
    <row r="362" spans="1:20" x14ac:dyDescent="0.25">
      <c r="A362">
        <v>358</v>
      </c>
      <c r="B362" t="s">
        <v>562</v>
      </c>
      <c r="C362" t="s">
        <v>568</v>
      </c>
      <c r="D362">
        <v>2.0250000000000001E-2</v>
      </c>
      <c r="E362">
        <v>2.0855999999999999</v>
      </c>
      <c r="F362">
        <v>0</v>
      </c>
      <c r="G362">
        <v>0</v>
      </c>
      <c r="H362">
        <v>7.8049900000000006E-5</v>
      </c>
      <c r="K362">
        <f t="shared" si="25"/>
        <v>98</v>
      </c>
      <c r="N362">
        <v>358</v>
      </c>
      <c r="O362" t="str">
        <f t="shared" si="26"/>
        <v/>
      </c>
      <c r="Q362">
        <f t="shared" si="27"/>
        <v>0</v>
      </c>
      <c r="R362" t="str">
        <f t="shared" si="28"/>
        <v/>
      </c>
      <c r="S362">
        <v>358</v>
      </c>
      <c r="T362" t="str">
        <f t="shared" si="29"/>
        <v/>
      </c>
    </row>
    <row r="363" spans="1:20" x14ac:dyDescent="0.25">
      <c r="A363">
        <v>359</v>
      </c>
      <c r="B363" t="s">
        <v>562</v>
      </c>
      <c r="C363" t="s">
        <v>567</v>
      </c>
      <c r="D363">
        <v>0.25594699999999998</v>
      </c>
      <c r="E363">
        <v>168.833</v>
      </c>
      <c r="F363">
        <v>134.47715883553329</v>
      </c>
      <c r="G363">
        <v>2.73292</v>
      </c>
      <c r="H363">
        <v>2.00403E-2</v>
      </c>
      <c r="K363">
        <f t="shared" si="25"/>
        <v>98</v>
      </c>
      <c r="N363">
        <v>359</v>
      </c>
      <c r="O363" t="str">
        <f t="shared" si="26"/>
        <v/>
      </c>
      <c r="Q363">
        <f t="shared" si="27"/>
        <v>0</v>
      </c>
      <c r="R363" t="str">
        <f t="shared" si="28"/>
        <v/>
      </c>
      <c r="S363">
        <v>359</v>
      </c>
      <c r="T363" t="str">
        <f t="shared" si="29"/>
        <v/>
      </c>
    </row>
    <row r="364" spans="1:20" x14ac:dyDescent="0.25">
      <c r="A364">
        <v>360</v>
      </c>
      <c r="B364" t="s">
        <v>562</v>
      </c>
      <c r="C364" t="s">
        <v>566</v>
      </c>
      <c r="D364">
        <v>0.36377500000000002</v>
      </c>
      <c r="E364">
        <v>55.660200000000003</v>
      </c>
      <c r="F364">
        <v>0</v>
      </c>
      <c r="G364">
        <v>23.085599999999999</v>
      </c>
      <c r="H364">
        <v>9.40719E-2</v>
      </c>
      <c r="K364">
        <f t="shared" si="25"/>
        <v>98</v>
      </c>
      <c r="N364">
        <v>360</v>
      </c>
      <c r="O364" t="str">
        <f t="shared" si="26"/>
        <v/>
      </c>
      <c r="Q364">
        <f t="shared" si="27"/>
        <v>0</v>
      </c>
      <c r="R364" t="str">
        <f t="shared" si="28"/>
        <v/>
      </c>
      <c r="S364">
        <v>360</v>
      </c>
      <c r="T364" t="str">
        <f t="shared" si="29"/>
        <v/>
      </c>
    </row>
    <row r="365" spans="1:20" x14ac:dyDescent="0.25">
      <c r="A365">
        <v>361</v>
      </c>
      <c r="B365" t="s">
        <v>571</v>
      </c>
      <c r="C365" t="s">
        <v>572</v>
      </c>
      <c r="D365">
        <v>0.222085</v>
      </c>
      <c r="E365">
        <v>41.905999999999999</v>
      </c>
      <c r="F365">
        <v>0</v>
      </c>
      <c r="G365">
        <v>15.6282</v>
      </c>
      <c r="H365">
        <v>9.5170500000000005E-2</v>
      </c>
      <c r="K365">
        <f t="shared" si="25"/>
        <v>99</v>
      </c>
      <c r="N365">
        <v>361</v>
      </c>
      <c r="O365" t="str">
        <f t="shared" si="26"/>
        <v/>
      </c>
      <c r="Q365">
        <f t="shared" si="27"/>
        <v>0</v>
      </c>
      <c r="R365" t="str">
        <f t="shared" si="28"/>
        <v/>
      </c>
      <c r="S365">
        <v>361</v>
      </c>
      <c r="T365" t="str">
        <f t="shared" si="29"/>
        <v/>
      </c>
    </row>
    <row r="366" spans="1:20" x14ac:dyDescent="0.25">
      <c r="A366">
        <v>362</v>
      </c>
      <c r="B366" t="s">
        <v>571</v>
      </c>
      <c r="C366" t="s">
        <v>574</v>
      </c>
      <c r="D366">
        <v>0.25539099999999998</v>
      </c>
      <c r="E366">
        <v>9.3116699999999994</v>
      </c>
      <c r="F366">
        <v>0</v>
      </c>
      <c r="G366">
        <v>17.7075</v>
      </c>
      <c r="H366">
        <v>1.21279E-2</v>
      </c>
      <c r="K366">
        <f t="shared" si="25"/>
        <v>99</v>
      </c>
      <c r="N366">
        <v>362</v>
      </c>
      <c r="O366" t="str">
        <f t="shared" si="26"/>
        <v/>
      </c>
      <c r="Q366">
        <f t="shared" si="27"/>
        <v>0</v>
      </c>
      <c r="R366" t="str">
        <f t="shared" si="28"/>
        <v/>
      </c>
      <c r="S366">
        <v>362</v>
      </c>
      <c r="T366" t="str">
        <f t="shared" si="29"/>
        <v/>
      </c>
    </row>
    <row r="367" spans="1:20" x14ac:dyDescent="0.25">
      <c r="A367">
        <v>363</v>
      </c>
      <c r="B367" t="s">
        <v>571</v>
      </c>
      <c r="C367" t="s">
        <v>573</v>
      </c>
      <c r="D367">
        <v>0.116129</v>
      </c>
      <c r="E367">
        <v>6.3242200000000004</v>
      </c>
      <c r="F367">
        <v>0</v>
      </c>
      <c r="G367">
        <v>8.9571000000000005</v>
      </c>
      <c r="H367">
        <v>5.6713099999999997E-3</v>
      </c>
      <c r="K367">
        <f t="shared" si="25"/>
        <v>99</v>
      </c>
      <c r="N367">
        <v>363</v>
      </c>
      <c r="O367" t="str">
        <f t="shared" si="26"/>
        <v/>
      </c>
      <c r="Q367">
        <f t="shared" si="27"/>
        <v>0</v>
      </c>
      <c r="R367" t="str">
        <f t="shared" si="28"/>
        <v/>
      </c>
      <c r="S367">
        <v>363</v>
      </c>
      <c r="T367" t="str">
        <f t="shared" si="29"/>
        <v/>
      </c>
    </row>
    <row r="368" spans="1:20" x14ac:dyDescent="0.25">
      <c r="A368">
        <v>364</v>
      </c>
      <c r="B368" t="s">
        <v>575</v>
      </c>
      <c r="C368" t="s">
        <v>576</v>
      </c>
      <c r="D368">
        <v>0.24760699999999999</v>
      </c>
      <c r="E368">
        <v>45.9557</v>
      </c>
      <c r="F368">
        <v>40.308060797732431</v>
      </c>
      <c r="G368">
        <v>3.91018</v>
      </c>
      <c r="H368">
        <v>1.0313900000000001E-2</v>
      </c>
      <c r="K368">
        <f t="shared" si="25"/>
        <v>100</v>
      </c>
      <c r="N368">
        <v>364</v>
      </c>
      <c r="O368" t="str">
        <f t="shared" si="26"/>
        <v/>
      </c>
      <c r="Q368">
        <f t="shared" si="27"/>
        <v>0</v>
      </c>
      <c r="R368" t="str">
        <f t="shared" si="28"/>
        <v/>
      </c>
      <c r="S368">
        <v>364</v>
      </c>
      <c r="T368" t="str">
        <f t="shared" si="29"/>
        <v/>
      </c>
    </row>
    <row r="369" spans="1:20" x14ac:dyDescent="0.25">
      <c r="A369">
        <v>365</v>
      </c>
      <c r="B369" t="s">
        <v>579</v>
      </c>
      <c r="C369" t="s">
        <v>580</v>
      </c>
      <c r="D369">
        <v>4.1638399999999999E-2</v>
      </c>
      <c r="E369">
        <v>5.3496800000000002</v>
      </c>
      <c r="F369">
        <v>0</v>
      </c>
      <c r="G369">
        <v>4.6359000000000004</v>
      </c>
      <c r="H369">
        <v>7.4815400000000001E-3</v>
      </c>
      <c r="K369">
        <f t="shared" si="25"/>
        <v>101</v>
      </c>
      <c r="N369">
        <v>365</v>
      </c>
      <c r="O369" t="str">
        <f t="shared" si="26"/>
        <v/>
      </c>
      <c r="Q369">
        <f t="shared" si="27"/>
        <v>0</v>
      </c>
      <c r="R369" t="str">
        <f t="shared" si="28"/>
        <v/>
      </c>
      <c r="S369">
        <v>365</v>
      </c>
      <c r="T369" t="str">
        <f t="shared" si="29"/>
        <v/>
      </c>
    </row>
    <row r="370" spans="1:20" x14ac:dyDescent="0.25">
      <c r="A370">
        <v>366</v>
      </c>
      <c r="B370" t="s">
        <v>581</v>
      </c>
      <c r="C370" t="s">
        <v>582</v>
      </c>
      <c r="D370">
        <v>0.16323499999999999</v>
      </c>
      <c r="E370">
        <v>7.3738799999999998</v>
      </c>
      <c r="F370">
        <v>0</v>
      </c>
      <c r="G370">
        <v>18.9101</v>
      </c>
      <c r="H370">
        <v>0</v>
      </c>
      <c r="K370">
        <f t="shared" si="25"/>
        <v>102</v>
      </c>
      <c r="N370">
        <v>366</v>
      </c>
      <c r="O370" t="str">
        <f t="shared" si="26"/>
        <v/>
      </c>
      <c r="Q370">
        <f t="shared" si="27"/>
        <v>0</v>
      </c>
      <c r="R370" t="str">
        <f t="shared" si="28"/>
        <v/>
      </c>
      <c r="S370">
        <v>366</v>
      </c>
      <c r="T370" t="str">
        <f t="shared" si="29"/>
        <v/>
      </c>
    </row>
    <row r="371" spans="1:20" x14ac:dyDescent="0.25">
      <c r="A371">
        <v>367</v>
      </c>
      <c r="B371" t="s">
        <v>581</v>
      </c>
      <c r="C371" t="s">
        <v>463</v>
      </c>
      <c r="D371">
        <v>4.8915599999999997E-2</v>
      </c>
      <c r="E371">
        <v>7.4704699999999997</v>
      </c>
      <c r="F371">
        <v>0</v>
      </c>
      <c r="G371">
        <v>4.2871899999999998</v>
      </c>
      <c r="H371">
        <v>1.4257000000000001E-2</v>
      </c>
      <c r="K371">
        <f t="shared" si="25"/>
        <v>102</v>
      </c>
      <c r="N371">
        <v>367</v>
      </c>
      <c r="O371" t="str">
        <f t="shared" si="26"/>
        <v/>
      </c>
      <c r="Q371">
        <f t="shared" si="27"/>
        <v>0</v>
      </c>
      <c r="R371" t="str">
        <f t="shared" si="28"/>
        <v/>
      </c>
      <c r="S371">
        <v>367</v>
      </c>
      <c r="T371" t="str">
        <f t="shared" si="29"/>
        <v/>
      </c>
    </row>
    <row r="372" spans="1:20" x14ac:dyDescent="0.25">
      <c r="A372">
        <v>368</v>
      </c>
      <c r="B372" t="s">
        <v>581</v>
      </c>
      <c r="C372" t="s">
        <v>584</v>
      </c>
      <c r="D372">
        <v>0.100947</v>
      </c>
      <c r="E372">
        <v>20.093699999999998</v>
      </c>
      <c r="F372">
        <v>0</v>
      </c>
      <c r="G372">
        <v>10.446899999999999</v>
      </c>
      <c r="H372">
        <v>4.0236599999999997E-2</v>
      </c>
      <c r="K372">
        <f t="shared" si="25"/>
        <v>102</v>
      </c>
      <c r="N372">
        <v>368</v>
      </c>
      <c r="O372" t="str">
        <f t="shared" si="26"/>
        <v/>
      </c>
      <c r="Q372">
        <f t="shared" si="27"/>
        <v>0</v>
      </c>
      <c r="R372" t="str">
        <f t="shared" si="28"/>
        <v/>
      </c>
      <c r="S372">
        <v>368</v>
      </c>
      <c r="T372" t="str">
        <f t="shared" si="29"/>
        <v/>
      </c>
    </row>
    <row r="373" spans="1:20" x14ac:dyDescent="0.25">
      <c r="A373">
        <v>369</v>
      </c>
      <c r="B373" t="s">
        <v>581</v>
      </c>
      <c r="C373" t="s">
        <v>586</v>
      </c>
      <c r="D373">
        <v>7.16812E-2</v>
      </c>
      <c r="E373">
        <v>107.78</v>
      </c>
      <c r="F373">
        <v>100.66820887344346</v>
      </c>
      <c r="G373">
        <v>1.9</v>
      </c>
      <c r="H373">
        <v>2.7818300000000001E-2</v>
      </c>
      <c r="K373">
        <f t="shared" si="25"/>
        <v>102</v>
      </c>
      <c r="N373">
        <v>369</v>
      </c>
      <c r="O373" t="str">
        <f t="shared" si="26"/>
        <v/>
      </c>
      <c r="Q373">
        <f t="shared" si="27"/>
        <v>0</v>
      </c>
      <c r="R373" t="str">
        <f t="shared" si="28"/>
        <v/>
      </c>
      <c r="S373">
        <v>369</v>
      </c>
      <c r="T373" t="str">
        <f t="shared" si="29"/>
        <v/>
      </c>
    </row>
    <row r="374" spans="1:20" x14ac:dyDescent="0.25">
      <c r="A374">
        <v>370</v>
      </c>
      <c r="B374" t="s">
        <v>581</v>
      </c>
      <c r="C374" t="s">
        <v>590</v>
      </c>
      <c r="D374">
        <v>5.1205399999999998E-2</v>
      </c>
      <c r="E374">
        <v>7.9485000000000001</v>
      </c>
      <c r="F374">
        <v>0</v>
      </c>
      <c r="G374">
        <v>1.9</v>
      </c>
      <c r="H374">
        <v>1.23786E-2</v>
      </c>
      <c r="K374">
        <f t="shared" si="25"/>
        <v>102</v>
      </c>
      <c r="N374">
        <v>370</v>
      </c>
      <c r="O374" t="str">
        <f t="shared" si="26"/>
        <v/>
      </c>
      <c r="Q374">
        <f t="shared" si="27"/>
        <v>0</v>
      </c>
      <c r="R374" t="str">
        <f t="shared" si="28"/>
        <v/>
      </c>
      <c r="S374">
        <v>370</v>
      </c>
      <c r="T374" t="str">
        <f t="shared" si="29"/>
        <v/>
      </c>
    </row>
    <row r="375" spans="1:20" x14ac:dyDescent="0.25">
      <c r="A375">
        <v>371</v>
      </c>
      <c r="B375" t="s">
        <v>581</v>
      </c>
      <c r="C375" t="s">
        <v>587</v>
      </c>
      <c r="D375">
        <v>3.3136699999999998E-2</v>
      </c>
      <c r="E375">
        <v>5.8639599999999996</v>
      </c>
      <c r="F375">
        <v>0</v>
      </c>
      <c r="G375">
        <v>4.3738900000000003</v>
      </c>
      <c r="H375">
        <v>9.5486200000000007E-3</v>
      </c>
      <c r="K375">
        <f t="shared" si="25"/>
        <v>102</v>
      </c>
      <c r="N375">
        <v>371</v>
      </c>
      <c r="O375" t="str">
        <f t="shared" si="26"/>
        <v/>
      </c>
      <c r="Q375">
        <f t="shared" si="27"/>
        <v>0</v>
      </c>
      <c r="R375" t="str">
        <f t="shared" si="28"/>
        <v/>
      </c>
      <c r="S375">
        <v>371</v>
      </c>
      <c r="T375" t="str">
        <f t="shared" si="29"/>
        <v/>
      </c>
    </row>
    <row r="376" spans="1:20" x14ac:dyDescent="0.25">
      <c r="A376">
        <v>372</v>
      </c>
      <c r="B376" t="s">
        <v>581</v>
      </c>
      <c r="C376" t="s">
        <v>589</v>
      </c>
      <c r="D376">
        <v>4.90979E-2</v>
      </c>
      <c r="E376">
        <v>8.5668799999999994</v>
      </c>
      <c r="F376">
        <v>0</v>
      </c>
      <c r="G376">
        <v>7.1563999999999997</v>
      </c>
      <c r="H376">
        <v>1.5044200000000001E-2</v>
      </c>
      <c r="K376">
        <f t="shared" si="25"/>
        <v>102</v>
      </c>
      <c r="N376">
        <v>372</v>
      </c>
      <c r="O376" t="str">
        <f t="shared" si="26"/>
        <v/>
      </c>
      <c r="Q376">
        <f t="shared" si="27"/>
        <v>0</v>
      </c>
      <c r="R376" t="str">
        <f t="shared" si="28"/>
        <v/>
      </c>
      <c r="S376">
        <v>372</v>
      </c>
      <c r="T376" t="str">
        <f t="shared" si="29"/>
        <v/>
      </c>
    </row>
    <row r="377" spans="1:20" x14ac:dyDescent="0.25">
      <c r="A377">
        <v>373</v>
      </c>
      <c r="B377" t="s">
        <v>591</v>
      </c>
      <c r="C377" t="s">
        <v>592</v>
      </c>
      <c r="D377">
        <v>5.4916399999999997E-2</v>
      </c>
      <c r="E377">
        <v>0.46360200000000001</v>
      </c>
      <c r="F377">
        <v>0</v>
      </c>
      <c r="G377">
        <v>1.90846</v>
      </c>
      <c r="H377">
        <v>0</v>
      </c>
      <c r="K377">
        <f t="shared" si="25"/>
        <v>103</v>
      </c>
      <c r="N377">
        <v>373</v>
      </c>
      <c r="O377" t="str">
        <f t="shared" si="26"/>
        <v/>
      </c>
      <c r="Q377">
        <f t="shared" si="27"/>
        <v>0</v>
      </c>
      <c r="R377" t="str">
        <f t="shared" si="28"/>
        <v/>
      </c>
      <c r="S377">
        <v>373</v>
      </c>
      <c r="T377" t="str">
        <f t="shared" si="29"/>
        <v/>
      </c>
    </row>
    <row r="378" spans="1:20" x14ac:dyDescent="0.25">
      <c r="A378">
        <v>374</v>
      </c>
      <c r="B378" t="s">
        <v>591</v>
      </c>
      <c r="C378" t="s">
        <v>593</v>
      </c>
      <c r="D378">
        <v>0.31202800000000003</v>
      </c>
      <c r="E378">
        <v>50.667000000000002</v>
      </c>
      <c r="F378">
        <v>36.703424980600396</v>
      </c>
      <c r="G378">
        <v>4.2907700000000002</v>
      </c>
      <c r="H378">
        <v>1.38067E-2</v>
      </c>
      <c r="K378">
        <f t="shared" si="25"/>
        <v>103</v>
      </c>
      <c r="N378">
        <v>374</v>
      </c>
      <c r="O378" t="str">
        <f t="shared" si="26"/>
        <v/>
      </c>
      <c r="Q378">
        <f t="shared" si="27"/>
        <v>0</v>
      </c>
      <c r="R378" t="str">
        <f t="shared" si="28"/>
        <v/>
      </c>
      <c r="S378">
        <v>374</v>
      </c>
      <c r="T378" t="str">
        <f t="shared" si="29"/>
        <v/>
      </c>
    </row>
    <row r="379" spans="1:20" x14ac:dyDescent="0.25">
      <c r="A379">
        <v>375</v>
      </c>
      <c r="B379" t="s">
        <v>591</v>
      </c>
      <c r="C379" t="s">
        <v>595</v>
      </c>
      <c r="D379">
        <v>1.9820199999999999</v>
      </c>
      <c r="E379">
        <v>7707.2</v>
      </c>
      <c r="F379">
        <v>7707.1968810916187</v>
      </c>
      <c r="G379">
        <v>141.67599999999999</v>
      </c>
      <c r="H379">
        <v>0</v>
      </c>
      <c r="K379">
        <f t="shared" si="25"/>
        <v>103</v>
      </c>
      <c r="N379">
        <v>375</v>
      </c>
      <c r="O379" t="str">
        <f t="shared" si="26"/>
        <v/>
      </c>
      <c r="Q379">
        <f t="shared" si="27"/>
        <v>0</v>
      </c>
      <c r="R379" t="str">
        <f t="shared" si="28"/>
        <v/>
      </c>
      <c r="S379">
        <v>375</v>
      </c>
      <c r="T379" t="str">
        <f t="shared" si="29"/>
        <v/>
      </c>
    </row>
    <row r="380" spans="1:20" x14ac:dyDescent="0.25">
      <c r="A380">
        <v>376</v>
      </c>
      <c r="B380" t="s">
        <v>596</v>
      </c>
      <c r="C380" t="s">
        <v>597</v>
      </c>
      <c r="D380">
        <v>0.10353800000000001</v>
      </c>
      <c r="E380">
        <v>7.7738300000000002</v>
      </c>
      <c r="F380">
        <v>0</v>
      </c>
      <c r="G380">
        <v>4.8114299999999997</v>
      </c>
      <c r="H380">
        <v>1.8474600000000001E-2</v>
      </c>
      <c r="K380">
        <f t="shared" si="25"/>
        <v>104</v>
      </c>
      <c r="N380">
        <v>376</v>
      </c>
      <c r="O380" t="str">
        <f t="shared" si="26"/>
        <v/>
      </c>
      <c r="Q380">
        <f t="shared" si="27"/>
        <v>0</v>
      </c>
      <c r="R380" t="str">
        <f t="shared" si="28"/>
        <v/>
      </c>
      <c r="S380">
        <v>376</v>
      </c>
      <c r="T380" t="str">
        <f t="shared" si="29"/>
        <v/>
      </c>
    </row>
    <row r="381" spans="1:20" x14ac:dyDescent="0.25">
      <c r="A381">
        <v>377</v>
      </c>
      <c r="B381" t="s">
        <v>598</v>
      </c>
      <c r="C381" t="s">
        <v>601</v>
      </c>
      <c r="D381">
        <v>0.14498900000000001</v>
      </c>
      <c r="E381">
        <v>4.3593200000000003</v>
      </c>
      <c r="F381">
        <v>0</v>
      </c>
      <c r="G381">
        <v>16.2271</v>
      </c>
      <c r="H381">
        <v>0</v>
      </c>
      <c r="K381">
        <f t="shared" si="25"/>
        <v>105</v>
      </c>
      <c r="N381">
        <v>377</v>
      </c>
      <c r="O381" t="str">
        <f t="shared" si="26"/>
        <v/>
      </c>
      <c r="Q381">
        <f t="shared" si="27"/>
        <v>0</v>
      </c>
      <c r="R381" t="str">
        <f t="shared" si="28"/>
        <v/>
      </c>
      <c r="S381">
        <v>377</v>
      </c>
      <c r="T381" t="str">
        <f t="shared" si="29"/>
        <v/>
      </c>
    </row>
    <row r="382" spans="1:20" x14ac:dyDescent="0.25">
      <c r="A382">
        <v>378</v>
      </c>
      <c r="B382" t="s">
        <v>598</v>
      </c>
      <c r="C382" t="s">
        <v>599</v>
      </c>
      <c r="D382">
        <v>8.5829699999999995E-2</v>
      </c>
      <c r="E382">
        <v>5.2367400000000002</v>
      </c>
      <c r="F382">
        <v>0</v>
      </c>
      <c r="G382">
        <v>10.7796</v>
      </c>
      <c r="H382">
        <v>0</v>
      </c>
      <c r="K382">
        <f t="shared" si="25"/>
        <v>105</v>
      </c>
      <c r="N382">
        <v>378</v>
      </c>
      <c r="O382" t="str">
        <f t="shared" si="26"/>
        <v/>
      </c>
      <c r="Q382">
        <f t="shared" si="27"/>
        <v>0</v>
      </c>
      <c r="R382" t="str">
        <f t="shared" si="28"/>
        <v/>
      </c>
      <c r="S382">
        <v>378</v>
      </c>
      <c r="T382" t="str">
        <f t="shared" si="29"/>
        <v/>
      </c>
    </row>
    <row r="383" spans="1:20" x14ac:dyDescent="0.25">
      <c r="A383">
        <v>379</v>
      </c>
      <c r="B383" t="s">
        <v>598</v>
      </c>
      <c r="C383" t="s">
        <v>600</v>
      </c>
      <c r="D383">
        <v>0.17222699999999999</v>
      </c>
      <c r="E383">
        <v>4.3459300000000001</v>
      </c>
      <c r="F383">
        <v>0</v>
      </c>
      <c r="G383">
        <v>15.474</v>
      </c>
      <c r="H383">
        <v>0</v>
      </c>
      <c r="K383">
        <f t="shared" si="25"/>
        <v>105</v>
      </c>
      <c r="N383">
        <v>379</v>
      </c>
      <c r="O383" t="str">
        <f t="shared" si="26"/>
        <v/>
      </c>
      <c r="Q383">
        <f t="shared" si="27"/>
        <v>0</v>
      </c>
      <c r="R383" t="str">
        <f t="shared" si="28"/>
        <v/>
      </c>
      <c r="S383">
        <v>379</v>
      </c>
      <c r="T383" t="str">
        <f t="shared" si="29"/>
        <v/>
      </c>
    </row>
    <row r="384" spans="1:20" x14ac:dyDescent="0.25">
      <c r="A384">
        <v>380</v>
      </c>
      <c r="B384" t="s">
        <v>602</v>
      </c>
      <c r="C384" t="s">
        <v>603</v>
      </c>
      <c r="D384">
        <v>0.11812300000000001</v>
      </c>
      <c r="E384">
        <v>23.736799999999999</v>
      </c>
      <c r="F384">
        <v>0</v>
      </c>
      <c r="G384">
        <v>11.861599999999999</v>
      </c>
      <c r="H384">
        <v>1.64983E-2</v>
      </c>
      <c r="K384">
        <f t="shared" si="25"/>
        <v>106</v>
      </c>
      <c r="N384">
        <v>380</v>
      </c>
      <c r="O384" t="str">
        <f t="shared" si="26"/>
        <v/>
      </c>
      <c r="Q384">
        <f t="shared" si="27"/>
        <v>0</v>
      </c>
      <c r="R384" t="str">
        <f t="shared" si="28"/>
        <v/>
      </c>
      <c r="S384">
        <v>380</v>
      </c>
      <c r="T384" t="str">
        <f t="shared" si="29"/>
        <v/>
      </c>
    </row>
    <row r="385" spans="1:20" x14ac:dyDescent="0.25">
      <c r="A385">
        <v>381</v>
      </c>
      <c r="B385" t="s">
        <v>604</v>
      </c>
      <c r="C385" t="s">
        <v>605</v>
      </c>
      <c r="D385">
        <v>8.0213099999999996E-2</v>
      </c>
      <c r="E385">
        <v>6.6875600000000004</v>
      </c>
      <c r="F385">
        <v>0</v>
      </c>
      <c r="G385">
        <v>7.5763299999999996</v>
      </c>
      <c r="H385">
        <v>6.9138100000000003E-3</v>
      </c>
      <c r="K385">
        <f t="shared" si="25"/>
        <v>107</v>
      </c>
      <c r="N385">
        <v>381</v>
      </c>
      <c r="O385" t="str">
        <f t="shared" si="26"/>
        <v/>
      </c>
      <c r="Q385">
        <f t="shared" si="27"/>
        <v>0</v>
      </c>
      <c r="R385" t="str">
        <f t="shared" si="28"/>
        <v/>
      </c>
      <c r="S385">
        <v>381</v>
      </c>
      <c r="T385" t="str">
        <f t="shared" si="29"/>
        <v/>
      </c>
    </row>
    <row r="386" spans="1:20" x14ac:dyDescent="0.25">
      <c r="A386">
        <v>382</v>
      </c>
      <c r="B386" t="s">
        <v>606</v>
      </c>
      <c r="C386" t="s">
        <v>49</v>
      </c>
      <c r="D386">
        <v>9.1959399999999997E-2</v>
      </c>
      <c r="E386">
        <v>11.89</v>
      </c>
      <c r="F386">
        <v>0</v>
      </c>
      <c r="G386">
        <v>9.56874</v>
      </c>
      <c r="H386">
        <v>1.9940099999999999E-2</v>
      </c>
      <c r="K386">
        <f t="shared" si="25"/>
        <v>108</v>
      </c>
      <c r="N386">
        <v>382</v>
      </c>
      <c r="O386" t="str">
        <f t="shared" si="26"/>
        <v/>
      </c>
      <c r="Q386">
        <f t="shared" si="27"/>
        <v>0</v>
      </c>
      <c r="R386" t="str">
        <f t="shared" si="28"/>
        <v/>
      </c>
      <c r="S386">
        <v>382</v>
      </c>
      <c r="T386" t="str">
        <f t="shared" si="29"/>
        <v/>
      </c>
    </row>
    <row r="387" spans="1:20" x14ac:dyDescent="0.25">
      <c r="A387">
        <v>383</v>
      </c>
      <c r="B387" t="s">
        <v>607</v>
      </c>
      <c r="C387" t="s">
        <v>608</v>
      </c>
      <c r="D387">
        <v>3.2634700000000003E-2</v>
      </c>
      <c r="E387">
        <v>3.99369</v>
      </c>
      <c r="F387">
        <v>0</v>
      </c>
      <c r="G387">
        <v>6.7410899999999998</v>
      </c>
      <c r="H387">
        <v>7.8908899999999998E-4</v>
      </c>
      <c r="K387">
        <f t="shared" si="25"/>
        <v>109</v>
      </c>
      <c r="N387">
        <v>383</v>
      </c>
      <c r="O387" t="str">
        <f t="shared" si="26"/>
        <v/>
      </c>
      <c r="Q387">
        <f t="shared" si="27"/>
        <v>0</v>
      </c>
      <c r="R387" t="str">
        <f t="shared" si="28"/>
        <v/>
      </c>
      <c r="S387">
        <v>383</v>
      </c>
      <c r="T387" t="str">
        <f t="shared" si="29"/>
        <v/>
      </c>
    </row>
    <row r="388" spans="1:20" x14ac:dyDescent="0.25">
      <c r="A388">
        <v>384</v>
      </c>
      <c r="B388" t="s">
        <v>609</v>
      </c>
      <c r="C388" t="s">
        <v>610</v>
      </c>
      <c r="D388">
        <v>0.18934200000000001</v>
      </c>
      <c r="E388">
        <v>6.5451600000000001</v>
      </c>
      <c r="F388">
        <v>0</v>
      </c>
      <c r="G388">
        <v>8.7903599999999997</v>
      </c>
      <c r="H388">
        <v>8.9225799999999994E-3</v>
      </c>
      <c r="K388">
        <f t="shared" si="25"/>
        <v>110</v>
      </c>
      <c r="N388">
        <v>384</v>
      </c>
      <c r="O388" t="str">
        <f t="shared" si="26"/>
        <v/>
      </c>
      <c r="Q388">
        <f t="shared" si="27"/>
        <v>0</v>
      </c>
      <c r="R388" t="str">
        <f t="shared" si="28"/>
        <v/>
      </c>
      <c r="S388">
        <v>384</v>
      </c>
      <c r="T388" t="str">
        <f t="shared" si="29"/>
        <v/>
      </c>
    </row>
    <row r="389" spans="1:20" x14ac:dyDescent="0.25">
      <c r="A389">
        <v>385</v>
      </c>
      <c r="B389" t="s">
        <v>611</v>
      </c>
      <c r="C389" t="s">
        <v>612</v>
      </c>
      <c r="D389">
        <v>0.112607</v>
      </c>
      <c r="E389">
        <v>5.1330299999999998</v>
      </c>
      <c r="F389">
        <v>0</v>
      </c>
      <c r="G389">
        <v>13.041600000000001</v>
      </c>
      <c r="H389">
        <v>0</v>
      </c>
      <c r="K389">
        <f t="shared" si="25"/>
        <v>111</v>
      </c>
      <c r="N389">
        <v>385</v>
      </c>
      <c r="O389" t="str">
        <f t="shared" si="26"/>
        <v/>
      </c>
      <c r="Q389">
        <f t="shared" si="27"/>
        <v>0</v>
      </c>
      <c r="R389" t="str">
        <f t="shared" si="28"/>
        <v/>
      </c>
      <c r="S389">
        <v>385</v>
      </c>
      <c r="T389" t="str">
        <f t="shared" si="29"/>
        <v/>
      </c>
    </row>
    <row r="390" spans="1:20" x14ac:dyDescent="0.25">
      <c r="A390">
        <v>386</v>
      </c>
      <c r="B390" t="s">
        <v>611</v>
      </c>
      <c r="C390" t="s">
        <v>614</v>
      </c>
      <c r="D390">
        <v>0.13125600000000001</v>
      </c>
      <c r="E390">
        <v>4.9826100000000002</v>
      </c>
      <c r="F390">
        <v>0</v>
      </c>
      <c r="G390">
        <v>14.655200000000001</v>
      </c>
      <c r="H390">
        <v>0</v>
      </c>
      <c r="K390">
        <f t="shared" ref="K390:K453" si="30">IF(B390=B389,K389,K389+1)</f>
        <v>111</v>
      </c>
      <c r="N390">
        <v>386</v>
      </c>
      <c r="O390" t="str">
        <f t="shared" ref="O390:O453" si="31">IFERROR(INDEX($B$4:$K$487,MATCH(N390,$K$4:$K$487,0),1),"")</f>
        <v/>
      </c>
      <c r="Q390">
        <f t="shared" ref="Q390:Q453" si="32">IF(R390="",Q389,Q389+1)</f>
        <v>0</v>
      </c>
      <c r="R390" t="str">
        <f t="shared" ref="R390:R453" si="33">IF(B390=$S$2,C390,"")</f>
        <v/>
      </c>
      <c r="S390">
        <v>386</v>
      </c>
      <c r="T390" t="str">
        <f t="shared" ref="T390:T453" si="34">IFERROR(INDEX($Q$4:$R$468,MATCH(S390,$Q$4:$Q$468,0),2),"")</f>
        <v/>
      </c>
    </row>
    <row r="391" spans="1:20" x14ac:dyDescent="0.25">
      <c r="A391">
        <v>387</v>
      </c>
      <c r="B391" t="s">
        <v>611</v>
      </c>
      <c r="C391" t="s">
        <v>613</v>
      </c>
      <c r="D391">
        <v>0.10524</v>
      </c>
      <c r="E391">
        <v>142.06</v>
      </c>
      <c r="F391">
        <v>140.76132840317723</v>
      </c>
      <c r="G391">
        <v>4.2282500000000001</v>
      </c>
      <c r="H391">
        <v>1.1198899999999999E-3</v>
      </c>
      <c r="K391">
        <f t="shared" si="30"/>
        <v>111</v>
      </c>
      <c r="N391">
        <v>387</v>
      </c>
      <c r="O391" t="str">
        <f t="shared" si="31"/>
        <v/>
      </c>
      <c r="Q391">
        <f t="shared" si="32"/>
        <v>0</v>
      </c>
      <c r="R391" t="str">
        <f t="shared" si="33"/>
        <v/>
      </c>
      <c r="S391">
        <v>387</v>
      </c>
      <c r="T391" t="str">
        <f t="shared" si="34"/>
        <v/>
      </c>
    </row>
    <row r="392" spans="1:20" x14ac:dyDescent="0.25">
      <c r="A392">
        <v>388</v>
      </c>
      <c r="B392" t="s">
        <v>615</v>
      </c>
      <c r="C392" t="s">
        <v>616</v>
      </c>
      <c r="D392">
        <v>0.166848</v>
      </c>
      <c r="E392">
        <v>8.5416299999999996</v>
      </c>
      <c r="F392">
        <v>0</v>
      </c>
      <c r="G392">
        <v>18.414999999999999</v>
      </c>
      <c r="H392">
        <v>9.5023199999999999E-3</v>
      </c>
      <c r="K392">
        <f t="shared" si="30"/>
        <v>112</v>
      </c>
      <c r="N392">
        <v>388</v>
      </c>
      <c r="O392" t="str">
        <f t="shared" si="31"/>
        <v/>
      </c>
      <c r="Q392">
        <f t="shared" si="32"/>
        <v>0</v>
      </c>
      <c r="R392" t="str">
        <f t="shared" si="33"/>
        <v/>
      </c>
      <c r="S392">
        <v>388</v>
      </c>
      <c r="T392" t="str">
        <f t="shared" si="34"/>
        <v/>
      </c>
    </row>
    <row r="393" spans="1:20" x14ac:dyDescent="0.25">
      <c r="A393">
        <v>389</v>
      </c>
      <c r="B393" t="s">
        <v>615</v>
      </c>
      <c r="C393" t="s">
        <v>618</v>
      </c>
      <c r="D393">
        <v>0.14845800000000001</v>
      </c>
      <c r="E393">
        <v>4.8597200000000003</v>
      </c>
      <c r="F393">
        <v>0</v>
      </c>
      <c r="G393">
        <v>17.009</v>
      </c>
      <c r="H393">
        <v>0</v>
      </c>
      <c r="K393">
        <f t="shared" si="30"/>
        <v>112</v>
      </c>
      <c r="N393">
        <v>389</v>
      </c>
      <c r="O393" t="str">
        <f t="shared" si="31"/>
        <v/>
      </c>
      <c r="Q393">
        <f t="shared" si="32"/>
        <v>0</v>
      </c>
      <c r="R393" t="str">
        <f t="shared" si="33"/>
        <v/>
      </c>
      <c r="S393">
        <v>389</v>
      </c>
      <c r="T393" t="str">
        <f t="shared" si="34"/>
        <v/>
      </c>
    </row>
    <row r="394" spans="1:20" x14ac:dyDescent="0.25">
      <c r="A394">
        <v>390</v>
      </c>
      <c r="B394" t="s">
        <v>615</v>
      </c>
      <c r="C394" t="s">
        <v>617</v>
      </c>
      <c r="D394">
        <v>3.7383899999999998E-2</v>
      </c>
      <c r="E394">
        <v>3.41486</v>
      </c>
      <c r="F394">
        <v>0</v>
      </c>
      <c r="G394">
        <v>4.8482099999999999</v>
      </c>
      <c r="H394">
        <v>4.0329900000000002E-3</v>
      </c>
      <c r="K394">
        <f t="shared" si="30"/>
        <v>112</v>
      </c>
      <c r="N394">
        <v>390</v>
      </c>
      <c r="O394" t="str">
        <f t="shared" si="31"/>
        <v/>
      </c>
      <c r="Q394">
        <f t="shared" si="32"/>
        <v>0</v>
      </c>
      <c r="R394" t="str">
        <f t="shared" si="33"/>
        <v/>
      </c>
      <c r="S394">
        <v>390</v>
      </c>
      <c r="T394" t="str">
        <f t="shared" si="34"/>
        <v/>
      </c>
    </row>
    <row r="395" spans="1:20" x14ac:dyDescent="0.25">
      <c r="A395">
        <v>391</v>
      </c>
      <c r="B395" t="s">
        <v>619</v>
      </c>
      <c r="C395" t="s">
        <v>620</v>
      </c>
      <c r="D395">
        <v>0.36282500000000001</v>
      </c>
      <c r="E395">
        <v>43.745699999999999</v>
      </c>
      <c r="F395">
        <v>0</v>
      </c>
      <c r="G395">
        <v>19.189900000000002</v>
      </c>
      <c r="H395">
        <v>0.11053</v>
      </c>
      <c r="K395">
        <f t="shared" si="30"/>
        <v>113</v>
      </c>
      <c r="N395">
        <v>391</v>
      </c>
      <c r="O395" t="str">
        <f t="shared" si="31"/>
        <v/>
      </c>
      <c r="Q395">
        <f t="shared" si="32"/>
        <v>0</v>
      </c>
      <c r="R395" t="str">
        <f t="shared" si="33"/>
        <v/>
      </c>
      <c r="S395">
        <v>391</v>
      </c>
      <c r="T395" t="str">
        <f t="shared" si="34"/>
        <v/>
      </c>
    </row>
    <row r="396" spans="1:20" x14ac:dyDescent="0.25">
      <c r="A396">
        <v>392</v>
      </c>
      <c r="B396" t="s">
        <v>619</v>
      </c>
      <c r="C396" t="s">
        <v>621</v>
      </c>
      <c r="D396">
        <v>0.22092300000000001</v>
      </c>
      <c r="E396">
        <v>10.3461</v>
      </c>
      <c r="F396">
        <v>0</v>
      </c>
      <c r="G396">
        <v>19.9938</v>
      </c>
      <c r="H396">
        <v>1.19845E-2</v>
      </c>
      <c r="K396">
        <f t="shared" si="30"/>
        <v>113</v>
      </c>
      <c r="N396">
        <v>392</v>
      </c>
      <c r="O396" t="str">
        <f t="shared" si="31"/>
        <v/>
      </c>
      <c r="Q396">
        <f t="shared" si="32"/>
        <v>0</v>
      </c>
      <c r="R396" t="str">
        <f t="shared" si="33"/>
        <v/>
      </c>
      <c r="S396">
        <v>392</v>
      </c>
      <c r="T396" t="str">
        <f t="shared" si="34"/>
        <v/>
      </c>
    </row>
    <row r="397" spans="1:20" x14ac:dyDescent="0.25">
      <c r="A397">
        <v>393</v>
      </c>
      <c r="B397" t="s">
        <v>619</v>
      </c>
      <c r="C397" t="s">
        <v>623</v>
      </c>
      <c r="D397">
        <v>8.0771099999999998E-2</v>
      </c>
      <c r="E397">
        <v>12.947800000000001</v>
      </c>
      <c r="F397">
        <v>0</v>
      </c>
      <c r="G397">
        <v>9.8162599999999998</v>
      </c>
      <c r="H397">
        <v>2.1292100000000001E-2</v>
      </c>
      <c r="K397">
        <f t="shared" si="30"/>
        <v>113</v>
      </c>
      <c r="N397">
        <v>393</v>
      </c>
      <c r="O397" t="str">
        <f t="shared" si="31"/>
        <v/>
      </c>
      <c r="Q397">
        <f t="shared" si="32"/>
        <v>0</v>
      </c>
      <c r="R397" t="str">
        <f t="shared" si="33"/>
        <v/>
      </c>
      <c r="S397">
        <v>393</v>
      </c>
      <c r="T397" t="str">
        <f t="shared" si="34"/>
        <v/>
      </c>
    </row>
    <row r="398" spans="1:20" x14ac:dyDescent="0.25">
      <c r="A398">
        <v>394</v>
      </c>
      <c r="B398" t="s">
        <v>619</v>
      </c>
      <c r="C398" t="s">
        <v>622</v>
      </c>
      <c r="D398">
        <v>0.27648600000000001</v>
      </c>
      <c r="E398">
        <v>62.529600000000002</v>
      </c>
      <c r="F398">
        <v>51.966403633751014</v>
      </c>
      <c r="G398">
        <v>5.2826899999999997</v>
      </c>
      <c r="H398">
        <v>2.5702900000000001E-2</v>
      </c>
      <c r="K398">
        <f t="shared" si="30"/>
        <v>113</v>
      </c>
      <c r="N398">
        <v>394</v>
      </c>
      <c r="O398" t="str">
        <f t="shared" si="31"/>
        <v/>
      </c>
      <c r="Q398">
        <f t="shared" si="32"/>
        <v>0</v>
      </c>
      <c r="R398" t="str">
        <f t="shared" si="33"/>
        <v/>
      </c>
      <c r="S398">
        <v>394</v>
      </c>
      <c r="T398" t="str">
        <f t="shared" si="34"/>
        <v/>
      </c>
    </row>
    <row r="399" spans="1:20" x14ac:dyDescent="0.25">
      <c r="A399">
        <v>395</v>
      </c>
      <c r="B399" t="s">
        <v>619</v>
      </c>
      <c r="C399" t="s">
        <v>624</v>
      </c>
      <c r="D399">
        <v>0.175762</v>
      </c>
      <c r="E399">
        <v>4.2302499999999998</v>
      </c>
      <c r="F399">
        <v>0</v>
      </c>
      <c r="G399">
        <v>11.019500000000001</v>
      </c>
      <c r="H399">
        <v>0</v>
      </c>
      <c r="K399">
        <f t="shared" si="30"/>
        <v>113</v>
      </c>
      <c r="N399">
        <v>395</v>
      </c>
      <c r="O399" t="str">
        <f t="shared" si="31"/>
        <v/>
      </c>
      <c r="Q399">
        <f t="shared" si="32"/>
        <v>0</v>
      </c>
      <c r="R399" t="str">
        <f t="shared" si="33"/>
        <v/>
      </c>
      <c r="S399">
        <v>395</v>
      </c>
      <c r="T399" t="str">
        <f t="shared" si="34"/>
        <v/>
      </c>
    </row>
    <row r="400" spans="1:20" x14ac:dyDescent="0.25">
      <c r="A400">
        <v>396</v>
      </c>
      <c r="B400" t="s">
        <v>625</v>
      </c>
      <c r="C400" t="s">
        <v>630</v>
      </c>
      <c r="D400">
        <v>6.1778100000000002E-2</v>
      </c>
      <c r="E400">
        <v>9.7743800000000007</v>
      </c>
      <c r="F400">
        <v>0</v>
      </c>
      <c r="G400">
        <v>8.52623</v>
      </c>
      <c r="H400">
        <v>1.3255899999999999E-2</v>
      </c>
      <c r="K400">
        <f t="shared" si="30"/>
        <v>114</v>
      </c>
      <c r="N400">
        <v>396</v>
      </c>
      <c r="O400" t="str">
        <f t="shared" si="31"/>
        <v/>
      </c>
      <c r="Q400">
        <f t="shared" si="32"/>
        <v>0</v>
      </c>
      <c r="R400" t="str">
        <f t="shared" si="33"/>
        <v/>
      </c>
      <c r="S400">
        <v>396</v>
      </c>
      <c r="T400" t="str">
        <f t="shared" si="34"/>
        <v/>
      </c>
    </row>
    <row r="401" spans="1:20" x14ac:dyDescent="0.25">
      <c r="A401">
        <v>397</v>
      </c>
      <c r="B401" t="s">
        <v>625</v>
      </c>
      <c r="C401" t="s">
        <v>629</v>
      </c>
      <c r="D401">
        <v>0.20300000000000001</v>
      </c>
      <c r="E401">
        <v>68.018000000000001</v>
      </c>
      <c r="F401">
        <v>62.4</v>
      </c>
      <c r="G401">
        <v>4.9009999999999998</v>
      </c>
      <c r="H401">
        <v>9.7087400000000004E-4</v>
      </c>
      <c r="K401">
        <f t="shared" si="30"/>
        <v>114</v>
      </c>
      <c r="N401">
        <v>397</v>
      </c>
      <c r="O401" t="str">
        <f t="shared" si="31"/>
        <v/>
      </c>
      <c r="Q401">
        <f t="shared" si="32"/>
        <v>0</v>
      </c>
      <c r="R401" t="str">
        <f t="shared" si="33"/>
        <v/>
      </c>
      <c r="S401">
        <v>397</v>
      </c>
      <c r="T401" t="str">
        <f t="shared" si="34"/>
        <v/>
      </c>
    </row>
    <row r="402" spans="1:20" x14ac:dyDescent="0.25">
      <c r="A402">
        <v>398</v>
      </c>
      <c r="B402" t="s">
        <v>631</v>
      </c>
      <c r="C402" t="s">
        <v>457</v>
      </c>
      <c r="D402">
        <v>3.50146E-2</v>
      </c>
      <c r="E402">
        <v>4.3924799999999999</v>
      </c>
      <c r="F402">
        <v>0</v>
      </c>
      <c r="G402">
        <v>7.67441</v>
      </c>
      <c r="H402">
        <v>2.1802900000000001E-5</v>
      </c>
      <c r="K402">
        <f t="shared" si="30"/>
        <v>115</v>
      </c>
      <c r="N402">
        <v>398</v>
      </c>
      <c r="O402" t="str">
        <f t="shared" si="31"/>
        <v/>
      </c>
      <c r="Q402">
        <f t="shared" si="32"/>
        <v>0</v>
      </c>
      <c r="R402" t="str">
        <f t="shared" si="33"/>
        <v/>
      </c>
      <c r="S402">
        <v>398</v>
      </c>
      <c r="T402" t="str">
        <f t="shared" si="34"/>
        <v/>
      </c>
    </row>
    <row r="403" spans="1:20" x14ac:dyDescent="0.25">
      <c r="A403">
        <v>399</v>
      </c>
      <c r="B403" t="s">
        <v>632</v>
      </c>
      <c r="C403" t="s">
        <v>637</v>
      </c>
      <c r="D403">
        <v>0.16028000000000001</v>
      </c>
      <c r="E403">
        <v>5.4552300000000002</v>
      </c>
      <c r="F403">
        <v>0</v>
      </c>
      <c r="G403">
        <v>19.093299999999999</v>
      </c>
      <c r="H403">
        <v>0</v>
      </c>
      <c r="K403">
        <f t="shared" si="30"/>
        <v>116</v>
      </c>
      <c r="N403">
        <v>399</v>
      </c>
      <c r="O403" t="str">
        <f t="shared" si="31"/>
        <v/>
      </c>
      <c r="Q403">
        <f t="shared" si="32"/>
        <v>0</v>
      </c>
      <c r="R403" t="str">
        <f t="shared" si="33"/>
        <v/>
      </c>
      <c r="S403">
        <v>399</v>
      </c>
      <c r="T403" t="str">
        <f t="shared" si="34"/>
        <v/>
      </c>
    </row>
    <row r="404" spans="1:20" x14ac:dyDescent="0.25">
      <c r="A404">
        <v>400</v>
      </c>
      <c r="B404" t="s">
        <v>632</v>
      </c>
      <c r="C404" t="s">
        <v>633</v>
      </c>
      <c r="D404">
        <v>0.164798</v>
      </c>
      <c r="E404">
        <v>5.2349899999999998</v>
      </c>
      <c r="F404">
        <v>0</v>
      </c>
      <c r="G404">
        <v>18.909500000000001</v>
      </c>
      <c r="H404">
        <v>0</v>
      </c>
      <c r="K404">
        <f t="shared" si="30"/>
        <v>116</v>
      </c>
      <c r="N404">
        <v>400</v>
      </c>
      <c r="O404" t="str">
        <f t="shared" si="31"/>
        <v/>
      </c>
      <c r="Q404">
        <f t="shared" si="32"/>
        <v>0</v>
      </c>
      <c r="R404" t="str">
        <f t="shared" si="33"/>
        <v/>
      </c>
      <c r="S404">
        <v>400</v>
      </c>
      <c r="T404" t="str">
        <f t="shared" si="34"/>
        <v/>
      </c>
    </row>
    <row r="405" spans="1:20" x14ac:dyDescent="0.25">
      <c r="A405">
        <v>401</v>
      </c>
      <c r="B405" t="s">
        <v>632</v>
      </c>
      <c r="C405" t="s">
        <v>635</v>
      </c>
      <c r="D405">
        <v>1.9631300000000001E-2</v>
      </c>
      <c r="E405">
        <v>1.0660499999999999</v>
      </c>
      <c r="F405">
        <v>0</v>
      </c>
      <c r="G405">
        <v>2.07206</v>
      </c>
      <c r="H405">
        <v>0</v>
      </c>
      <c r="K405">
        <f t="shared" si="30"/>
        <v>116</v>
      </c>
      <c r="N405">
        <v>401</v>
      </c>
      <c r="O405" t="str">
        <f t="shared" si="31"/>
        <v/>
      </c>
      <c r="Q405">
        <f t="shared" si="32"/>
        <v>0</v>
      </c>
      <c r="R405" t="str">
        <f t="shared" si="33"/>
        <v/>
      </c>
      <c r="S405">
        <v>401</v>
      </c>
      <c r="T405" t="str">
        <f t="shared" si="34"/>
        <v/>
      </c>
    </row>
    <row r="406" spans="1:20" x14ac:dyDescent="0.25">
      <c r="A406">
        <v>402</v>
      </c>
      <c r="B406" t="s">
        <v>632</v>
      </c>
      <c r="C406" t="s">
        <v>636</v>
      </c>
      <c r="D406">
        <v>0.22697300000000001</v>
      </c>
      <c r="E406">
        <v>5.625</v>
      </c>
      <c r="F406">
        <v>0</v>
      </c>
      <c r="G406">
        <v>22.450500000000002</v>
      </c>
      <c r="H406">
        <v>0</v>
      </c>
      <c r="K406">
        <f t="shared" si="30"/>
        <v>116</v>
      </c>
      <c r="N406">
        <v>402</v>
      </c>
      <c r="O406" t="str">
        <f t="shared" si="31"/>
        <v/>
      </c>
      <c r="Q406">
        <f t="shared" si="32"/>
        <v>0</v>
      </c>
      <c r="R406" t="str">
        <f t="shared" si="33"/>
        <v/>
      </c>
      <c r="S406">
        <v>402</v>
      </c>
      <c r="T406" t="str">
        <f t="shared" si="34"/>
        <v/>
      </c>
    </row>
    <row r="407" spans="1:20" x14ac:dyDescent="0.25">
      <c r="A407">
        <v>403</v>
      </c>
      <c r="B407" t="s">
        <v>638</v>
      </c>
      <c r="C407" t="s">
        <v>639</v>
      </c>
      <c r="D407">
        <v>0.21262400000000001</v>
      </c>
      <c r="E407">
        <v>40.4133</v>
      </c>
      <c r="F407">
        <v>0</v>
      </c>
      <c r="G407">
        <v>10.049899999999999</v>
      </c>
      <c r="H407">
        <v>9.79936E-2</v>
      </c>
      <c r="K407">
        <f t="shared" si="30"/>
        <v>117</v>
      </c>
      <c r="N407">
        <v>403</v>
      </c>
      <c r="O407" t="str">
        <f t="shared" si="31"/>
        <v/>
      </c>
      <c r="Q407">
        <f t="shared" si="32"/>
        <v>0</v>
      </c>
      <c r="R407" t="str">
        <f t="shared" si="33"/>
        <v/>
      </c>
      <c r="S407">
        <v>403</v>
      </c>
      <c r="T407" t="str">
        <f t="shared" si="34"/>
        <v/>
      </c>
    </row>
    <row r="408" spans="1:20" x14ac:dyDescent="0.25">
      <c r="A408">
        <v>404</v>
      </c>
      <c r="B408" t="s">
        <v>638</v>
      </c>
      <c r="C408" t="s">
        <v>642</v>
      </c>
      <c r="D408">
        <v>0.10170899999999999</v>
      </c>
      <c r="E408">
        <v>3.8637199999999998</v>
      </c>
      <c r="F408">
        <v>0</v>
      </c>
      <c r="G408">
        <v>10.781000000000001</v>
      </c>
      <c r="H408">
        <v>0</v>
      </c>
      <c r="K408">
        <f t="shared" si="30"/>
        <v>117</v>
      </c>
      <c r="N408">
        <v>404</v>
      </c>
      <c r="O408" t="str">
        <f t="shared" si="31"/>
        <v/>
      </c>
      <c r="Q408">
        <f t="shared" si="32"/>
        <v>0</v>
      </c>
      <c r="R408" t="str">
        <f t="shared" si="33"/>
        <v/>
      </c>
      <c r="S408">
        <v>404</v>
      </c>
      <c r="T408" t="str">
        <f t="shared" si="34"/>
        <v/>
      </c>
    </row>
    <row r="409" spans="1:20" x14ac:dyDescent="0.25">
      <c r="A409">
        <v>405</v>
      </c>
      <c r="B409" t="s">
        <v>638</v>
      </c>
      <c r="C409" t="s">
        <v>640</v>
      </c>
      <c r="D409">
        <v>6.9594000000000003E-2</v>
      </c>
      <c r="E409">
        <v>5.82</v>
      </c>
      <c r="F409">
        <v>0</v>
      </c>
      <c r="G409">
        <v>7.4300499999999996</v>
      </c>
      <c r="H409">
        <v>8.2179899999999997E-3</v>
      </c>
      <c r="K409">
        <f t="shared" si="30"/>
        <v>117</v>
      </c>
      <c r="N409">
        <v>405</v>
      </c>
      <c r="O409" t="str">
        <f t="shared" si="31"/>
        <v/>
      </c>
      <c r="Q409">
        <f t="shared" si="32"/>
        <v>0</v>
      </c>
      <c r="R409" t="str">
        <f t="shared" si="33"/>
        <v/>
      </c>
      <c r="S409">
        <v>405</v>
      </c>
      <c r="T409" t="str">
        <f t="shared" si="34"/>
        <v/>
      </c>
    </row>
    <row r="410" spans="1:20" x14ac:dyDescent="0.25">
      <c r="A410">
        <v>406</v>
      </c>
      <c r="B410" t="s">
        <v>638</v>
      </c>
      <c r="C410" t="s">
        <v>644</v>
      </c>
      <c r="D410">
        <v>0.157804</v>
      </c>
      <c r="E410">
        <v>22.901599999999998</v>
      </c>
      <c r="F410">
        <v>0</v>
      </c>
      <c r="G410">
        <v>13.136900000000001</v>
      </c>
      <c r="H410">
        <v>3.6107599999999997E-2</v>
      </c>
      <c r="K410">
        <f t="shared" si="30"/>
        <v>117</v>
      </c>
      <c r="N410">
        <v>406</v>
      </c>
      <c r="O410" t="str">
        <f t="shared" si="31"/>
        <v/>
      </c>
      <c r="Q410">
        <f t="shared" si="32"/>
        <v>0</v>
      </c>
      <c r="R410" t="str">
        <f t="shared" si="33"/>
        <v/>
      </c>
      <c r="S410">
        <v>406</v>
      </c>
      <c r="T410" t="str">
        <f t="shared" si="34"/>
        <v/>
      </c>
    </row>
    <row r="411" spans="1:20" x14ac:dyDescent="0.25">
      <c r="A411">
        <v>407</v>
      </c>
      <c r="B411" t="s">
        <v>638</v>
      </c>
      <c r="C411" t="s">
        <v>583</v>
      </c>
      <c r="D411">
        <v>8.49916E-2</v>
      </c>
      <c r="E411">
        <v>17.2437</v>
      </c>
      <c r="F411">
        <v>0</v>
      </c>
      <c r="G411">
        <v>7.9744999999999999</v>
      </c>
      <c r="H411">
        <v>3.6714900000000002E-2</v>
      </c>
      <c r="K411">
        <f t="shared" si="30"/>
        <v>117</v>
      </c>
      <c r="N411">
        <v>407</v>
      </c>
      <c r="O411" t="str">
        <f t="shared" si="31"/>
        <v/>
      </c>
      <c r="Q411">
        <f t="shared" si="32"/>
        <v>0</v>
      </c>
      <c r="R411" t="str">
        <f t="shared" si="33"/>
        <v/>
      </c>
      <c r="S411">
        <v>407</v>
      </c>
      <c r="T411" t="str">
        <f t="shared" si="34"/>
        <v/>
      </c>
    </row>
    <row r="412" spans="1:20" x14ac:dyDescent="0.25">
      <c r="A412">
        <v>408</v>
      </c>
      <c r="B412" t="s">
        <v>638</v>
      </c>
      <c r="C412" t="s">
        <v>645</v>
      </c>
      <c r="D412">
        <v>5.2811400000000001E-2</v>
      </c>
      <c r="E412">
        <v>8.7081</v>
      </c>
      <c r="F412">
        <v>0</v>
      </c>
      <c r="G412">
        <v>6.0321499999999997</v>
      </c>
      <c r="H412">
        <v>1.6119700000000001E-2</v>
      </c>
      <c r="K412">
        <f t="shared" si="30"/>
        <v>117</v>
      </c>
      <c r="N412">
        <v>408</v>
      </c>
      <c r="O412" t="str">
        <f t="shared" si="31"/>
        <v/>
      </c>
      <c r="Q412">
        <f t="shared" si="32"/>
        <v>0</v>
      </c>
      <c r="R412" t="str">
        <f t="shared" si="33"/>
        <v/>
      </c>
      <c r="S412">
        <v>408</v>
      </c>
      <c r="T412" t="str">
        <f t="shared" si="34"/>
        <v/>
      </c>
    </row>
    <row r="413" spans="1:20" x14ac:dyDescent="0.25">
      <c r="A413">
        <v>409</v>
      </c>
      <c r="B413" t="s">
        <v>638</v>
      </c>
      <c r="C413" t="s">
        <v>646</v>
      </c>
      <c r="D413">
        <v>7.9292399999999999E-2</v>
      </c>
      <c r="E413">
        <v>1.59755</v>
      </c>
      <c r="F413">
        <v>0</v>
      </c>
      <c r="G413">
        <v>6.0061900000000001</v>
      </c>
      <c r="H413">
        <v>0</v>
      </c>
      <c r="K413">
        <f t="shared" si="30"/>
        <v>117</v>
      </c>
      <c r="N413">
        <v>409</v>
      </c>
      <c r="O413" t="str">
        <f t="shared" si="31"/>
        <v/>
      </c>
      <c r="Q413">
        <f t="shared" si="32"/>
        <v>0</v>
      </c>
      <c r="R413" t="str">
        <f t="shared" si="33"/>
        <v/>
      </c>
      <c r="S413">
        <v>409</v>
      </c>
      <c r="T413" t="str">
        <f t="shared" si="34"/>
        <v/>
      </c>
    </row>
    <row r="414" spans="1:20" x14ac:dyDescent="0.25">
      <c r="A414">
        <v>410</v>
      </c>
      <c r="B414" t="s">
        <v>638</v>
      </c>
      <c r="C414" t="s">
        <v>647</v>
      </c>
      <c r="D414">
        <v>0.326932</v>
      </c>
      <c r="E414">
        <v>38.554400000000001</v>
      </c>
      <c r="F414">
        <v>0</v>
      </c>
      <c r="G414">
        <v>25.464500000000001</v>
      </c>
      <c r="H414">
        <v>6.7717200000000005E-2</v>
      </c>
      <c r="K414">
        <f t="shared" si="30"/>
        <v>117</v>
      </c>
      <c r="N414">
        <v>410</v>
      </c>
      <c r="O414" t="str">
        <f t="shared" si="31"/>
        <v/>
      </c>
      <c r="Q414">
        <f t="shared" si="32"/>
        <v>0</v>
      </c>
      <c r="R414" t="str">
        <f t="shared" si="33"/>
        <v/>
      </c>
      <c r="S414">
        <v>410</v>
      </c>
      <c r="T414" t="str">
        <f t="shared" si="34"/>
        <v/>
      </c>
    </row>
    <row r="415" spans="1:20" x14ac:dyDescent="0.25">
      <c r="A415">
        <v>411</v>
      </c>
      <c r="B415" t="s">
        <v>638</v>
      </c>
      <c r="C415" t="s">
        <v>648</v>
      </c>
      <c r="D415">
        <v>0.17837800000000001</v>
      </c>
      <c r="E415">
        <v>146.20099999999999</v>
      </c>
      <c r="F415">
        <v>140.48805880955294</v>
      </c>
      <c r="G415">
        <v>4.2000400000000004</v>
      </c>
      <c r="H415">
        <v>1.30343E-2</v>
      </c>
      <c r="K415">
        <f t="shared" si="30"/>
        <v>117</v>
      </c>
      <c r="N415">
        <v>411</v>
      </c>
      <c r="O415" t="str">
        <f t="shared" si="31"/>
        <v/>
      </c>
      <c r="Q415">
        <f t="shared" si="32"/>
        <v>0</v>
      </c>
      <c r="R415" t="str">
        <f t="shared" si="33"/>
        <v/>
      </c>
      <c r="S415">
        <v>411</v>
      </c>
      <c r="T415" t="str">
        <f t="shared" si="34"/>
        <v/>
      </c>
    </row>
    <row r="416" spans="1:20" x14ac:dyDescent="0.25">
      <c r="A416">
        <v>412</v>
      </c>
      <c r="B416" t="s">
        <v>638</v>
      </c>
      <c r="C416" t="s">
        <v>650</v>
      </c>
      <c r="D416">
        <v>0.113538</v>
      </c>
      <c r="E416">
        <v>4.5620799999999999</v>
      </c>
      <c r="F416">
        <v>0</v>
      </c>
      <c r="G416">
        <v>11.0404</v>
      </c>
      <c r="H416">
        <v>0</v>
      </c>
      <c r="K416">
        <f t="shared" si="30"/>
        <v>117</v>
      </c>
      <c r="N416">
        <v>412</v>
      </c>
      <c r="O416" t="str">
        <f t="shared" si="31"/>
        <v/>
      </c>
      <c r="Q416">
        <f t="shared" si="32"/>
        <v>0</v>
      </c>
      <c r="R416" t="str">
        <f t="shared" si="33"/>
        <v/>
      </c>
      <c r="S416">
        <v>412</v>
      </c>
      <c r="T416" t="str">
        <f t="shared" si="34"/>
        <v/>
      </c>
    </row>
    <row r="417" spans="1:20" x14ac:dyDescent="0.25">
      <c r="A417">
        <v>413</v>
      </c>
      <c r="B417" t="s">
        <v>638</v>
      </c>
      <c r="C417" t="s">
        <v>649</v>
      </c>
      <c r="D417">
        <v>2.1873400000000001E-2</v>
      </c>
      <c r="E417">
        <v>0.50665400000000005</v>
      </c>
      <c r="F417">
        <v>0</v>
      </c>
      <c r="G417">
        <v>1.4014899999999999</v>
      </c>
      <c r="H417">
        <v>0</v>
      </c>
      <c r="K417">
        <f t="shared" si="30"/>
        <v>117</v>
      </c>
      <c r="N417">
        <v>413</v>
      </c>
      <c r="O417" t="str">
        <f t="shared" si="31"/>
        <v/>
      </c>
      <c r="Q417">
        <f t="shared" si="32"/>
        <v>0</v>
      </c>
      <c r="R417" t="str">
        <f t="shared" si="33"/>
        <v/>
      </c>
      <c r="S417">
        <v>413</v>
      </c>
      <c r="T417" t="str">
        <f t="shared" si="34"/>
        <v/>
      </c>
    </row>
    <row r="418" spans="1:20" x14ac:dyDescent="0.25">
      <c r="A418">
        <v>414</v>
      </c>
      <c r="B418" t="s">
        <v>652</v>
      </c>
      <c r="C418" t="s">
        <v>653</v>
      </c>
      <c r="D418">
        <v>6.4091999999999996E-2</v>
      </c>
      <c r="E418">
        <v>5.4206300000000001</v>
      </c>
      <c r="F418">
        <v>0</v>
      </c>
      <c r="G418">
        <v>9.4861199999999997</v>
      </c>
      <c r="H418">
        <v>0</v>
      </c>
      <c r="K418">
        <f t="shared" si="30"/>
        <v>118</v>
      </c>
      <c r="N418">
        <v>414</v>
      </c>
      <c r="O418" t="str">
        <f t="shared" si="31"/>
        <v/>
      </c>
      <c r="Q418">
        <f t="shared" si="32"/>
        <v>0</v>
      </c>
      <c r="R418" t="str">
        <f t="shared" si="33"/>
        <v/>
      </c>
      <c r="S418">
        <v>414</v>
      </c>
      <c r="T418" t="str">
        <f t="shared" si="34"/>
        <v/>
      </c>
    </row>
    <row r="419" spans="1:20" x14ac:dyDescent="0.25">
      <c r="A419">
        <v>415</v>
      </c>
      <c r="B419" t="s">
        <v>652</v>
      </c>
      <c r="C419" t="s">
        <v>655</v>
      </c>
      <c r="D419">
        <v>7.7302099999999999E-2</v>
      </c>
      <c r="E419">
        <v>6.0992199999999999</v>
      </c>
      <c r="F419">
        <v>0</v>
      </c>
      <c r="G419">
        <v>10.7514</v>
      </c>
      <c r="H419">
        <v>0</v>
      </c>
      <c r="K419">
        <f t="shared" si="30"/>
        <v>118</v>
      </c>
      <c r="N419">
        <v>415</v>
      </c>
      <c r="O419" t="str">
        <f t="shared" si="31"/>
        <v/>
      </c>
      <c r="Q419">
        <f t="shared" si="32"/>
        <v>0</v>
      </c>
      <c r="R419" t="str">
        <f t="shared" si="33"/>
        <v/>
      </c>
      <c r="S419">
        <v>415</v>
      </c>
      <c r="T419" t="str">
        <f t="shared" si="34"/>
        <v/>
      </c>
    </row>
    <row r="420" spans="1:20" x14ac:dyDescent="0.25">
      <c r="A420">
        <v>416</v>
      </c>
      <c r="B420" t="s">
        <v>652</v>
      </c>
      <c r="C420" t="s">
        <v>656</v>
      </c>
      <c r="D420">
        <v>8.7988399999999994E-2</v>
      </c>
      <c r="E420">
        <v>6.8549800000000003</v>
      </c>
      <c r="F420">
        <v>0</v>
      </c>
      <c r="G420">
        <v>12.1225</v>
      </c>
      <c r="H420">
        <v>0</v>
      </c>
      <c r="K420">
        <f t="shared" si="30"/>
        <v>118</v>
      </c>
      <c r="N420">
        <v>416</v>
      </c>
      <c r="O420" t="str">
        <f t="shared" si="31"/>
        <v/>
      </c>
      <c r="Q420">
        <f t="shared" si="32"/>
        <v>0</v>
      </c>
      <c r="R420" t="str">
        <f t="shared" si="33"/>
        <v/>
      </c>
      <c r="S420">
        <v>416</v>
      </c>
      <c r="T420" t="str">
        <f t="shared" si="34"/>
        <v/>
      </c>
    </row>
    <row r="421" spans="1:20" x14ac:dyDescent="0.25">
      <c r="A421">
        <v>417</v>
      </c>
      <c r="B421" t="s">
        <v>652</v>
      </c>
      <c r="C421" t="s">
        <v>657</v>
      </c>
      <c r="D421">
        <v>6.3583700000000007E-2</v>
      </c>
      <c r="E421">
        <v>5.0920100000000001</v>
      </c>
      <c r="F421">
        <v>0</v>
      </c>
      <c r="G421">
        <v>9.0946999999999996</v>
      </c>
      <c r="H421">
        <v>0</v>
      </c>
      <c r="K421">
        <f t="shared" si="30"/>
        <v>118</v>
      </c>
      <c r="N421">
        <v>417</v>
      </c>
      <c r="O421" t="str">
        <f t="shared" si="31"/>
        <v/>
      </c>
      <c r="Q421">
        <f t="shared" si="32"/>
        <v>0</v>
      </c>
      <c r="R421" t="str">
        <f t="shared" si="33"/>
        <v/>
      </c>
      <c r="S421">
        <v>417</v>
      </c>
      <c r="T421" t="str">
        <f t="shared" si="34"/>
        <v/>
      </c>
    </row>
    <row r="422" spans="1:20" x14ac:dyDescent="0.25">
      <c r="A422">
        <v>418</v>
      </c>
      <c r="B422" t="s">
        <v>652</v>
      </c>
      <c r="C422" t="s">
        <v>654</v>
      </c>
      <c r="D422">
        <v>5.3694400000000003E-2</v>
      </c>
      <c r="E422">
        <v>4.7866799999999996</v>
      </c>
      <c r="F422">
        <v>0</v>
      </c>
      <c r="G422">
        <v>8.7976700000000001</v>
      </c>
      <c r="H422">
        <v>4.7813400000000001E-4</v>
      </c>
      <c r="K422">
        <f t="shared" si="30"/>
        <v>118</v>
      </c>
      <c r="N422">
        <v>418</v>
      </c>
      <c r="O422" t="str">
        <f t="shared" si="31"/>
        <v/>
      </c>
      <c r="Q422">
        <f t="shared" si="32"/>
        <v>0</v>
      </c>
      <c r="R422" t="str">
        <f t="shared" si="33"/>
        <v/>
      </c>
      <c r="S422">
        <v>418</v>
      </c>
      <c r="T422" t="str">
        <f t="shared" si="34"/>
        <v/>
      </c>
    </row>
    <row r="423" spans="1:20" x14ac:dyDescent="0.25">
      <c r="A423">
        <v>419</v>
      </c>
      <c r="B423" t="s">
        <v>658</v>
      </c>
      <c r="C423" t="s">
        <v>659</v>
      </c>
      <c r="D423">
        <v>0.242511</v>
      </c>
      <c r="E423">
        <v>23.8277</v>
      </c>
      <c r="F423">
        <v>0</v>
      </c>
      <c r="G423">
        <v>18.833100000000002</v>
      </c>
      <c r="H423">
        <v>5.2962599999999999E-2</v>
      </c>
      <c r="K423">
        <f t="shared" si="30"/>
        <v>119</v>
      </c>
      <c r="N423">
        <v>419</v>
      </c>
      <c r="O423" t="str">
        <f t="shared" si="31"/>
        <v/>
      </c>
      <c r="Q423">
        <f t="shared" si="32"/>
        <v>0</v>
      </c>
      <c r="R423" t="str">
        <f t="shared" si="33"/>
        <v/>
      </c>
      <c r="S423">
        <v>419</v>
      </c>
      <c r="T423" t="str">
        <f t="shared" si="34"/>
        <v/>
      </c>
    </row>
    <row r="424" spans="1:20" x14ac:dyDescent="0.25">
      <c r="A424">
        <v>420</v>
      </c>
      <c r="B424" t="s">
        <v>658</v>
      </c>
      <c r="C424" t="s">
        <v>660</v>
      </c>
      <c r="D424">
        <v>4.1430799999999997E-2</v>
      </c>
      <c r="E424">
        <v>6.5900400000000001</v>
      </c>
      <c r="F424">
        <v>0</v>
      </c>
      <c r="G424">
        <v>2.4189799999999999</v>
      </c>
      <c r="H424">
        <v>1.5496899999999999E-2</v>
      </c>
      <c r="K424">
        <f t="shared" si="30"/>
        <v>119</v>
      </c>
      <c r="N424">
        <v>420</v>
      </c>
      <c r="O424" t="str">
        <f t="shared" si="31"/>
        <v/>
      </c>
      <c r="Q424">
        <f t="shared" si="32"/>
        <v>0</v>
      </c>
      <c r="R424" t="str">
        <f t="shared" si="33"/>
        <v/>
      </c>
      <c r="S424">
        <v>420</v>
      </c>
      <c r="T424" t="str">
        <f t="shared" si="34"/>
        <v/>
      </c>
    </row>
    <row r="425" spans="1:20" x14ac:dyDescent="0.25">
      <c r="A425">
        <v>421</v>
      </c>
      <c r="B425" t="s">
        <v>658</v>
      </c>
      <c r="C425" t="s">
        <v>661</v>
      </c>
      <c r="D425">
        <v>7.5550800000000001E-2</v>
      </c>
      <c r="E425">
        <v>8.3809299999999993</v>
      </c>
      <c r="F425">
        <v>0</v>
      </c>
      <c r="G425">
        <v>8.2278500000000001</v>
      </c>
      <c r="H425">
        <v>1.16819E-2</v>
      </c>
      <c r="K425">
        <f t="shared" si="30"/>
        <v>119</v>
      </c>
      <c r="N425">
        <v>421</v>
      </c>
      <c r="O425" t="str">
        <f t="shared" si="31"/>
        <v/>
      </c>
      <c r="Q425">
        <f t="shared" si="32"/>
        <v>0</v>
      </c>
      <c r="R425" t="str">
        <f t="shared" si="33"/>
        <v/>
      </c>
      <c r="S425">
        <v>421</v>
      </c>
      <c r="T425" t="str">
        <f t="shared" si="34"/>
        <v/>
      </c>
    </row>
    <row r="426" spans="1:20" x14ac:dyDescent="0.25">
      <c r="A426">
        <v>422</v>
      </c>
      <c r="B426" t="s">
        <v>662</v>
      </c>
      <c r="C426" t="s">
        <v>669</v>
      </c>
      <c r="D426">
        <v>0.19311700000000001</v>
      </c>
      <c r="E426">
        <v>6.6206899999999997</v>
      </c>
      <c r="F426">
        <v>0</v>
      </c>
      <c r="G426">
        <v>19.9603</v>
      </c>
      <c r="H426">
        <v>2.41223E-3</v>
      </c>
      <c r="K426">
        <f t="shared" si="30"/>
        <v>120</v>
      </c>
      <c r="N426">
        <v>422</v>
      </c>
      <c r="O426" t="str">
        <f t="shared" si="31"/>
        <v/>
      </c>
      <c r="Q426">
        <f t="shared" si="32"/>
        <v>0</v>
      </c>
      <c r="R426" t="str">
        <f t="shared" si="33"/>
        <v/>
      </c>
      <c r="S426">
        <v>422</v>
      </c>
      <c r="T426" t="str">
        <f t="shared" si="34"/>
        <v/>
      </c>
    </row>
    <row r="427" spans="1:20" x14ac:dyDescent="0.25">
      <c r="A427">
        <v>423</v>
      </c>
      <c r="B427" t="s">
        <v>662</v>
      </c>
      <c r="C427" t="s">
        <v>667</v>
      </c>
      <c r="D427">
        <v>0.19838500000000001</v>
      </c>
      <c r="E427">
        <v>9.4575399999999998</v>
      </c>
      <c r="F427">
        <v>0</v>
      </c>
      <c r="G427">
        <v>19.244700000000002</v>
      </c>
      <c r="H427">
        <v>1.08364E-2</v>
      </c>
      <c r="K427">
        <f t="shared" si="30"/>
        <v>120</v>
      </c>
      <c r="N427">
        <v>423</v>
      </c>
      <c r="O427" t="str">
        <f t="shared" si="31"/>
        <v/>
      </c>
      <c r="Q427">
        <f t="shared" si="32"/>
        <v>0</v>
      </c>
      <c r="R427" t="str">
        <f t="shared" si="33"/>
        <v/>
      </c>
      <c r="S427">
        <v>423</v>
      </c>
      <c r="T427" t="str">
        <f t="shared" si="34"/>
        <v/>
      </c>
    </row>
    <row r="428" spans="1:20" x14ac:dyDescent="0.25">
      <c r="A428">
        <v>424</v>
      </c>
      <c r="B428" t="s">
        <v>662</v>
      </c>
      <c r="C428" t="s">
        <v>668</v>
      </c>
      <c r="D428">
        <v>0.19040899999999999</v>
      </c>
      <c r="E428">
        <v>7.1863000000000001</v>
      </c>
      <c r="F428">
        <v>0</v>
      </c>
      <c r="G428">
        <v>19.267700000000001</v>
      </c>
      <c r="H428">
        <v>4.5800800000000003E-3</v>
      </c>
      <c r="K428">
        <f t="shared" si="30"/>
        <v>120</v>
      </c>
      <c r="N428">
        <v>424</v>
      </c>
      <c r="O428" t="str">
        <f t="shared" si="31"/>
        <v/>
      </c>
      <c r="Q428">
        <f t="shared" si="32"/>
        <v>0</v>
      </c>
      <c r="R428" t="str">
        <f t="shared" si="33"/>
        <v/>
      </c>
      <c r="S428">
        <v>424</v>
      </c>
      <c r="T428" t="str">
        <f t="shared" si="34"/>
        <v/>
      </c>
    </row>
    <row r="429" spans="1:20" x14ac:dyDescent="0.25">
      <c r="A429">
        <v>425</v>
      </c>
      <c r="B429" t="s">
        <v>662</v>
      </c>
      <c r="C429" t="s">
        <v>665</v>
      </c>
      <c r="D429">
        <v>0.201594</v>
      </c>
      <c r="E429">
        <v>12.463699999999999</v>
      </c>
      <c r="F429">
        <v>0</v>
      </c>
      <c r="G429">
        <v>18.139099999999999</v>
      </c>
      <c r="H429">
        <v>2.1241199999999998E-2</v>
      </c>
      <c r="K429">
        <f t="shared" si="30"/>
        <v>120</v>
      </c>
      <c r="N429">
        <v>425</v>
      </c>
      <c r="O429" t="str">
        <f t="shared" si="31"/>
        <v/>
      </c>
      <c r="Q429">
        <f t="shared" si="32"/>
        <v>0</v>
      </c>
      <c r="R429" t="str">
        <f t="shared" si="33"/>
        <v/>
      </c>
      <c r="S429">
        <v>425</v>
      </c>
      <c r="T429" t="str">
        <f t="shared" si="34"/>
        <v/>
      </c>
    </row>
    <row r="430" spans="1:20" x14ac:dyDescent="0.25">
      <c r="A430">
        <v>426</v>
      </c>
      <c r="B430" t="s">
        <v>662</v>
      </c>
      <c r="C430" t="s">
        <v>663</v>
      </c>
      <c r="D430">
        <v>8.0984500000000001E-2</v>
      </c>
      <c r="E430">
        <v>6.95045</v>
      </c>
      <c r="F430">
        <v>0</v>
      </c>
      <c r="G430">
        <v>10.1052</v>
      </c>
      <c r="H430">
        <v>3.14555E-3</v>
      </c>
      <c r="K430">
        <f t="shared" si="30"/>
        <v>120</v>
      </c>
      <c r="N430">
        <v>426</v>
      </c>
      <c r="O430" t="str">
        <f t="shared" si="31"/>
        <v/>
      </c>
      <c r="Q430">
        <f t="shared" si="32"/>
        <v>0</v>
      </c>
      <c r="R430" t="str">
        <f t="shared" si="33"/>
        <v/>
      </c>
      <c r="S430">
        <v>426</v>
      </c>
      <c r="T430" t="str">
        <f t="shared" si="34"/>
        <v/>
      </c>
    </row>
    <row r="431" spans="1:20" x14ac:dyDescent="0.25">
      <c r="A431">
        <v>427</v>
      </c>
      <c r="B431" t="s">
        <v>662</v>
      </c>
      <c r="C431" t="s">
        <v>664</v>
      </c>
      <c r="D431">
        <v>7.3671700000000007E-2</v>
      </c>
      <c r="E431">
        <v>6.3280099999999999</v>
      </c>
      <c r="F431">
        <v>0</v>
      </c>
      <c r="G431">
        <v>7.0117399999999996</v>
      </c>
      <c r="H431">
        <v>7.1570100000000001E-3</v>
      </c>
      <c r="K431">
        <f t="shared" si="30"/>
        <v>120</v>
      </c>
      <c r="N431">
        <v>427</v>
      </c>
      <c r="O431" t="str">
        <f t="shared" si="31"/>
        <v/>
      </c>
      <c r="Q431">
        <f t="shared" si="32"/>
        <v>0</v>
      </c>
      <c r="R431" t="str">
        <f t="shared" si="33"/>
        <v/>
      </c>
      <c r="S431">
        <v>427</v>
      </c>
      <c r="T431" t="str">
        <f t="shared" si="34"/>
        <v/>
      </c>
    </row>
    <row r="432" spans="1:20" x14ac:dyDescent="0.25">
      <c r="A432">
        <v>428</v>
      </c>
      <c r="B432" t="s">
        <v>670</v>
      </c>
      <c r="C432" t="s">
        <v>671</v>
      </c>
      <c r="D432">
        <v>7.9725599999999994E-2</v>
      </c>
      <c r="E432">
        <v>4.2044199999999998</v>
      </c>
      <c r="F432">
        <v>0</v>
      </c>
      <c r="G432">
        <v>7.7115099999999996</v>
      </c>
      <c r="H432">
        <v>0</v>
      </c>
      <c r="K432">
        <f t="shared" si="30"/>
        <v>121</v>
      </c>
      <c r="N432">
        <v>428</v>
      </c>
      <c r="O432" t="str">
        <f t="shared" si="31"/>
        <v/>
      </c>
      <c r="Q432">
        <f t="shared" si="32"/>
        <v>0</v>
      </c>
      <c r="R432" t="str">
        <f t="shared" si="33"/>
        <v/>
      </c>
      <c r="S432">
        <v>428</v>
      </c>
      <c r="T432" t="str">
        <f t="shared" si="34"/>
        <v/>
      </c>
    </row>
    <row r="433" spans="1:20" x14ac:dyDescent="0.25">
      <c r="A433">
        <v>429</v>
      </c>
      <c r="B433" t="s">
        <v>670</v>
      </c>
      <c r="C433" t="s">
        <v>672</v>
      </c>
      <c r="D433">
        <v>7.4655700000000005E-2</v>
      </c>
      <c r="E433">
        <v>5.2030900000000004</v>
      </c>
      <c r="F433">
        <v>0</v>
      </c>
      <c r="G433">
        <v>9.2744999999999997</v>
      </c>
      <c r="H433">
        <v>0</v>
      </c>
      <c r="K433">
        <f t="shared" si="30"/>
        <v>121</v>
      </c>
      <c r="N433">
        <v>429</v>
      </c>
      <c r="O433" t="str">
        <f t="shared" si="31"/>
        <v/>
      </c>
      <c r="Q433">
        <f t="shared" si="32"/>
        <v>0</v>
      </c>
      <c r="R433" t="str">
        <f t="shared" si="33"/>
        <v/>
      </c>
      <c r="S433">
        <v>429</v>
      </c>
      <c r="T433" t="str">
        <f t="shared" si="34"/>
        <v/>
      </c>
    </row>
    <row r="434" spans="1:20" x14ac:dyDescent="0.25">
      <c r="A434">
        <v>430</v>
      </c>
      <c r="B434" t="s">
        <v>670</v>
      </c>
      <c r="C434" t="s">
        <v>673</v>
      </c>
      <c r="D434">
        <v>0.102878</v>
      </c>
      <c r="E434">
        <v>11.828099999999999</v>
      </c>
      <c r="F434">
        <v>0</v>
      </c>
      <c r="G434">
        <v>5.7328999999999999</v>
      </c>
      <c r="H434">
        <v>1.7661E-2</v>
      </c>
      <c r="K434">
        <f t="shared" si="30"/>
        <v>121</v>
      </c>
      <c r="N434">
        <v>430</v>
      </c>
      <c r="O434" t="str">
        <f t="shared" si="31"/>
        <v/>
      </c>
      <c r="Q434">
        <f t="shared" si="32"/>
        <v>0</v>
      </c>
      <c r="R434" t="str">
        <f t="shared" si="33"/>
        <v/>
      </c>
      <c r="S434">
        <v>430</v>
      </c>
      <c r="T434" t="str">
        <f t="shared" si="34"/>
        <v/>
      </c>
    </row>
    <row r="435" spans="1:20" x14ac:dyDescent="0.25">
      <c r="A435">
        <v>431</v>
      </c>
      <c r="B435" t="s">
        <v>670</v>
      </c>
      <c r="C435" t="s">
        <v>674</v>
      </c>
      <c r="D435">
        <v>3.8630999999999999E-2</v>
      </c>
      <c r="E435">
        <v>0.275501</v>
      </c>
      <c r="F435">
        <v>0</v>
      </c>
      <c r="G435">
        <v>4.7103200000000003</v>
      </c>
      <c r="H435">
        <v>0</v>
      </c>
      <c r="K435">
        <f t="shared" si="30"/>
        <v>121</v>
      </c>
      <c r="N435">
        <v>431</v>
      </c>
      <c r="O435" t="str">
        <f t="shared" si="31"/>
        <v/>
      </c>
      <c r="Q435">
        <f t="shared" si="32"/>
        <v>0</v>
      </c>
      <c r="R435" t="str">
        <f t="shared" si="33"/>
        <v/>
      </c>
      <c r="S435">
        <v>431</v>
      </c>
      <c r="T435" t="str">
        <f t="shared" si="34"/>
        <v/>
      </c>
    </row>
    <row r="436" spans="1:20" x14ac:dyDescent="0.25">
      <c r="A436">
        <v>432</v>
      </c>
      <c r="B436" t="s">
        <v>675</v>
      </c>
      <c r="C436" t="s">
        <v>676</v>
      </c>
      <c r="D436">
        <v>0.36196400000000001</v>
      </c>
      <c r="E436">
        <v>70.271699999999996</v>
      </c>
      <c r="F436">
        <v>0</v>
      </c>
      <c r="G436">
        <v>14.7005</v>
      </c>
      <c r="H436">
        <v>0.14868400000000001</v>
      </c>
      <c r="K436">
        <f t="shared" si="30"/>
        <v>122</v>
      </c>
      <c r="N436">
        <v>432</v>
      </c>
      <c r="O436" t="str">
        <f t="shared" si="31"/>
        <v/>
      </c>
      <c r="Q436">
        <f t="shared" si="32"/>
        <v>0</v>
      </c>
      <c r="R436" t="str">
        <f t="shared" si="33"/>
        <v/>
      </c>
      <c r="S436">
        <v>432</v>
      </c>
      <c r="T436" t="str">
        <f t="shared" si="34"/>
        <v/>
      </c>
    </row>
    <row r="437" spans="1:20" x14ac:dyDescent="0.25">
      <c r="A437">
        <v>433</v>
      </c>
      <c r="B437" t="s">
        <v>675</v>
      </c>
      <c r="C437" t="s">
        <v>678</v>
      </c>
      <c r="D437">
        <v>7.7545299999999998E-2</v>
      </c>
      <c r="E437">
        <v>5.01288</v>
      </c>
      <c r="F437">
        <v>0</v>
      </c>
      <c r="G437">
        <v>8.9366800000000008</v>
      </c>
      <c r="H437">
        <v>0</v>
      </c>
      <c r="K437">
        <f t="shared" si="30"/>
        <v>122</v>
      </c>
      <c r="N437">
        <v>433</v>
      </c>
      <c r="O437" t="str">
        <f t="shared" si="31"/>
        <v/>
      </c>
      <c r="Q437">
        <f t="shared" si="32"/>
        <v>0</v>
      </c>
      <c r="R437" t="str">
        <f t="shared" si="33"/>
        <v/>
      </c>
      <c r="S437">
        <v>433</v>
      </c>
      <c r="T437" t="str">
        <f t="shared" si="34"/>
        <v/>
      </c>
    </row>
    <row r="438" spans="1:20" x14ac:dyDescent="0.25">
      <c r="A438">
        <v>434</v>
      </c>
      <c r="B438" t="s">
        <v>675</v>
      </c>
      <c r="C438" t="s">
        <v>677</v>
      </c>
      <c r="D438">
        <v>0.18167700000000001</v>
      </c>
      <c r="E438">
        <v>81.299400000000006</v>
      </c>
      <c r="F438">
        <v>56.032809197815034</v>
      </c>
      <c r="G438">
        <v>6.3185500000000001</v>
      </c>
      <c r="H438">
        <v>7.7939599999999998E-2</v>
      </c>
      <c r="K438">
        <f t="shared" si="30"/>
        <v>122</v>
      </c>
      <c r="N438">
        <v>434</v>
      </c>
      <c r="O438" t="str">
        <f t="shared" si="31"/>
        <v/>
      </c>
      <c r="Q438">
        <f t="shared" si="32"/>
        <v>0</v>
      </c>
      <c r="R438" t="str">
        <f t="shared" si="33"/>
        <v/>
      </c>
      <c r="S438">
        <v>434</v>
      </c>
      <c r="T438" t="str">
        <f t="shared" si="34"/>
        <v/>
      </c>
    </row>
    <row r="439" spans="1:20" x14ac:dyDescent="0.25">
      <c r="A439">
        <v>435</v>
      </c>
      <c r="B439" t="s">
        <v>679</v>
      </c>
      <c r="C439" t="s">
        <v>684</v>
      </c>
      <c r="D439">
        <v>5.1429900000000001E-2</v>
      </c>
      <c r="E439">
        <v>19.792200000000001</v>
      </c>
      <c r="F439">
        <v>14.783662302130155</v>
      </c>
      <c r="G439">
        <v>5.0349000000000004</v>
      </c>
      <c r="H439">
        <v>8.9528899999999998E-3</v>
      </c>
      <c r="K439">
        <f t="shared" si="30"/>
        <v>123</v>
      </c>
      <c r="N439">
        <v>435</v>
      </c>
      <c r="O439" t="str">
        <f t="shared" si="31"/>
        <v/>
      </c>
      <c r="Q439">
        <f t="shared" si="32"/>
        <v>0</v>
      </c>
      <c r="R439" t="str">
        <f t="shared" si="33"/>
        <v/>
      </c>
      <c r="S439">
        <v>435</v>
      </c>
      <c r="T439" t="str">
        <f t="shared" si="34"/>
        <v/>
      </c>
    </row>
    <row r="440" spans="1:20" x14ac:dyDescent="0.25">
      <c r="A440">
        <v>436</v>
      </c>
      <c r="B440" t="s">
        <v>685</v>
      </c>
      <c r="C440" t="s">
        <v>686</v>
      </c>
      <c r="D440">
        <v>0.11475200000000001</v>
      </c>
      <c r="E440">
        <v>6.0931199999999999</v>
      </c>
      <c r="F440">
        <v>0</v>
      </c>
      <c r="G440">
        <v>15.013</v>
      </c>
      <c r="H440">
        <v>0</v>
      </c>
      <c r="K440">
        <f t="shared" si="30"/>
        <v>124</v>
      </c>
      <c r="N440">
        <v>436</v>
      </c>
      <c r="O440" t="str">
        <f t="shared" si="31"/>
        <v/>
      </c>
      <c r="Q440">
        <f t="shared" si="32"/>
        <v>0</v>
      </c>
      <c r="R440" t="str">
        <f t="shared" si="33"/>
        <v/>
      </c>
      <c r="S440">
        <v>436</v>
      </c>
      <c r="T440" t="str">
        <f t="shared" si="34"/>
        <v/>
      </c>
    </row>
    <row r="441" spans="1:20" x14ac:dyDescent="0.25">
      <c r="A441">
        <v>437</v>
      </c>
      <c r="B441" t="s">
        <v>685</v>
      </c>
      <c r="C441" t="s">
        <v>687</v>
      </c>
      <c r="D441">
        <v>0.24426899999999999</v>
      </c>
      <c r="E441">
        <v>6.6345799999999997</v>
      </c>
      <c r="F441">
        <v>0</v>
      </c>
      <c r="G441">
        <v>23.505299999999998</v>
      </c>
      <c r="H441">
        <v>0</v>
      </c>
      <c r="K441">
        <f t="shared" si="30"/>
        <v>124</v>
      </c>
      <c r="N441">
        <v>437</v>
      </c>
      <c r="O441" t="str">
        <f t="shared" si="31"/>
        <v/>
      </c>
      <c r="Q441">
        <f t="shared" si="32"/>
        <v>0</v>
      </c>
      <c r="R441" t="str">
        <f t="shared" si="33"/>
        <v/>
      </c>
      <c r="S441">
        <v>437</v>
      </c>
      <c r="T441" t="str">
        <f t="shared" si="34"/>
        <v/>
      </c>
    </row>
    <row r="442" spans="1:20" x14ac:dyDescent="0.25">
      <c r="A442">
        <v>438</v>
      </c>
      <c r="B442" t="s">
        <v>685</v>
      </c>
      <c r="C442" t="s">
        <v>689</v>
      </c>
      <c r="D442">
        <v>0.120127</v>
      </c>
      <c r="E442">
        <v>7.49207</v>
      </c>
      <c r="F442">
        <v>0</v>
      </c>
      <c r="G442">
        <v>16.578299999999999</v>
      </c>
      <c r="H442">
        <v>0</v>
      </c>
      <c r="K442">
        <f t="shared" si="30"/>
        <v>124</v>
      </c>
      <c r="N442">
        <v>438</v>
      </c>
      <c r="O442" t="str">
        <f t="shared" si="31"/>
        <v/>
      </c>
      <c r="Q442">
        <f t="shared" si="32"/>
        <v>0</v>
      </c>
      <c r="R442" t="str">
        <f t="shared" si="33"/>
        <v/>
      </c>
      <c r="S442">
        <v>438</v>
      </c>
      <c r="T442" t="str">
        <f t="shared" si="34"/>
        <v/>
      </c>
    </row>
    <row r="443" spans="1:20" x14ac:dyDescent="0.25">
      <c r="A443">
        <v>439</v>
      </c>
      <c r="B443" t="s">
        <v>685</v>
      </c>
      <c r="C443" t="s">
        <v>691</v>
      </c>
      <c r="D443">
        <v>4.6753900000000001E-2</v>
      </c>
      <c r="E443">
        <v>4.2193100000000001</v>
      </c>
      <c r="F443">
        <v>0</v>
      </c>
      <c r="G443">
        <v>7.4380100000000002</v>
      </c>
      <c r="H443">
        <v>0</v>
      </c>
      <c r="K443">
        <f t="shared" si="30"/>
        <v>124</v>
      </c>
      <c r="N443">
        <v>439</v>
      </c>
      <c r="O443" t="str">
        <f t="shared" si="31"/>
        <v/>
      </c>
      <c r="Q443">
        <f t="shared" si="32"/>
        <v>0</v>
      </c>
      <c r="R443" t="str">
        <f t="shared" si="33"/>
        <v/>
      </c>
      <c r="S443">
        <v>439</v>
      </c>
      <c r="T443" t="str">
        <f t="shared" si="34"/>
        <v/>
      </c>
    </row>
    <row r="444" spans="1:20" x14ac:dyDescent="0.25">
      <c r="A444">
        <v>440</v>
      </c>
      <c r="B444" t="s">
        <v>685</v>
      </c>
      <c r="C444" t="s">
        <v>690</v>
      </c>
      <c r="D444">
        <v>3.0229900000000001E-2</v>
      </c>
      <c r="E444">
        <v>3.68947</v>
      </c>
      <c r="F444">
        <v>0</v>
      </c>
      <c r="G444">
        <v>6.6006900000000002</v>
      </c>
      <c r="H444">
        <v>0</v>
      </c>
      <c r="K444">
        <f t="shared" si="30"/>
        <v>124</v>
      </c>
      <c r="N444">
        <v>440</v>
      </c>
      <c r="O444" t="str">
        <f t="shared" si="31"/>
        <v/>
      </c>
      <c r="Q444">
        <f t="shared" si="32"/>
        <v>0</v>
      </c>
      <c r="R444" t="str">
        <f t="shared" si="33"/>
        <v/>
      </c>
      <c r="S444">
        <v>440</v>
      </c>
      <c r="T444" t="str">
        <f t="shared" si="34"/>
        <v/>
      </c>
    </row>
    <row r="445" spans="1:20" x14ac:dyDescent="0.25">
      <c r="A445">
        <v>441</v>
      </c>
      <c r="B445" t="s">
        <v>692</v>
      </c>
      <c r="C445" t="s">
        <v>693</v>
      </c>
      <c r="D445">
        <v>0.12395299999999999</v>
      </c>
      <c r="E445">
        <v>5.0160499999999999</v>
      </c>
      <c r="F445">
        <v>0</v>
      </c>
      <c r="G445">
        <v>12.4964</v>
      </c>
      <c r="H445">
        <v>0</v>
      </c>
      <c r="K445">
        <f t="shared" si="30"/>
        <v>125</v>
      </c>
      <c r="N445">
        <v>441</v>
      </c>
      <c r="O445" t="str">
        <f t="shared" si="31"/>
        <v/>
      </c>
      <c r="Q445">
        <f t="shared" si="32"/>
        <v>0</v>
      </c>
      <c r="R445" t="str">
        <f t="shared" si="33"/>
        <v/>
      </c>
      <c r="S445">
        <v>441</v>
      </c>
      <c r="T445" t="str">
        <f t="shared" si="34"/>
        <v/>
      </c>
    </row>
    <row r="446" spans="1:20" x14ac:dyDescent="0.25">
      <c r="A446">
        <v>442</v>
      </c>
      <c r="B446" t="s">
        <v>694</v>
      </c>
      <c r="C446" t="s">
        <v>695</v>
      </c>
      <c r="D446">
        <v>0.27241799999999999</v>
      </c>
      <c r="E446">
        <v>31.000399999999999</v>
      </c>
      <c r="F446">
        <v>0</v>
      </c>
      <c r="G446">
        <v>17.228200000000001</v>
      </c>
      <c r="H446">
        <v>8.3462499999999995E-2</v>
      </c>
      <c r="K446">
        <f t="shared" si="30"/>
        <v>126</v>
      </c>
      <c r="N446">
        <v>442</v>
      </c>
      <c r="O446" t="str">
        <f t="shared" si="31"/>
        <v/>
      </c>
      <c r="Q446">
        <f t="shared" si="32"/>
        <v>0</v>
      </c>
      <c r="R446" t="str">
        <f t="shared" si="33"/>
        <v/>
      </c>
      <c r="S446">
        <v>442</v>
      </c>
      <c r="T446" t="str">
        <f t="shared" si="34"/>
        <v/>
      </c>
    </row>
    <row r="447" spans="1:20" x14ac:dyDescent="0.25">
      <c r="A447">
        <v>443</v>
      </c>
      <c r="B447" t="s">
        <v>694</v>
      </c>
      <c r="C447" t="s">
        <v>697</v>
      </c>
      <c r="D447">
        <v>0.21934600000000001</v>
      </c>
      <c r="E447">
        <v>6.3711599999999997</v>
      </c>
      <c r="F447">
        <v>0</v>
      </c>
      <c r="G447">
        <v>18.630199999999999</v>
      </c>
      <c r="H447">
        <v>2.9440600000000001E-3</v>
      </c>
      <c r="K447">
        <f t="shared" si="30"/>
        <v>126</v>
      </c>
      <c r="N447">
        <v>443</v>
      </c>
      <c r="O447" t="str">
        <f t="shared" si="31"/>
        <v/>
      </c>
      <c r="Q447">
        <f t="shared" si="32"/>
        <v>0</v>
      </c>
      <c r="R447" t="str">
        <f t="shared" si="33"/>
        <v/>
      </c>
      <c r="S447">
        <v>443</v>
      </c>
      <c r="T447" t="str">
        <f t="shared" si="34"/>
        <v/>
      </c>
    </row>
    <row r="448" spans="1:20" x14ac:dyDescent="0.25">
      <c r="A448">
        <v>444</v>
      </c>
      <c r="B448" t="s">
        <v>694</v>
      </c>
      <c r="C448" t="s">
        <v>696</v>
      </c>
      <c r="D448">
        <v>7.8763E-2</v>
      </c>
      <c r="E448">
        <v>4.4708600000000001</v>
      </c>
      <c r="F448">
        <v>0</v>
      </c>
      <c r="G448">
        <v>3.2951000000000001</v>
      </c>
      <c r="H448">
        <v>8.9860700000000005E-3</v>
      </c>
      <c r="K448">
        <f t="shared" si="30"/>
        <v>126</v>
      </c>
      <c r="N448">
        <v>444</v>
      </c>
      <c r="O448" t="str">
        <f t="shared" si="31"/>
        <v/>
      </c>
      <c r="Q448">
        <f t="shared" si="32"/>
        <v>0</v>
      </c>
      <c r="R448" t="str">
        <f t="shared" si="33"/>
        <v/>
      </c>
      <c r="S448">
        <v>444</v>
      </c>
      <c r="T448" t="str">
        <f t="shared" si="34"/>
        <v/>
      </c>
    </row>
    <row r="449" spans="1:20" x14ac:dyDescent="0.25">
      <c r="A449">
        <v>445</v>
      </c>
      <c r="B449" t="s">
        <v>698</v>
      </c>
      <c r="C449" t="s">
        <v>699</v>
      </c>
      <c r="D449">
        <v>0.159774</v>
      </c>
      <c r="E449">
        <v>34.476599999999998</v>
      </c>
      <c r="F449">
        <v>0</v>
      </c>
      <c r="G449">
        <v>11.026199999999999</v>
      </c>
      <c r="H449">
        <v>4.8243000000000001E-2</v>
      </c>
      <c r="K449">
        <f t="shared" si="30"/>
        <v>127</v>
      </c>
      <c r="N449">
        <v>445</v>
      </c>
      <c r="O449" t="str">
        <f t="shared" si="31"/>
        <v/>
      </c>
      <c r="Q449">
        <f t="shared" si="32"/>
        <v>0</v>
      </c>
      <c r="R449" t="str">
        <f t="shared" si="33"/>
        <v/>
      </c>
      <c r="S449">
        <v>445</v>
      </c>
      <c r="T449" t="str">
        <f t="shared" si="34"/>
        <v/>
      </c>
    </row>
    <row r="450" spans="1:20" x14ac:dyDescent="0.25">
      <c r="A450">
        <v>446</v>
      </c>
      <c r="B450" t="s">
        <v>700</v>
      </c>
      <c r="C450" t="s">
        <v>701</v>
      </c>
      <c r="D450">
        <v>0.10130500000000001</v>
      </c>
      <c r="E450">
        <v>77.087599999999995</v>
      </c>
      <c r="F450">
        <v>59.307345177210102</v>
      </c>
      <c r="G450">
        <v>5.6382700000000003</v>
      </c>
      <c r="H450">
        <v>4.54191E-5</v>
      </c>
      <c r="K450">
        <f t="shared" si="30"/>
        <v>128</v>
      </c>
      <c r="N450">
        <v>446</v>
      </c>
      <c r="O450" t="str">
        <f t="shared" si="31"/>
        <v/>
      </c>
      <c r="Q450">
        <f t="shared" si="32"/>
        <v>0</v>
      </c>
      <c r="R450" t="str">
        <f t="shared" si="33"/>
        <v/>
      </c>
      <c r="S450">
        <v>446</v>
      </c>
      <c r="T450" t="str">
        <f t="shared" si="34"/>
        <v/>
      </c>
    </row>
    <row r="451" spans="1:20" x14ac:dyDescent="0.25">
      <c r="A451">
        <v>447</v>
      </c>
      <c r="B451" t="s">
        <v>700</v>
      </c>
      <c r="C451" t="s">
        <v>702</v>
      </c>
      <c r="D451">
        <v>7.4968300000000002E-11</v>
      </c>
      <c r="E451">
        <v>0</v>
      </c>
      <c r="F451">
        <v>0</v>
      </c>
      <c r="G451">
        <v>0</v>
      </c>
      <c r="H451">
        <v>0</v>
      </c>
      <c r="K451">
        <f t="shared" si="30"/>
        <v>128</v>
      </c>
      <c r="N451">
        <v>447</v>
      </c>
      <c r="O451" t="str">
        <f t="shared" si="31"/>
        <v/>
      </c>
      <c r="Q451">
        <f t="shared" si="32"/>
        <v>0</v>
      </c>
      <c r="R451" t="str">
        <f t="shared" si="33"/>
        <v/>
      </c>
      <c r="S451">
        <v>447</v>
      </c>
      <c r="T451" t="str">
        <f t="shared" si="34"/>
        <v/>
      </c>
    </row>
    <row r="452" spans="1:20" x14ac:dyDescent="0.25">
      <c r="A452">
        <v>448</v>
      </c>
      <c r="B452" t="s">
        <v>700</v>
      </c>
      <c r="C452" t="s">
        <v>358</v>
      </c>
      <c r="D452">
        <v>0.225546</v>
      </c>
      <c r="E452">
        <v>9.8317800000000002</v>
      </c>
      <c r="F452">
        <v>0.89116745185289081</v>
      </c>
      <c r="G452">
        <v>5.0006300000000001</v>
      </c>
      <c r="H452">
        <v>1.46795E-2</v>
      </c>
      <c r="K452">
        <f t="shared" si="30"/>
        <v>128</v>
      </c>
      <c r="N452">
        <v>448</v>
      </c>
      <c r="O452" t="str">
        <f t="shared" si="31"/>
        <v/>
      </c>
      <c r="Q452">
        <f t="shared" si="32"/>
        <v>0</v>
      </c>
      <c r="R452" t="str">
        <f t="shared" si="33"/>
        <v/>
      </c>
      <c r="S452">
        <v>448</v>
      </c>
      <c r="T452" t="str">
        <f t="shared" si="34"/>
        <v/>
      </c>
    </row>
    <row r="453" spans="1:20" x14ac:dyDescent="0.25">
      <c r="A453">
        <v>449</v>
      </c>
      <c r="B453" t="s">
        <v>703</v>
      </c>
      <c r="C453" t="s">
        <v>704</v>
      </c>
      <c r="D453">
        <v>6.8389199999999997E-2</v>
      </c>
      <c r="E453">
        <v>5.9656099999999999</v>
      </c>
      <c r="F453">
        <v>0</v>
      </c>
      <c r="G453">
        <v>8.7396100000000008</v>
      </c>
      <c r="H453">
        <v>2.5723400000000002E-3</v>
      </c>
      <c r="K453">
        <f t="shared" si="30"/>
        <v>129</v>
      </c>
      <c r="N453">
        <v>449</v>
      </c>
      <c r="O453" t="str">
        <f t="shared" si="31"/>
        <v/>
      </c>
      <c r="Q453">
        <f t="shared" si="32"/>
        <v>0</v>
      </c>
      <c r="R453" t="str">
        <f t="shared" si="33"/>
        <v/>
      </c>
      <c r="S453">
        <v>449</v>
      </c>
      <c r="T453" t="str">
        <f t="shared" si="34"/>
        <v/>
      </c>
    </row>
    <row r="454" spans="1:20" x14ac:dyDescent="0.25">
      <c r="A454">
        <v>450</v>
      </c>
      <c r="B454" t="s">
        <v>708</v>
      </c>
      <c r="C454" t="s">
        <v>709</v>
      </c>
      <c r="D454">
        <v>4.1603599999999998E-2</v>
      </c>
      <c r="E454">
        <v>5.2145400000000004</v>
      </c>
      <c r="F454">
        <v>0</v>
      </c>
      <c r="G454">
        <v>7.8477699999999997</v>
      </c>
      <c r="H454">
        <v>2.2867400000000002E-3</v>
      </c>
      <c r="K454">
        <f t="shared" ref="K454:K458" si="35">IF(B454=B453,K453,K453+1)</f>
        <v>130</v>
      </c>
      <c r="N454">
        <v>450</v>
      </c>
      <c r="O454" t="str">
        <f t="shared" ref="O454:O458" si="36">IFERROR(INDEX($B$4:$K$487,MATCH(N454,$K$4:$K$487,0),1),"")</f>
        <v/>
      </c>
      <c r="Q454">
        <f t="shared" ref="Q454:Q458" si="37">IF(R454="",Q453,Q453+1)</f>
        <v>0</v>
      </c>
      <c r="R454" t="str">
        <f t="shared" ref="R454:R458" si="38">IF(B454=$S$2,C454,"")</f>
        <v/>
      </c>
      <c r="S454">
        <v>450</v>
      </c>
      <c r="T454" t="str">
        <f t="shared" ref="T454:T458" si="39">IFERROR(INDEX($Q$4:$R$468,MATCH(S454,$Q$4:$Q$468,0),2),"")</f>
        <v/>
      </c>
    </row>
    <row r="455" spans="1:20" x14ac:dyDescent="0.25">
      <c r="A455">
        <v>451</v>
      </c>
      <c r="B455" t="s">
        <v>708</v>
      </c>
      <c r="C455" t="s">
        <v>711</v>
      </c>
      <c r="D455">
        <v>3.1794000000000003E-2</v>
      </c>
      <c r="E455">
        <v>3.8525800000000001</v>
      </c>
      <c r="F455">
        <v>0</v>
      </c>
      <c r="G455">
        <v>6.7059800000000003</v>
      </c>
      <c r="H455">
        <v>1.53034E-4</v>
      </c>
      <c r="K455">
        <f t="shared" si="35"/>
        <v>130</v>
      </c>
      <c r="N455">
        <v>451</v>
      </c>
      <c r="O455" t="str">
        <f t="shared" si="36"/>
        <v/>
      </c>
      <c r="Q455">
        <f t="shared" si="37"/>
        <v>0</v>
      </c>
      <c r="R455" t="str">
        <f t="shared" si="38"/>
        <v/>
      </c>
      <c r="S455">
        <v>451</v>
      </c>
      <c r="T455" t="str">
        <f t="shared" si="39"/>
        <v/>
      </c>
    </row>
    <row r="456" spans="1:20" x14ac:dyDescent="0.25">
      <c r="A456">
        <v>452</v>
      </c>
      <c r="B456" t="s">
        <v>708</v>
      </c>
      <c r="C456" t="s">
        <v>712</v>
      </c>
      <c r="D456">
        <v>2.14979E-2</v>
      </c>
      <c r="E456">
        <v>3.7538</v>
      </c>
      <c r="F456">
        <v>0</v>
      </c>
      <c r="G456">
        <v>2.49525</v>
      </c>
      <c r="H456">
        <v>9.3802799999999995E-3</v>
      </c>
      <c r="K456">
        <f t="shared" si="35"/>
        <v>130</v>
      </c>
      <c r="N456">
        <v>452</v>
      </c>
      <c r="O456" t="str">
        <f t="shared" si="36"/>
        <v/>
      </c>
      <c r="Q456">
        <f t="shared" si="37"/>
        <v>0</v>
      </c>
      <c r="R456" t="str">
        <f t="shared" si="38"/>
        <v/>
      </c>
      <c r="S456">
        <v>452</v>
      </c>
      <c r="T456" t="str">
        <f t="shared" si="39"/>
        <v/>
      </c>
    </row>
    <row r="457" spans="1:20" x14ac:dyDescent="0.25">
      <c r="A457">
        <v>453</v>
      </c>
      <c r="B457" t="s">
        <v>708</v>
      </c>
      <c r="C457" t="s">
        <v>713</v>
      </c>
      <c r="D457">
        <v>0.172262</v>
      </c>
      <c r="E457">
        <v>7.83934</v>
      </c>
      <c r="F457">
        <v>0</v>
      </c>
      <c r="G457">
        <v>21.2182</v>
      </c>
      <c r="H457">
        <v>4.61036E-3</v>
      </c>
      <c r="K457">
        <f t="shared" si="35"/>
        <v>130</v>
      </c>
      <c r="N457">
        <v>453</v>
      </c>
      <c r="O457" t="str">
        <f t="shared" si="36"/>
        <v/>
      </c>
      <c r="Q457">
        <f t="shared" si="37"/>
        <v>0</v>
      </c>
      <c r="R457" t="str">
        <f t="shared" si="38"/>
        <v/>
      </c>
      <c r="S457">
        <v>453</v>
      </c>
      <c r="T457" t="str">
        <f t="shared" si="39"/>
        <v/>
      </c>
    </row>
    <row r="458" spans="1:20" x14ac:dyDescent="0.25">
      <c r="A458">
        <v>454</v>
      </c>
      <c r="B458" t="s">
        <v>708</v>
      </c>
      <c r="C458" t="s">
        <v>714</v>
      </c>
      <c r="D458">
        <v>0.13919500000000001</v>
      </c>
      <c r="E458">
        <v>37.5792</v>
      </c>
      <c r="F458">
        <v>0</v>
      </c>
      <c r="G458">
        <v>10.011200000000001</v>
      </c>
      <c r="H458">
        <v>4.2631099999999998E-2</v>
      </c>
      <c r="K458">
        <f t="shared" si="35"/>
        <v>130</v>
      </c>
      <c r="N458">
        <v>454</v>
      </c>
      <c r="O458" t="str">
        <f t="shared" si="36"/>
        <v/>
      </c>
      <c r="Q458">
        <f t="shared" si="37"/>
        <v>0</v>
      </c>
      <c r="R458" t="str">
        <f t="shared" si="38"/>
        <v/>
      </c>
      <c r="S458">
        <v>454</v>
      </c>
      <c r="T458" t="str">
        <f t="shared" si="39"/>
        <v/>
      </c>
    </row>
    <row r="459" spans="1:20" x14ac:dyDescent="0.25">
      <c r="A459">
        <v>455</v>
      </c>
      <c r="B459" t="s">
        <v>708</v>
      </c>
      <c r="C459" t="s">
        <v>710</v>
      </c>
      <c r="D459">
        <v>8.3172700000000002E-2</v>
      </c>
      <c r="E459">
        <v>23.7957</v>
      </c>
      <c r="F459">
        <v>0</v>
      </c>
      <c r="G459">
        <v>7.8296599999999996</v>
      </c>
      <c r="H459">
        <v>3.0267900000000001E-3</v>
      </c>
      <c r="K459">
        <f t="shared" ref="K459" si="40">IF(B459=B458,K458,K458+1)</f>
        <v>130</v>
      </c>
      <c r="N459">
        <v>455</v>
      </c>
      <c r="Q459">
        <f t="shared" ref="Q459" si="41">IF(R459="",Q458,Q458+1)</f>
        <v>0</v>
      </c>
      <c r="R459" t="str">
        <f t="shared" ref="R459" si="42">IF(B459=$S$2,C459,"")</f>
        <v/>
      </c>
      <c r="S459">
        <v>455</v>
      </c>
    </row>
  </sheetData>
  <sheetProtection algorithmName="SHA-512" hashValue="rHDTvyE7q9vLIQkejVjQEvzHFofgNmCtLG99t+PQdczOP6x89kwpHnW1qAkUHUQbr49Dd37VtK4U+jA8SqCyMw==" saltValue="5kEvaqcYgCpY5TekVO3KFg==" spinCount="100000" sheet="1" objects="1" scenarios="1"/>
  <conditionalFormatting sqref="C4">
    <cfRule type="duplicateValues" dxfId="4"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45E10-386A-410C-A44D-FC19B405804D}">
  <sheetPr>
    <tabColor theme="6" tint="0.59999389629810485"/>
  </sheetPr>
  <dimension ref="A1:J456"/>
  <sheetViews>
    <sheetView zoomScale="58" workbookViewId="0">
      <selection activeCell="J62" sqref="J62:L62"/>
    </sheetView>
  </sheetViews>
  <sheetFormatPr defaultRowHeight="12.5" x14ac:dyDescent="0.25"/>
  <cols>
    <col min="1" max="1" width="32.81640625" customWidth="1"/>
    <col min="2" max="2" width="34.54296875" customWidth="1"/>
    <col min="5" max="5" width="16.54296875" customWidth="1"/>
    <col min="6" max="6" width="13.81640625" customWidth="1"/>
    <col min="7" max="7" width="12.453125" customWidth="1"/>
    <col min="9" max="9" width="19.453125" customWidth="1"/>
    <col min="10" max="10" width="18.7265625" customWidth="1"/>
  </cols>
  <sheetData>
    <row r="1" spans="1:10" s="39" customFormat="1" ht="84" x14ac:dyDescent="0.25">
      <c r="A1" s="55" t="s">
        <v>912</v>
      </c>
      <c r="B1" s="55" t="s">
        <v>1</v>
      </c>
      <c r="C1" s="56" t="s">
        <v>1027</v>
      </c>
      <c r="D1" s="57" t="s">
        <v>1028</v>
      </c>
      <c r="E1" s="57" t="s">
        <v>951</v>
      </c>
      <c r="F1" s="57" t="s">
        <v>1029</v>
      </c>
      <c r="G1" s="57" t="s">
        <v>1030</v>
      </c>
      <c r="H1" s="57"/>
      <c r="I1" s="57" t="s">
        <v>1031</v>
      </c>
      <c r="J1" s="39" t="s">
        <v>2</v>
      </c>
    </row>
    <row r="2" spans="1:10" x14ac:dyDescent="0.25">
      <c r="A2" t="s">
        <v>7</v>
      </c>
      <c r="B2" t="s">
        <v>8</v>
      </c>
      <c r="C2" t="s">
        <v>1189</v>
      </c>
      <c r="D2" t="s">
        <v>1227</v>
      </c>
      <c r="E2" t="s">
        <v>4</v>
      </c>
      <c r="F2" t="s">
        <v>4</v>
      </c>
      <c r="G2">
        <v>2.9809999999999999</v>
      </c>
      <c r="I2" t="s">
        <v>7</v>
      </c>
      <c r="J2" t="s">
        <v>8</v>
      </c>
    </row>
    <row r="3" spans="1:10" x14ac:dyDescent="0.25">
      <c r="A3" t="s">
        <v>7</v>
      </c>
      <c r="B3" t="s">
        <v>34</v>
      </c>
      <c r="C3" t="s">
        <v>4</v>
      </c>
      <c r="D3" t="s">
        <v>1227</v>
      </c>
      <c r="E3" t="s">
        <v>4</v>
      </c>
      <c r="F3" t="s">
        <v>4</v>
      </c>
      <c r="G3" t="s">
        <v>4</v>
      </c>
      <c r="I3" t="s">
        <v>7</v>
      </c>
      <c r="J3" t="s">
        <v>35</v>
      </c>
    </row>
    <row r="4" spans="1:10" x14ac:dyDescent="0.25">
      <c r="A4" t="s">
        <v>7</v>
      </c>
      <c r="B4" t="s">
        <v>56</v>
      </c>
      <c r="C4" t="s">
        <v>4</v>
      </c>
      <c r="D4" t="s">
        <v>1227</v>
      </c>
      <c r="E4" t="s">
        <v>4</v>
      </c>
      <c r="F4" t="s">
        <v>4</v>
      </c>
      <c r="G4" t="s">
        <v>4</v>
      </c>
      <c r="I4" t="s">
        <v>7</v>
      </c>
      <c r="J4" t="s">
        <v>37</v>
      </c>
    </row>
    <row r="5" spans="1:10" x14ac:dyDescent="0.25">
      <c r="A5" t="s">
        <v>7</v>
      </c>
      <c r="B5" t="s">
        <v>46</v>
      </c>
      <c r="C5" t="s">
        <v>4</v>
      </c>
      <c r="D5" t="s">
        <v>1227</v>
      </c>
      <c r="E5" t="s">
        <v>4</v>
      </c>
      <c r="F5" t="s">
        <v>4</v>
      </c>
      <c r="G5" t="s">
        <v>4</v>
      </c>
      <c r="I5" t="s">
        <v>7</v>
      </c>
      <c r="J5" t="s">
        <v>45</v>
      </c>
    </row>
    <row r="6" spans="1:10" x14ac:dyDescent="0.25">
      <c r="A6" t="s">
        <v>7</v>
      </c>
      <c r="B6" t="s">
        <v>61</v>
      </c>
      <c r="C6" t="s">
        <v>4</v>
      </c>
      <c r="D6" t="s">
        <v>1227</v>
      </c>
      <c r="E6" t="s">
        <v>4</v>
      </c>
      <c r="F6" t="s">
        <v>4</v>
      </c>
      <c r="G6" t="s">
        <v>4</v>
      </c>
      <c r="I6" t="s">
        <v>7</v>
      </c>
      <c r="J6" t="s">
        <v>62</v>
      </c>
    </row>
    <row r="7" spans="1:10" x14ac:dyDescent="0.25">
      <c r="A7" t="s">
        <v>7</v>
      </c>
      <c r="B7" t="s">
        <v>36</v>
      </c>
      <c r="C7" t="s">
        <v>4</v>
      </c>
      <c r="D7" t="s">
        <v>1227</v>
      </c>
      <c r="E7" t="s">
        <v>4</v>
      </c>
      <c r="F7" t="s">
        <v>4</v>
      </c>
      <c r="G7" t="s">
        <v>4</v>
      </c>
      <c r="I7" t="s">
        <v>7</v>
      </c>
      <c r="J7" t="s">
        <v>36</v>
      </c>
    </row>
    <row r="8" spans="1:10" x14ac:dyDescent="0.25">
      <c r="A8" t="s">
        <v>7</v>
      </c>
      <c r="B8" t="s">
        <v>28</v>
      </c>
      <c r="C8" t="s">
        <v>4</v>
      </c>
      <c r="D8" t="s">
        <v>1227</v>
      </c>
      <c r="E8" t="s">
        <v>4</v>
      </c>
      <c r="F8" t="s">
        <v>4</v>
      </c>
      <c r="G8" t="s">
        <v>4</v>
      </c>
      <c r="I8" t="s">
        <v>7</v>
      </c>
      <c r="J8" t="s">
        <v>28</v>
      </c>
    </row>
    <row r="9" spans="1:10" x14ac:dyDescent="0.25">
      <c r="A9" t="s">
        <v>7</v>
      </c>
      <c r="B9" t="s">
        <v>10</v>
      </c>
      <c r="C9" t="s">
        <v>4</v>
      </c>
      <c r="D9" t="s">
        <v>1227</v>
      </c>
      <c r="E9" t="s">
        <v>4</v>
      </c>
      <c r="F9" t="s">
        <v>4</v>
      </c>
      <c r="G9" t="s">
        <v>4</v>
      </c>
      <c r="I9" t="s">
        <v>7</v>
      </c>
      <c r="J9" t="s">
        <v>11</v>
      </c>
    </row>
    <row r="10" spans="1:10" x14ac:dyDescent="0.25">
      <c r="A10" t="s">
        <v>7</v>
      </c>
      <c r="B10" t="s">
        <v>63</v>
      </c>
      <c r="C10" t="s">
        <v>4</v>
      </c>
      <c r="D10" t="s">
        <v>1227</v>
      </c>
      <c r="E10" t="s">
        <v>4</v>
      </c>
      <c r="F10" t="s">
        <v>4</v>
      </c>
      <c r="G10" t="s">
        <v>4</v>
      </c>
      <c r="I10" t="s">
        <v>7</v>
      </c>
      <c r="J10" t="s">
        <v>64</v>
      </c>
    </row>
    <row r="11" spans="1:10" x14ac:dyDescent="0.25">
      <c r="A11" t="s">
        <v>7</v>
      </c>
      <c r="B11" t="s">
        <v>12</v>
      </c>
      <c r="C11" t="s">
        <v>4</v>
      </c>
      <c r="D11" t="s">
        <v>1227</v>
      </c>
      <c r="E11" t="s">
        <v>4</v>
      </c>
      <c r="F11" t="s">
        <v>4</v>
      </c>
      <c r="G11" t="s">
        <v>4</v>
      </c>
      <c r="I11" t="s">
        <v>7</v>
      </c>
      <c r="J11" t="s">
        <v>12</v>
      </c>
    </row>
    <row r="12" spans="1:10" x14ac:dyDescent="0.25">
      <c r="A12" t="s">
        <v>7</v>
      </c>
      <c r="B12" t="s">
        <v>13</v>
      </c>
      <c r="C12" t="s">
        <v>4</v>
      </c>
      <c r="D12" t="s">
        <v>1227</v>
      </c>
      <c r="E12" t="s">
        <v>4</v>
      </c>
      <c r="F12" t="s">
        <v>4</v>
      </c>
      <c r="G12" t="s">
        <v>4</v>
      </c>
      <c r="I12" t="s">
        <v>7</v>
      </c>
      <c r="J12" t="s">
        <v>14</v>
      </c>
    </row>
    <row r="13" spans="1:10" x14ac:dyDescent="0.25">
      <c r="A13" t="s">
        <v>7</v>
      </c>
      <c r="B13" t="s">
        <v>59</v>
      </c>
      <c r="C13" t="s">
        <v>4</v>
      </c>
      <c r="D13" t="s">
        <v>1227</v>
      </c>
      <c r="E13" t="s">
        <v>4</v>
      </c>
      <c r="F13" t="s">
        <v>4</v>
      </c>
      <c r="G13" t="s">
        <v>4</v>
      </c>
      <c r="I13" t="s">
        <v>7</v>
      </c>
      <c r="J13" t="s">
        <v>28</v>
      </c>
    </row>
    <row r="14" spans="1:10" x14ac:dyDescent="0.25">
      <c r="A14" t="s">
        <v>7</v>
      </c>
      <c r="B14" t="s">
        <v>65</v>
      </c>
      <c r="C14" t="s">
        <v>4</v>
      </c>
      <c r="D14" t="s">
        <v>1227</v>
      </c>
      <c r="E14" t="s">
        <v>4</v>
      </c>
      <c r="F14" t="s">
        <v>4</v>
      </c>
      <c r="G14" t="s">
        <v>4</v>
      </c>
      <c r="I14" t="s">
        <v>7</v>
      </c>
      <c r="J14" t="s">
        <v>64</v>
      </c>
    </row>
    <row r="15" spans="1:10" x14ac:dyDescent="0.25">
      <c r="A15" t="s">
        <v>7</v>
      </c>
      <c r="B15" t="s">
        <v>15</v>
      </c>
      <c r="C15" t="s">
        <v>4</v>
      </c>
      <c r="D15" t="s">
        <v>1228</v>
      </c>
      <c r="E15">
        <v>0.84801393728222985</v>
      </c>
      <c r="F15">
        <v>0.86399999999999999</v>
      </c>
      <c r="G15" t="s">
        <v>4</v>
      </c>
      <c r="I15" t="s">
        <v>7</v>
      </c>
      <c r="J15" t="s">
        <v>16</v>
      </c>
    </row>
    <row r="16" spans="1:10" x14ac:dyDescent="0.25">
      <c r="A16" t="s">
        <v>7</v>
      </c>
      <c r="B16" t="s">
        <v>11</v>
      </c>
      <c r="C16" t="s">
        <v>4</v>
      </c>
      <c r="D16" t="s">
        <v>1228</v>
      </c>
      <c r="E16">
        <v>0.7928836049267135</v>
      </c>
      <c r="F16">
        <v>6.3339999999999996</v>
      </c>
      <c r="G16" t="s">
        <v>4</v>
      </c>
      <c r="I16" t="s">
        <v>7</v>
      </c>
      <c r="J16" t="s">
        <v>11</v>
      </c>
    </row>
    <row r="17" spans="1:10" x14ac:dyDescent="0.25">
      <c r="A17" t="s">
        <v>7</v>
      </c>
      <c r="B17" t="s">
        <v>14</v>
      </c>
      <c r="C17" t="s">
        <v>4</v>
      </c>
      <c r="D17" t="s">
        <v>1227</v>
      </c>
      <c r="E17" t="s">
        <v>4</v>
      </c>
      <c r="F17" t="s">
        <v>4</v>
      </c>
      <c r="G17" t="s">
        <v>4</v>
      </c>
      <c r="I17" t="s">
        <v>7</v>
      </c>
      <c r="J17" t="s">
        <v>14</v>
      </c>
    </row>
    <row r="18" spans="1:10" x14ac:dyDescent="0.25">
      <c r="A18" t="s">
        <v>7</v>
      </c>
      <c r="B18" t="s">
        <v>17</v>
      </c>
      <c r="C18" t="s">
        <v>4</v>
      </c>
      <c r="D18" t="s">
        <v>1227</v>
      </c>
      <c r="E18" t="s">
        <v>4</v>
      </c>
      <c r="F18" t="s">
        <v>4</v>
      </c>
      <c r="G18" t="s">
        <v>4</v>
      </c>
      <c r="I18" t="s">
        <v>7</v>
      </c>
      <c r="J18" t="s">
        <v>11</v>
      </c>
    </row>
    <row r="19" spans="1:10" x14ac:dyDescent="0.25">
      <c r="A19" t="s">
        <v>7</v>
      </c>
      <c r="B19" t="s">
        <v>44</v>
      </c>
      <c r="C19" t="s">
        <v>4</v>
      </c>
      <c r="D19" t="s">
        <v>1227</v>
      </c>
      <c r="E19" t="s">
        <v>4</v>
      </c>
      <c r="F19" t="s">
        <v>4</v>
      </c>
      <c r="G19" t="s">
        <v>4</v>
      </c>
      <c r="I19" t="s">
        <v>7</v>
      </c>
      <c r="J19" t="s">
        <v>43</v>
      </c>
    </row>
    <row r="20" spans="1:10" x14ac:dyDescent="0.25">
      <c r="A20" t="s">
        <v>7</v>
      </c>
      <c r="B20" t="s">
        <v>18</v>
      </c>
      <c r="C20" t="s">
        <v>4</v>
      </c>
      <c r="D20" t="s">
        <v>1227</v>
      </c>
      <c r="E20" t="s">
        <v>4</v>
      </c>
      <c r="F20" t="s">
        <v>4</v>
      </c>
      <c r="G20" t="s">
        <v>4</v>
      </c>
      <c r="I20" t="s">
        <v>7</v>
      </c>
      <c r="J20" t="s">
        <v>19</v>
      </c>
    </row>
    <row r="21" spans="1:10" x14ac:dyDescent="0.25">
      <c r="A21" t="s">
        <v>7</v>
      </c>
      <c r="B21" t="s">
        <v>20</v>
      </c>
      <c r="C21" t="s">
        <v>4</v>
      </c>
      <c r="D21" t="s">
        <v>1227</v>
      </c>
      <c r="E21" t="s">
        <v>4</v>
      </c>
      <c r="F21" t="s">
        <v>4</v>
      </c>
      <c r="G21" t="s">
        <v>4</v>
      </c>
      <c r="I21" t="s">
        <v>7</v>
      </c>
      <c r="J21" t="s">
        <v>21</v>
      </c>
    </row>
    <row r="22" spans="1:10" x14ac:dyDescent="0.25">
      <c r="A22" t="s">
        <v>7</v>
      </c>
      <c r="B22" t="s">
        <v>58</v>
      </c>
      <c r="C22" t="s">
        <v>4</v>
      </c>
      <c r="D22" t="s">
        <v>1227</v>
      </c>
      <c r="E22" t="s">
        <v>4</v>
      </c>
      <c r="F22" t="s">
        <v>4</v>
      </c>
      <c r="G22" t="s">
        <v>4</v>
      </c>
      <c r="I22" t="s">
        <v>7</v>
      </c>
      <c r="J22" t="s">
        <v>28</v>
      </c>
    </row>
    <row r="23" spans="1:10" x14ac:dyDescent="0.25">
      <c r="A23" t="s">
        <v>7</v>
      </c>
      <c r="B23" t="s">
        <v>43</v>
      </c>
      <c r="C23" t="s">
        <v>4</v>
      </c>
      <c r="D23" t="s">
        <v>1227</v>
      </c>
      <c r="E23" t="s">
        <v>4</v>
      </c>
      <c r="F23" t="s">
        <v>4</v>
      </c>
      <c r="G23" t="s">
        <v>4</v>
      </c>
      <c r="I23" t="s">
        <v>7</v>
      </c>
      <c r="J23" t="s">
        <v>43</v>
      </c>
    </row>
    <row r="24" spans="1:10" x14ac:dyDescent="0.25">
      <c r="A24" t="s">
        <v>7</v>
      </c>
      <c r="B24" t="s">
        <v>29</v>
      </c>
      <c r="C24" t="s">
        <v>4</v>
      </c>
      <c r="D24" t="s">
        <v>1227</v>
      </c>
      <c r="E24" t="s">
        <v>4</v>
      </c>
      <c r="F24" t="s">
        <v>4</v>
      </c>
      <c r="G24" t="s">
        <v>4</v>
      </c>
      <c r="I24" t="s">
        <v>7</v>
      </c>
      <c r="J24" t="s">
        <v>30</v>
      </c>
    </row>
    <row r="25" spans="1:10" x14ac:dyDescent="0.25">
      <c r="A25" t="s">
        <v>7</v>
      </c>
      <c r="B25" t="s">
        <v>54</v>
      </c>
      <c r="C25" t="s">
        <v>4</v>
      </c>
      <c r="D25" t="s">
        <v>1227</v>
      </c>
      <c r="E25" t="s">
        <v>4</v>
      </c>
      <c r="F25" t="s">
        <v>4</v>
      </c>
      <c r="G25" t="s">
        <v>4</v>
      </c>
      <c r="I25" t="s">
        <v>7</v>
      </c>
      <c r="J25" t="s">
        <v>55</v>
      </c>
    </row>
    <row r="26" spans="1:10" x14ac:dyDescent="0.25">
      <c r="A26" t="s">
        <v>7</v>
      </c>
      <c r="B26" t="s">
        <v>66</v>
      </c>
      <c r="C26" t="s">
        <v>4</v>
      </c>
      <c r="D26" t="s">
        <v>1227</v>
      </c>
      <c r="E26" t="s">
        <v>4</v>
      </c>
      <c r="F26" t="s">
        <v>4</v>
      </c>
      <c r="G26" t="s">
        <v>4</v>
      </c>
      <c r="I26" t="s">
        <v>7</v>
      </c>
      <c r="J26" t="s">
        <v>33</v>
      </c>
    </row>
    <row r="27" spans="1:10" x14ac:dyDescent="0.25">
      <c r="A27" t="s">
        <v>7</v>
      </c>
      <c r="B27" t="s">
        <v>41</v>
      </c>
      <c r="C27" t="s">
        <v>1190</v>
      </c>
      <c r="D27" t="s">
        <v>1227</v>
      </c>
      <c r="E27" t="s">
        <v>4</v>
      </c>
      <c r="F27" t="s">
        <v>4</v>
      </c>
      <c r="G27">
        <v>5.7809999999999997</v>
      </c>
      <c r="I27" t="s">
        <v>7</v>
      </c>
      <c r="J27" t="s">
        <v>41</v>
      </c>
    </row>
    <row r="28" spans="1:10" x14ac:dyDescent="0.25">
      <c r="A28" t="s">
        <v>7</v>
      </c>
      <c r="B28" t="s">
        <v>22</v>
      </c>
      <c r="C28" t="s">
        <v>4</v>
      </c>
      <c r="D28" t="s">
        <v>1228</v>
      </c>
      <c r="E28">
        <v>0.74804672342110456</v>
      </c>
      <c r="F28">
        <v>1.718</v>
      </c>
      <c r="G28" t="s">
        <v>4</v>
      </c>
      <c r="I28" t="s">
        <v>7</v>
      </c>
      <c r="J28" t="s">
        <v>22</v>
      </c>
    </row>
    <row r="29" spans="1:10" x14ac:dyDescent="0.25">
      <c r="A29" t="s">
        <v>7</v>
      </c>
      <c r="B29" t="s">
        <v>67</v>
      </c>
      <c r="C29" t="s">
        <v>4</v>
      </c>
      <c r="D29" t="s">
        <v>1227</v>
      </c>
      <c r="E29" t="s">
        <v>4</v>
      </c>
      <c r="F29" t="s">
        <v>4</v>
      </c>
      <c r="G29" t="s">
        <v>4</v>
      </c>
      <c r="I29" t="s">
        <v>7</v>
      </c>
      <c r="J29" t="s">
        <v>33</v>
      </c>
    </row>
    <row r="30" spans="1:10" x14ac:dyDescent="0.25">
      <c r="A30" t="s">
        <v>7</v>
      </c>
      <c r="B30" t="s">
        <v>38</v>
      </c>
      <c r="C30" t="s">
        <v>4</v>
      </c>
      <c r="D30" t="s">
        <v>1227</v>
      </c>
      <c r="E30" t="s">
        <v>4</v>
      </c>
      <c r="F30" t="s">
        <v>4</v>
      </c>
      <c r="G30" t="s">
        <v>4</v>
      </c>
      <c r="I30" t="s">
        <v>7</v>
      </c>
      <c r="J30" t="s">
        <v>38</v>
      </c>
    </row>
    <row r="31" spans="1:10" x14ac:dyDescent="0.25">
      <c r="A31" t="s">
        <v>7</v>
      </c>
      <c r="B31" t="s">
        <v>68</v>
      </c>
      <c r="C31" t="s">
        <v>4</v>
      </c>
      <c r="D31" t="s">
        <v>1227</v>
      </c>
      <c r="E31" t="s">
        <v>4</v>
      </c>
      <c r="F31" t="s">
        <v>4</v>
      </c>
      <c r="G31" t="s">
        <v>4</v>
      </c>
      <c r="I31" t="s">
        <v>7</v>
      </c>
      <c r="J31" t="s">
        <v>33</v>
      </c>
    </row>
    <row r="32" spans="1:10" x14ac:dyDescent="0.25">
      <c r="A32" t="s">
        <v>7</v>
      </c>
      <c r="B32" t="s">
        <v>45</v>
      </c>
      <c r="C32" t="s">
        <v>4</v>
      </c>
      <c r="D32" t="s">
        <v>1227</v>
      </c>
      <c r="E32" t="s">
        <v>4</v>
      </c>
      <c r="F32" t="s">
        <v>4</v>
      </c>
      <c r="G32" t="s">
        <v>4</v>
      </c>
      <c r="I32" t="s">
        <v>7</v>
      </c>
      <c r="J32" t="s">
        <v>45</v>
      </c>
    </row>
    <row r="33" spans="1:10" x14ac:dyDescent="0.25">
      <c r="A33" t="s">
        <v>7</v>
      </c>
      <c r="B33" t="s">
        <v>33</v>
      </c>
      <c r="C33" t="s">
        <v>4</v>
      </c>
      <c r="D33" t="s">
        <v>1227</v>
      </c>
      <c r="E33" t="s">
        <v>4</v>
      </c>
      <c r="F33" t="s">
        <v>4</v>
      </c>
      <c r="G33" t="s">
        <v>4</v>
      </c>
      <c r="I33" t="s">
        <v>7</v>
      </c>
      <c r="J33" t="s">
        <v>33</v>
      </c>
    </row>
    <row r="34" spans="1:10" x14ac:dyDescent="0.25">
      <c r="A34" t="s">
        <v>7</v>
      </c>
      <c r="B34" t="s">
        <v>40</v>
      </c>
      <c r="C34" t="s">
        <v>4</v>
      </c>
      <c r="D34" t="s">
        <v>1227</v>
      </c>
      <c r="E34" t="s">
        <v>4</v>
      </c>
      <c r="F34" t="s">
        <v>4</v>
      </c>
      <c r="G34" t="s">
        <v>4</v>
      </c>
      <c r="I34" t="s">
        <v>7</v>
      </c>
      <c r="J34" t="s">
        <v>40</v>
      </c>
    </row>
    <row r="35" spans="1:10" x14ac:dyDescent="0.25">
      <c r="A35" t="s">
        <v>7</v>
      </c>
      <c r="B35" t="s">
        <v>50</v>
      </c>
      <c r="C35" t="s">
        <v>4</v>
      </c>
      <c r="D35" t="s">
        <v>1227</v>
      </c>
      <c r="E35" t="s">
        <v>4</v>
      </c>
      <c r="F35" t="s">
        <v>4</v>
      </c>
      <c r="G35" t="s">
        <v>4</v>
      </c>
      <c r="I35" t="s">
        <v>7</v>
      </c>
      <c r="J35" t="s">
        <v>22</v>
      </c>
    </row>
    <row r="36" spans="1:10" x14ac:dyDescent="0.25">
      <c r="A36" t="s">
        <v>7</v>
      </c>
      <c r="B36" t="s">
        <v>23</v>
      </c>
      <c r="C36" t="s">
        <v>4</v>
      </c>
      <c r="D36" t="s">
        <v>1227</v>
      </c>
      <c r="E36" t="s">
        <v>4</v>
      </c>
      <c r="F36" t="s">
        <v>4</v>
      </c>
      <c r="G36" t="s">
        <v>4</v>
      </c>
      <c r="I36" t="s">
        <v>7</v>
      </c>
      <c r="J36" t="s">
        <v>24</v>
      </c>
    </row>
    <row r="37" spans="1:10" x14ac:dyDescent="0.25">
      <c r="A37" t="s">
        <v>7</v>
      </c>
      <c r="B37" t="s">
        <v>25</v>
      </c>
      <c r="C37" t="s">
        <v>4</v>
      </c>
      <c r="D37" t="s">
        <v>1227</v>
      </c>
      <c r="E37" t="s">
        <v>4</v>
      </c>
      <c r="F37" t="s">
        <v>4</v>
      </c>
      <c r="G37" t="s">
        <v>4</v>
      </c>
      <c r="I37" t="s">
        <v>7</v>
      </c>
      <c r="J37" t="s">
        <v>26</v>
      </c>
    </row>
    <row r="38" spans="1:10" x14ac:dyDescent="0.25">
      <c r="A38" t="s">
        <v>7</v>
      </c>
      <c r="B38" t="s">
        <v>27</v>
      </c>
      <c r="C38" t="s">
        <v>4</v>
      </c>
      <c r="D38" t="s">
        <v>1227</v>
      </c>
      <c r="E38" t="s">
        <v>4</v>
      </c>
      <c r="F38" t="s">
        <v>4</v>
      </c>
      <c r="G38" t="s">
        <v>4</v>
      </c>
      <c r="I38" t="s">
        <v>7</v>
      </c>
      <c r="J38" t="s">
        <v>11</v>
      </c>
    </row>
    <row r="39" spans="1:10" x14ac:dyDescent="0.25">
      <c r="A39" t="s">
        <v>7</v>
      </c>
      <c r="B39" t="s">
        <v>57</v>
      </c>
      <c r="C39" t="s">
        <v>4</v>
      </c>
      <c r="D39" t="s">
        <v>1227</v>
      </c>
      <c r="E39" t="s">
        <v>4</v>
      </c>
      <c r="F39" t="s">
        <v>4</v>
      </c>
      <c r="G39" t="s">
        <v>4</v>
      </c>
      <c r="I39" t="s">
        <v>7</v>
      </c>
      <c r="J39" t="s">
        <v>37</v>
      </c>
    </row>
    <row r="40" spans="1:10" x14ac:dyDescent="0.25">
      <c r="A40" t="s">
        <v>7</v>
      </c>
      <c r="B40" t="s">
        <v>31</v>
      </c>
      <c r="C40" t="s">
        <v>4</v>
      </c>
      <c r="D40" t="s">
        <v>1227</v>
      </c>
      <c r="E40" t="s">
        <v>4</v>
      </c>
      <c r="F40" t="s">
        <v>4</v>
      </c>
      <c r="G40" t="s">
        <v>4</v>
      </c>
      <c r="I40" t="s">
        <v>7</v>
      </c>
      <c r="J40" t="s">
        <v>32</v>
      </c>
    </row>
    <row r="41" spans="1:10" x14ac:dyDescent="0.25">
      <c r="A41" t="s">
        <v>7</v>
      </c>
      <c r="B41" t="s">
        <v>37</v>
      </c>
      <c r="C41" t="s">
        <v>4</v>
      </c>
      <c r="D41" t="s">
        <v>1227</v>
      </c>
      <c r="E41" t="s">
        <v>4</v>
      </c>
      <c r="F41" t="s">
        <v>4</v>
      </c>
      <c r="G41" t="s">
        <v>4</v>
      </c>
      <c r="I41" t="s">
        <v>7</v>
      </c>
      <c r="J41" t="s">
        <v>37</v>
      </c>
    </row>
    <row r="42" spans="1:10" x14ac:dyDescent="0.25">
      <c r="A42" t="s">
        <v>7</v>
      </c>
      <c r="B42" t="s">
        <v>24</v>
      </c>
      <c r="C42" t="s">
        <v>4</v>
      </c>
      <c r="D42" t="s">
        <v>1227</v>
      </c>
      <c r="E42" t="s">
        <v>4</v>
      </c>
      <c r="F42" t="s">
        <v>4</v>
      </c>
      <c r="G42" t="s">
        <v>4</v>
      </c>
      <c r="I42" t="s">
        <v>7</v>
      </c>
      <c r="J42" t="s">
        <v>24</v>
      </c>
    </row>
    <row r="43" spans="1:10" x14ac:dyDescent="0.25">
      <c r="A43" t="s">
        <v>7</v>
      </c>
      <c r="B43" t="s">
        <v>52</v>
      </c>
      <c r="C43" t="s">
        <v>4</v>
      </c>
      <c r="D43" t="s">
        <v>1227</v>
      </c>
      <c r="E43" t="s">
        <v>4</v>
      </c>
      <c r="F43" t="s">
        <v>4</v>
      </c>
      <c r="G43" t="s">
        <v>4</v>
      </c>
      <c r="I43" t="s">
        <v>7</v>
      </c>
      <c r="J43" t="s">
        <v>53</v>
      </c>
    </row>
    <row r="44" spans="1:10" x14ac:dyDescent="0.25">
      <c r="A44" t="s">
        <v>7</v>
      </c>
      <c r="B44" t="s">
        <v>48</v>
      </c>
      <c r="C44" t="s">
        <v>4</v>
      </c>
      <c r="D44" t="s">
        <v>1227</v>
      </c>
      <c r="E44" t="s">
        <v>4</v>
      </c>
      <c r="F44" t="s">
        <v>4</v>
      </c>
      <c r="G44" t="s">
        <v>4</v>
      </c>
      <c r="I44" t="s">
        <v>7</v>
      </c>
      <c r="J44" t="s">
        <v>49</v>
      </c>
    </row>
    <row r="45" spans="1:10" x14ac:dyDescent="0.25">
      <c r="A45" t="s">
        <v>7</v>
      </c>
      <c r="B45" t="s">
        <v>39</v>
      </c>
      <c r="C45" t="s">
        <v>4</v>
      </c>
      <c r="D45" t="s">
        <v>1227</v>
      </c>
      <c r="E45" t="s">
        <v>4</v>
      </c>
      <c r="F45" t="s">
        <v>4</v>
      </c>
      <c r="G45" t="s">
        <v>4</v>
      </c>
      <c r="I45" t="s">
        <v>7</v>
      </c>
      <c r="J45" t="s">
        <v>39</v>
      </c>
    </row>
    <row r="46" spans="1:10" x14ac:dyDescent="0.25">
      <c r="A46" t="s">
        <v>7</v>
      </c>
      <c r="B46" t="s">
        <v>47</v>
      </c>
      <c r="C46" t="s">
        <v>4</v>
      </c>
      <c r="D46" t="s">
        <v>1227</v>
      </c>
      <c r="E46" t="s">
        <v>4</v>
      </c>
      <c r="F46" t="s">
        <v>4</v>
      </c>
      <c r="G46" t="s">
        <v>4</v>
      </c>
      <c r="I46" t="s">
        <v>7</v>
      </c>
      <c r="J46" t="s">
        <v>45</v>
      </c>
    </row>
    <row r="47" spans="1:10" x14ac:dyDescent="0.25">
      <c r="A47" t="s">
        <v>7</v>
      </c>
      <c r="B47" t="s">
        <v>42</v>
      </c>
      <c r="C47" t="s">
        <v>4</v>
      </c>
      <c r="D47" t="s">
        <v>1227</v>
      </c>
      <c r="E47" t="s">
        <v>4</v>
      </c>
      <c r="F47" t="s">
        <v>4</v>
      </c>
      <c r="G47" t="s">
        <v>4</v>
      </c>
      <c r="I47" t="s">
        <v>7</v>
      </c>
      <c r="J47" t="s">
        <v>42</v>
      </c>
    </row>
    <row r="48" spans="1:10" x14ac:dyDescent="0.25">
      <c r="A48" t="s">
        <v>7</v>
      </c>
      <c r="B48" t="s">
        <v>51</v>
      </c>
      <c r="C48" t="s">
        <v>4</v>
      </c>
      <c r="D48" t="s">
        <v>1227</v>
      </c>
      <c r="E48" t="s">
        <v>4</v>
      </c>
      <c r="F48" t="s">
        <v>4</v>
      </c>
      <c r="G48" t="s">
        <v>4</v>
      </c>
      <c r="I48" t="s">
        <v>7</v>
      </c>
      <c r="J48" t="s">
        <v>22</v>
      </c>
    </row>
    <row r="49" spans="1:10" x14ac:dyDescent="0.25">
      <c r="A49" t="s">
        <v>69</v>
      </c>
      <c r="B49" t="s">
        <v>70</v>
      </c>
      <c r="C49" t="s">
        <v>4</v>
      </c>
      <c r="D49" t="s">
        <v>1227</v>
      </c>
      <c r="E49" t="s">
        <v>4</v>
      </c>
      <c r="F49" t="s">
        <v>4</v>
      </c>
      <c r="G49" t="s">
        <v>4</v>
      </c>
      <c r="I49" t="s">
        <v>69</v>
      </c>
      <c r="J49" t="s">
        <v>71</v>
      </c>
    </row>
    <row r="50" spans="1:10" x14ac:dyDescent="0.25">
      <c r="A50" t="s">
        <v>69</v>
      </c>
      <c r="B50" t="s">
        <v>72</v>
      </c>
      <c r="C50" t="s">
        <v>4</v>
      </c>
      <c r="D50" t="s">
        <v>1227</v>
      </c>
      <c r="E50" t="s">
        <v>4</v>
      </c>
      <c r="F50" t="s">
        <v>4</v>
      </c>
      <c r="G50" t="s">
        <v>4</v>
      </c>
      <c r="I50" t="s">
        <v>69</v>
      </c>
      <c r="J50" t="s">
        <v>71</v>
      </c>
    </row>
    <row r="51" spans="1:10" x14ac:dyDescent="0.25">
      <c r="A51" t="s">
        <v>69</v>
      </c>
      <c r="B51" t="s">
        <v>71</v>
      </c>
      <c r="C51" t="s">
        <v>4</v>
      </c>
      <c r="D51" t="s">
        <v>1228</v>
      </c>
      <c r="E51">
        <v>0.73035232922629123</v>
      </c>
      <c r="F51">
        <v>41.710999999999999</v>
      </c>
      <c r="G51" t="s">
        <v>4</v>
      </c>
      <c r="I51" t="s">
        <v>69</v>
      </c>
      <c r="J51" t="s">
        <v>71</v>
      </c>
    </row>
    <row r="52" spans="1:10" x14ac:dyDescent="0.25">
      <c r="A52" t="s">
        <v>69</v>
      </c>
      <c r="B52" t="s">
        <v>73</v>
      </c>
      <c r="C52" t="s">
        <v>4</v>
      </c>
      <c r="D52" t="s">
        <v>1227</v>
      </c>
      <c r="E52" t="s">
        <v>4</v>
      </c>
      <c r="F52" t="s">
        <v>4</v>
      </c>
      <c r="G52" t="s">
        <v>4</v>
      </c>
      <c r="I52" t="s">
        <v>69</v>
      </c>
      <c r="J52" t="s">
        <v>71</v>
      </c>
    </row>
    <row r="53" spans="1:10" x14ac:dyDescent="0.25">
      <c r="A53" t="s">
        <v>74</v>
      </c>
      <c r="B53" t="s">
        <v>75</v>
      </c>
      <c r="C53" t="s">
        <v>4</v>
      </c>
      <c r="D53" t="s">
        <v>1227</v>
      </c>
      <c r="E53" t="s">
        <v>4</v>
      </c>
      <c r="F53" t="s">
        <v>4</v>
      </c>
      <c r="G53" t="s">
        <v>4</v>
      </c>
      <c r="I53" t="s">
        <v>74</v>
      </c>
      <c r="J53" t="s">
        <v>75</v>
      </c>
    </row>
    <row r="54" spans="1:10" x14ac:dyDescent="0.25">
      <c r="A54" t="s">
        <v>76</v>
      </c>
      <c r="B54" t="s">
        <v>77</v>
      </c>
      <c r="C54" t="s">
        <v>4</v>
      </c>
      <c r="D54" t="s">
        <v>1227</v>
      </c>
      <c r="E54" t="s">
        <v>4</v>
      </c>
      <c r="F54" t="s">
        <v>4</v>
      </c>
      <c r="G54" t="s">
        <v>4</v>
      </c>
      <c r="I54" t="s">
        <v>76</v>
      </c>
      <c r="J54" t="s">
        <v>77</v>
      </c>
    </row>
    <row r="55" spans="1:10" x14ac:dyDescent="0.25">
      <c r="A55" t="s">
        <v>76</v>
      </c>
      <c r="B55" t="s">
        <v>80</v>
      </c>
      <c r="C55" t="s">
        <v>4</v>
      </c>
      <c r="D55" t="s">
        <v>1227</v>
      </c>
      <c r="E55" t="s">
        <v>4</v>
      </c>
      <c r="F55" t="s">
        <v>4</v>
      </c>
      <c r="G55" t="s">
        <v>4</v>
      </c>
      <c r="I55" t="s">
        <v>76</v>
      </c>
      <c r="J55" t="s">
        <v>77</v>
      </c>
    </row>
    <row r="56" spans="1:10" x14ac:dyDescent="0.25">
      <c r="A56" t="s">
        <v>76</v>
      </c>
      <c r="B56" t="s">
        <v>81</v>
      </c>
      <c r="C56" t="s">
        <v>4</v>
      </c>
      <c r="D56" t="s">
        <v>1227</v>
      </c>
      <c r="E56" t="s">
        <v>4</v>
      </c>
      <c r="F56" t="s">
        <v>4</v>
      </c>
      <c r="G56" t="s">
        <v>4</v>
      </c>
      <c r="I56" t="s">
        <v>76</v>
      </c>
      <c r="J56" t="s">
        <v>77</v>
      </c>
    </row>
    <row r="57" spans="1:10" x14ac:dyDescent="0.25">
      <c r="A57" t="s">
        <v>82</v>
      </c>
      <c r="B57" t="s">
        <v>83</v>
      </c>
      <c r="C57" t="s">
        <v>4</v>
      </c>
      <c r="D57" t="s">
        <v>1227</v>
      </c>
      <c r="E57" t="s">
        <v>4</v>
      </c>
      <c r="F57" t="s">
        <v>4</v>
      </c>
      <c r="G57" t="s">
        <v>4</v>
      </c>
      <c r="I57" t="s">
        <v>82</v>
      </c>
      <c r="J57" t="s">
        <v>84</v>
      </c>
    </row>
    <row r="58" spans="1:10" x14ac:dyDescent="0.25">
      <c r="A58" t="s">
        <v>85</v>
      </c>
      <c r="B58" t="s">
        <v>86</v>
      </c>
      <c r="C58" t="s">
        <v>4</v>
      </c>
      <c r="D58" t="s">
        <v>1227</v>
      </c>
      <c r="E58" t="s">
        <v>4</v>
      </c>
      <c r="F58" t="s">
        <v>4</v>
      </c>
      <c r="G58" t="s">
        <v>4</v>
      </c>
      <c r="I58" t="s">
        <v>85</v>
      </c>
      <c r="J58" t="s">
        <v>86</v>
      </c>
    </row>
    <row r="59" spans="1:10" x14ac:dyDescent="0.25">
      <c r="A59" t="s">
        <v>87</v>
      </c>
      <c r="B59" t="s">
        <v>88</v>
      </c>
      <c r="C59" t="s">
        <v>4</v>
      </c>
      <c r="D59" t="s">
        <v>1227</v>
      </c>
      <c r="E59" t="s">
        <v>4</v>
      </c>
      <c r="F59" t="s">
        <v>4</v>
      </c>
      <c r="G59" t="s">
        <v>4</v>
      </c>
      <c r="I59" t="s">
        <v>87</v>
      </c>
      <c r="J59" t="s">
        <v>88</v>
      </c>
    </row>
    <row r="60" spans="1:10" x14ac:dyDescent="0.25">
      <c r="A60" t="s">
        <v>89</v>
      </c>
      <c r="B60" t="s">
        <v>90</v>
      </c>
      <c r="C60" t="s">
        <v>4</v>
      </c>
      <c r="D60" t="s">
        <v>1227</v>
      </c>
      <c r="E60" t="s">
        <v>4</v>
      </c>
      <c r="F60" t="s">
        <v>4</v>
      </c>
      <c r="G60" t="s">
        <v>4</v>
      </c>
      <c r="I60" t="s">
        <v>89</v>
      </c>
      <c r="J60" t="s">
        <v>90</v>
      </c>
    </row>
    <row r="61" spans="1:10" x14ac:dyDescent="0.25">
      <c r="A61" t="s">
        <v>91</v>
      </c>
      <c r="B61" t="s">
        <v>92</v>
      </c>
      <c r="C61" t="s">
        <v>1191</v>
      </c>
      <c r="D61" t="s">
        <v>1228</v>
      </c>
      <c r="E61">
        <v>0.66233646037716176</v>
      </c>
      <c r="F61">
        <v>43.08</v>
      </c>
      <c r="G61" t="s">
        <v>4</v>
      </c>
      <c r="I61" t="s">
        <v>91</v>
      </c>
      <c r="J61" t="s">
        <v>92</v>
      </c>
    </row>
    <row r="62" spans="1:10" x14ac:dyDescent="0.25">
      <c r="A62" t="s">
        <v>93</v>
      </c>
      <c r="B62" t="s">
        <v>96</v>
      </c>
      <c r="C62" t="s">
        <v>4</v>
      </c>
      <c r="D62" t="s">
        <v>1227</v>
      </c>
      <c r="E62" t="s">
        <v>4</v>
      </c>
      <c r="F62" t="s">
        <v>4</v>
      </c>
      <c r="G62" t="s">
        <v>4</v>
      </c>
      <c r="I62" t="s">
        <v>93</v>
      </c>
      <c r="J62" t="s">
        <v>95</v>
      </c>
    </row>
    <row r="63" spans="1:10" x14ac:dyDescent="0.25">
      <c r="A63" t="s">
        <v>93</v>
      </c>
      <c r="B63" t="s">
        <v>95</v>
      </c>
      <c r="C63" t="s">
        <v>1192</v>
      </c>
      <c r="D63" t="s">
        <v>1228</v>
      </c>
      <c r="E63">
        <v>0.57193701449095868</v>
      </c>
      <c r="F63">
        <v>27.53</v>
      </c>
      <c r="G63">
        <v>6.79</v>
      </c>
      <c r="I63" t="s">
        <v>93</v>
      </c>
      <c r="J63" t="s">
        <v>95</v>
      </c>
    </row>
    <row r="64" spans="1:10" x14ac:dyDescent="0.25">
      <c r="A64" t="s">
        <v>93</v>
      </c>
      <c r="B64" t="s">
        <v>97</v>
      </c>
      <c r="C64" t="s">
        <v>4</v>
      </c>
      <c r="D64" t="s">
        <v>1227</v>
      </c>
      <c r="E64" t="s">
        <v>4</v>
      </c>
      <c r="F64" t="s">
        <v>4</v>
      </c>
      <c r="G64" t="s">
        <v>4</v>
      </c>
      <c r="I64" t="s">
        <v>93</v>
      </c>
      <c r="J64" t="s">
        <v>95</v>
      </c>
    </row>
    <row r="65" spans="1:10" x14ac:dyDescent="0.25">
      <c r="A65" t="s">
        <v>93</v>
      </c>
      <c r="B65" t="s">
        <v>94</v>
      </c>
      <c r="C65" t="s">
        <v>4</v>
      </c>
      <c r="D65" t="s">
        <v>1227</v>
      </c>
      <c r="E65" t="s">
        <v>4</v>
      </c>
      <c r="F65" t="s">
        <v>4</v>
      </c>
      <c r="G65" t="s">
        <v>4</v>
      </c>
      <c r="I65" t="s">
        <v>93</v>
      </c>
      <c r="J65" t="s">
        <v>95</v>
      </c>
    </row>
    <row r="66" spans="1:10" x14ac:dyDescent="0.25">
      <c r="A66" t="s">
        <v>98</v>
      </c>
      <c r="B66" t="s">
        <v>99</v>
      </c>
      <c r="C66" t="s">
        <v>4</v>
      </c>
      <c r="D66" t="s">
        <v>1227</v>
      </c>
      <c r="E66" t="s">
        <v>4</v>
      </c>
      <c r="F66" t="s">
        <v>4</v>
      </c>
      <c r="G66" t="s">
        <v>4</v>
      </c>
      <c r="I66" t="s">
        <v>98</v>
      </c>
      <c r="J66" t="s">
        <v>99</v>
      </c>
    </row>
    <row r="67" spans="1:10" x14ac:dyDescent="0.25">
      <c r="A67" t="s">
        <v>98</v>
      </c>
      <c r="B67" t="s">
        <v>100</v>
      </c>
      <c r="C67" t="s">
        <v>4</v>
      </c>
      <c r="D67" t="s">
        <v>1227</v>
      </c>
      <c r="E67" t="s">
        <v>4</v>
      </c>
      <c r="F67" t="s">
        <v>4</v>
      </c>
      <c r="G67" t="s">
        <v>4</v>
      </c>
      <c r="I67" t="s">
        <v>98</v>
      </c>
      <c r="J67" t="s">
        <v>99</v>
      </c>
    </row>
    <row r="68" spans="1:10" x14ac:dyDescent="0.25">
      <c r="A68" t="s">
        <v>101</v>
      </c>
      <c r="B68" t="s">
        <v>102</v>
      </c>
      <c r="C68" t="s">
        <v>4</v>
      </c>
      <c r="D68" t="s">
        <v>1228</v>
      </c>
      <c r="E68">
        <v>0.66415461203027826</v>
      </c>
      <c r="F68">
        <v>31.579000000000001</v>
      </c>
      <c r="G68" t="s">
        <v>4</v>
      </c>
      <c r="I68" t="s">
        <v>101</v>
      </c>
      <c r="J68" t="s">
        <v>102</v>
      </c>
    </row>
    <row r="69" spans="1:10" x14ac:dyDescent="0.25">
      <c r="A69" t="s">
        <v>101</v>
      </c>
      <c r="B69" t="s">
        <v>103</v>
      </c>
      <c r="C69" t="s">
        <v>4</v>
      </c>
      <c r="D69" t="s">
        <v>1227</v>
      </c>
      <c r="E69" t="s">
        <v>4</v>
      </c>
      <c r="F69" t="s">
        <v>4</v>
      </c>
      <c r="G69" t="s">
        <v>4</v>
      </c>
      <c r="I69" t="s">
        <v>101</v>
      </c>
      <c r="J69" t="s">
        <v>102</v>
      </c>
    </row>
    <row r="70" spans="1:10" x14ac:dyDescent="0.25">
      <c r="A70" t="s">
        <v>101</v>
      </c>
      <c r="B70" t="s">
        <v>104</v>
      </c>
      <c r="C70" t="s">
        <v>4</v>
      </c>
      <c r="D70" t="s">
        <v>1227</v>
      </c>
      <c r="E70" t="s">
        <v>4</v>
      </c>
      <c r="F70" t="s">
        <v>4</v>
      </c>
      <c r="G70" t="s">
        <v>4</v>
      </c>
      <c r="I70" t="s">
        <v>101</v>
      </c>
      <c r="J70" t="s">
        <v>102</v>
      </c>
    </row>
    <row r="71" spans="1:10" x14ac:dyDescent="0.25">
      <c r="A71" t="s">
        <v>105</v>
      </c>
      <c r="B71" t="s">
        <v>107</v>
      </c>
      <c r="C71" t="s">
        <v>1193</v>
      </c>
      <c r="D71" t="s">
        <v>1228</v>
      </c>
      <c r="E71">
        <v>0.57846867957234016</v>
      </c>
      <c r="F71">
        <v>145.81700000000001</v>
      </c>
      <c r="G71" t="s">
        <v>4</v>
      </c>
      <c r="I71" t="s">
        <v>105</v>
      </c>
      <c r="J71" t="s">
        <v>107</v>
      </c>
    </row>
    <row r="72" spans="1:10" x14ac:dyDescent="0.25">
      <c r="A72" t="s">
        <v>105</v>
      </c>
      <c r="B72" t="s">
        <v>106</v>
      </c>
      <c r="C72" t="s">
        <v>1193</v>
      </c>
      <c r="D72" t="s">
        <v>1228</v>
      </c>
      <c r="E72">
        <v>0.54088471636566171</v>
      </c>
      <c r="F72">
        <v>8.8840000000000003</v>
      </c>
      <c r="G72" t="s">
        <v>4</v>
      </c>
      <c r="I72" t="s">
        <v>105</v>
      </c>
      <c r="J72" t="s">
        <v>107</v>
      </c>
    </row>
    <row r="73" spans="1:10" x14ac:dyDescent="0.25">
      <c r="A73" t="s">
        <v>110</v>
      </c>
      <c r="B73" t="s">
        <v>111</v>
      </c>
      <c r="C73" t="s">
        <v>4</v>
      </c>
      <c r="D73" t="s">
        <v>1227</v>
      </c>
      <c r="E73" t="s">
        <v>4</v>
      </c>
      <c r="F73" t="s">
        <v>4</v>
      </c>
      <c r="G73" t="s">
        <v>4</v>
      </c>
      <c r="I73" t="s">
        <v>110</v>
      </c>
      <c r="J73" t="s">
        <v>111</v>
      </c>
    </row>
    <row r="74" spans="1:10" x14ac:dyDescent="0.25">
      <c r="A74" t="s">
        <v>112</v>
      </c>
      <c r="B74" t="s">
        <v>113</v>
      </c>
      <c r="C74" t="s">
        <v>1194</v>
      </c>
      <c r="D74" t="s">
        <v>1227</v>
      </c>
      <c r="E74" t="s">
        <v>4</v>
      </c>
      <c r="F74" t="s">
        <v>4</v>
      </c>
      <c r="G74" t="s">
        <v>4</v>
      </c>
      <c r="I74" t="s">
        <v>112</v>
      </c>
      <c r="J74" t="s">
        <v>114</v>
      </c>
    </row>
    <row r="75" spans="1:10" x14ac:dyDescent="0.25">
      <c r="A75" t="s">
        <v>112</v>
      </c>
      <c r="B75" t="s">
        <v>114</v>
      </c>
      <c r="C75" t="s">
        <v>1194</v>
      </c>
      <c r="D75" t="s">
        <v>1228</v>
      </c>
      <c r="E75">
        <v>0.68759408819214585</v>
      </c>
      <c r="F75">
        <v>60.406999999999996</v>
      </c>
      <c r="G75" t="s">
        <v>4</v>
      </c>
      <c r="I75" t="s">
        <v>112</v>
      </c>
      <c r="J75" t="s">
        <v>114</v>
      </c>
    </row>
    <row r="76" spans="1:10" x14ac:dyDescent="0.25">
      <c r="A76" t="s">
        <v>115</v>
      </c>
      <c r="B76" t="s">
        <v>116</v>
      </c>
      <c r="C76" t="s">
        <v>4</v>
      </c>
      <c r="D76" t="s">
        <v>1227</v>
      </c>
      <c r="E76" t="s">
        <v>4</v>
      </c>
      <c r="F76" t="s">
        <v>4</v>
      </c>
      <c r="G76" t="s">
        <v>4</v>
      </c>
      <c r="I76" t="s">
        <v>115</v>
      </c>
      <c r="J76" t="s">
        <v>117</v>
      </c>
    </row>
    <row r="77" spans="1:10" x14ac:dyDescent="0.25">
      <c r="A77" t="s">
        <v>115</v>
      </c>
      <c r="B77" t="s">
        <v>118</v>
      </c>
      <c r="C77" t="s">
        <v>4</v>
      </c>
      <c r="D77" t="s">
        <v>1227</v>
      </c>
      <c r="E77" t="s">
        <v>4</v>
      </c>
      <c r="F77" t="s">
        <v>4</v>
      </c>
      <c r="G77" t="s">
        <v>4</v>
      </c>
      <c r="I77" t="s">
        <v>115</v>
      </c>
      <c r="J77" t="s">
        <v>117</v>
      </c>
    </row>
    <row r="78" spans="1:10" x14ac:dyDescent="0.25">
      <c r="A78" t="s">
        <v>119</v>
      </c>
      <c r="B78" t="s">
        <v>135</v>
      </c>
      <c r="C78" t="s">
        <v>1195</v>
      </c>
      <c r="D78" t="s">
        <v>1227</v>
      </c>
      <c r="E78" t="s">
        <v>4</v>
      </c>
      <c r="F78" t="s">
        <v>4</v>
      </c>
      <c r="G78" t="s">
        <v>4</v>
      </c>
      <c r="I78" t="s">
        <v>119</v>
      </c>
      <c r="J78" t="s">
        <v>136</v>
      </c>
    </row>
    <row r="79" spans="1:10" x14ac:dyDescent="0.25">
      <c r="A79" t="s">
        <v>119</v>
      </c>
      <c r="B79" t="s">
        <v>132</v>
      </c>
      <c r="C79" t="s">
        <v>1195</v>
      </c>
      <c r="D79" t="s">
        <v>1228</v>
      </c>
      <c r="E79">
        <v>0.50046428571428569</v>
      </c>
      <c r="F79">
        <v>101</v>
      </c>
      <c r="G79" t="s">
        <v>4</v>
      </c>
      <c r="I79" t="s">
        <v>119</v>
      </c>
      <c r="J79" t="s">
        <v>121</v>
      </c>
    </row>
    <row r="80" spans="1:10" x14ac:dyDescent="0.25">
      <c r="A80" t="s">
        <v>119</v>
      </c>
      <c r="B80" t="s">
        <v>120</v>
      </c>
      <c r="C80" t="s">
        <v>1195</v>
      </c>
      <c r="D80" t="s">
        <v>1228</v>
      </c>
      <c r="E80">
        <v>0.50046428571428569</v>
      </c>
      <c r="F80">
        <v>101</v>
      </c>
      <c r="G80" t="s">
        <v>4</v>
      </c>
      <c r="I80" t="s">
        <v>119</v>
      </c>
      <c r="J80" t="s">
        <v>121</v>
      </c>
    </row>
    <row r="81" spans="1:10" x14ac:dyDescent="0.25">
      <c r="A81" t="s">
        <v>119</v>
      </c>
      <c r="B81" t="s">
        <v>124</v>
      </c>
      <c r="C81" t="s">
        <v>1195</v>
      </c>
      <c r="D81" t="s">
        <v>1227</v>
      </c>
      <c r="E81" t="s">
        <v>4</v>
      </c>
      <c r="F81" t="s">
        <v>4</v>
      </c>
      <c r="G81" t="s">
        <v>4</v>
      </c>
      <c r="I81" t="s">
        <v>119</v>
      </c>
      <c r="J81" t="s">
        <v>121</v>
      </c>
    </row>
    <row r="82" spans="1:10" x14ac:dyDescent="0.25">
      <c r="A82" t="s">
        <v>119</v>
      </c>
      <c r="B82" t="s">
        <v>131</v>
      </c>
      <c r="C82" t="s">
        <v>1195</v>
      </c>
      <c r="D82" t="s">
        <v>1227</v>
      </c>
      <c r="E82" t="s">
        <v>4</v>
      </c>
      <c r="F82" t="s">
        <v>4</v>
      </c>
      <c r="G82" t="s">
        <v>4</v>
      </c>
      <c r="I82" t="s">
        <v>119</v>
      </c>
      <c r="J82" t="s">
        <v>123</v>
      </c>
    </row>
    <row r="83" spans="1:10" x14ac:dyDescent="0.25">
      <c r="A83" t="s">
        <v>119</v>
      </c>
      <c r="B83" t="s">
        <v>133</v>
      </c>
      <c r="C83" t="s">
        <v>1195</v>
      </c>
      <c r="D83" t="s">
        <v>1228</v>
      </c>
      <c r="E83">
        <v>0.5668812233285917</v>
      </c>
      <c r="F83">
        <v>21.5</v>
      </c>
      <c r="G83" t="s">
        <v>4</v>
      </c>
      <c r="I83" t="s">
        <v>119</v>
      </c>
      <c r="J83" t="s">
        <v>123</v>
      </c>
    </row>
    <row r="84" spans="1:10" x14ac:dyDescent="0.25">
      <c r="A84" t="s">
        <v>119</v>
      </c>
      <c r="B84" t="s">
        <v>137</v>
      </c>
      <c r="C84" t="s">
        <v>1195</v>
      </c>
      <c r="D84" t="s">
        <v>1228</v>
      </c>
      <c r="E84">
        <v>0.56559590792838865</v>
      </c>
      <c r="F84">
        <v>10</v>
      </c>
      <c r="G84" t="s">
        <v>4</v>
      </c>
      <c r="I84" t="s">
        <v>119</v>
      </c>
      <c r="J84" t="s">
        <v>123</v>
      </c>
    </row>
    <row r="85" spans="1:10" x14ac:dyDescent="0.25">
      <c r="A85" t="s">
        <v>119</v>
      </c>
      <c r="B85" t="s">
        <v>122</v>
      </c>
      <c r="C85" t="s">
        <v>1195</v>
      </c>
      <c r="D85" t="s">
        <v>1228</v>
      </c>
      <c r="E85">
        <v>0.5679933774834437</v>
      </c>
      <c r="F85">
        <v>11.5</v>
      </c>
      <c r="G85" t="s">
        <v>4</v>
      </c>
      <c r="I85" t="s">
        <v>119</v>
      </c>
      <c r="J85" t="s">
        <v>123</v>
      </c>
    </row>
    <row r="86" spans="1:10" x14ac:dyDescent="0.25">
      <c r="A86" t="s">
        <v>119</v>
      </c>
      <c r="B86" t="s">
        <v>127</v>
      </c>
      <c r="C86" t="s">
        <v>1195</v>
      </c>
      <c r="D86" t="s">
        <v>1227</v>
      </c>
      <c r="E86" t="s">
        <v>4</v>
      </c>
      <c r="F86" t="s">
        <v>4</v>
      </c>
      <c r="G86" t="s">
        <v>4</v>
      </c>
      <c r="I86" t="s">
        <v>119</v>
      </c>
      <c r="J86" t="s">
        <v>128</v>
      </c>
    </row>
    <row r="87" spans="1:10" x14ac:dyDescent="0.25">
      <c r="A87" t="s">
        <v>119</v>
      </c>
      <c r="B87" t="s">
        <v>134</v>
      </c>
      <c r="C87" t="s">
        <v>1195</v>
      </c>
      <c r="D87" t="s">
        <v>1227</v>
      </c>
      <c r="E87" t="s">
        <v>4</v>
      </c>
      <c r="F87" t="s">
        <v>4</v>
      </c>
      <c r="G87" t="s">
        <v>4</v>
      </c>
      <c r="I87" t="s">
        <v>119</v>
      </c>
      <c r="J87" t="s">
        <v>126</v>
      </c>
    </row>
    <row r="88" spans="1:10" x14ac:dyDescent="0.25">
      <c r="A88" t="s">
        <v>119</v>
      </c>
      <c r="B88" t="s">
        <v>138</v>
      </c>
      <c r="C88" t="s">
        <v>1195</v>
      </c>
      <c r="D88" t="s">
        <v>1227</v>
      </c>
      <c r="E88" t="s">
        <v>4</v>
      </c>
      <c r="F88" t="s">
        <v>4</v>
      </c>
      <c r="G88" t="s">
        <v>4</v>
      </c>
      <c r="I88" t="s">
        <v>119</v>
      </c>
      <c r="J88" t="s">
        <v>126</v>
      </c>
    </row>
    <row r="89" spans="1:10" x14ac:dyDescent="0.25">
      <c r="A89" t="s">
        <v>119</v>
      </c>
      <c r="B89" t="s">
        <v>125</v>
      </c>
      <c r="C89" t="s">
        <v>1195</v>
      </c>
      <c r="D89" t="s">
        <v>1227</v>
      </c>
      <c r="E89" t="s">
        <v>4</v>
      </c>
      <c r="F89" t="s">
        <v>4</v>
      </c>
      <c r="G89" t="s">
        <v>4</v>
      </c>
      <c r="I89" t="s">
        <v>119</v>
      </c>
      <c r="J89" t="s">
        <v>126</v>
      </c>
    </row>
    <row r="90" spans="1:10" x14ac:dyDescent="0.25">
      <c r="A90" t="s">
        <v>119</v>
      </c>
      <c r="B90" t="s">
        <v>139</v>
      </c>
      <c r="C90" t="s">
        <v>1195</v>
      </c>
      <c r="D90" t="s">
        <v>1227</v>
      </c>
      <c r="E90" t="s">
        <v>4</v>
      </c>
      <c r="F90" t="s">
        <v>4</v>
      </c>
      <c r="G90" t="s">
        <v>4</v>
      </c>
      <c r="I90" t="s">
        <v>119</v>
      </c>
      <c r="J90" t="s">
        <v>139</v>
      </c>
    </row>
    <row r="91" spans="1:10" x14ac:dyDescent="0.25">
      <c r="A91" t="s">
        <v>140</v>
      </c>
      <c r="B91" t="s">
        <v>140</v>
      </c>
      <c r="C91" t="s">
        <v>4</v>
      </c>
      <c r="D91" t="s">
        <v>1227</v>
      </c>
      <c r="E91" t="s">
        <v>4</v>
      </c>
      <c r="F91" t="s">
        <v>4</v>
      </c>
      <c r="G91" t="s">
        <v>4</v>
      </c>
      <c r="I91" t="s">
        <v>140</v>
      </c>
      <c r="J91" t="s">
        <v>141</v>
      </c>
    </row>
    <row r="92" spans="1:10" x14ac:dyDescent="0.25">
      <c r="A92" t="s">
        <v>142</v>
      </c>
      <c r="B92" t="s">
        <v>143</v>
      </c>
      <c r="C92" t="s">
        <v>4</v>
      </c>
      <c r="D92" t="s">
        <v>1228</v>
      </c>
      <c r="E92">
        <v>0.72249516694725024</v>
      </c>
      <c r="F92">
        <v>14.86</v>
      </c>
      <c r="G92" t="s">
        <v>4</v>
      </c>
      <c r="I92" t="s">
        <v>142</v>
      </c>
      <c r="J92" t="s">
        <v>143</v>
      </c>
    </row>
    <row r="93" spans="1:10" x14ac:dyDescent="0.25">
      <c r="A93" t="s">
        <v>142</v>
      </c>
      <c r="B93" t="s">
        <v>144</v>
      </c>
      <c r="C93" t="s">
        <v>4</v>
      </c>
      <c r="D93" t="s">
        <v>1227</v>
      </c>
      <c r="E93" t="s">
        <v>4</v>
      </c>
      <c r="F93" t="s">
        <v>4</v>
      </c>
      <c r="G93" t="s">
        <v>4</v>
      </c>
      <c r="I93" t="s">
        <v>142</v>
      </c>
      <c r="J93" t="s">
        <v>143</v>
      </c>
    </row>
    <row r="94" spans="1:10" x14ac:dyDescent="0.25">
      <c r="A94" t="s">
        <v>142</v>
      </c>
      <c r="B94" t="s">
        <v>145</v>
      </c>
      <c r="C94" t="s">
        <v>4</v>
      </c>
      <c r="D94" t="s">
        <v>1227</v>
      </c>
      <c r="E94" t="s">
        <v>4</v>
      </c>
      <c r="F94" t="s">
        <v>4</v>
      </c>
      <c r="G94" t="s">
        <v>4</v>
      </c>
      <c r="I94" t="s">
        <v>142</v>
      </c>
      <c r="J94" t="s">
        <v>143</v>
      </c>
    </row>
    <row r="95" spans="1:10" x14ac:dyDescent="0.25">
      <c r="A95" t="s">
        <v>146</v>
      </c>
      <c r="B95" t="s">
        <v>147</v>
      </c>
      <c r="C95" t="s">
        <v>4</v>
      </c>
      <c r="D95" t="s">
        <v>1228</v>
      </c>
      <c r="E95">
        <v>0.98437131586362336</v>
      </c>
      <c r="F95">
        <v>0.17</v>
      </c>
      <c r="G95" t="s">
        <v>4</v>
      </c>
      <c r="I95" t="s">
        <v>146</v>
      </c>
      <c r="J95" t="s">
        <v>147</v>
      </c>
    </row>
    <row r="96" spans="1:10" x14ac:dyDescent="0.25">
      <c r="A96" t="s">
        <v>148</v>
      </c>
      <c r="B96" t="s">
        <v>149</v>
      </c>
      <c r="C96" t="s">
        <v>4</v>
      </c>
      <c r="D96" t="s">
        <v>1228</v>
      </c>
      <c r="E96">
        <v>0.66534341134979158</v>
      </c>
      <c r="F96">
        <v>55.1</v>
      </c>
      <c r="G96" t="s">
        <v>4</v>
      </c>
      <c r="I96" t="s">
        <v>148</v>
      </c>
      <c r="J96" t="s">
        <v>149</v>
      </c>
    </row>
    <row r="97" spans="1:10" x14ac:dyDescent="0.25">
      <c r="A97" t="s">
        <v>151</v>
      </c>
      <c r="B97" t="s">
        <v>153</v>
      </c>
      <c r="C97" t="s">
        <v>4</v>
      </c>
      <c r="D97" t="s">
        <v>1228</v>
      </c>
      <c r="E97">
        <v>0.63158453352202115</v>
      </c>
      <c r="F97">
        <v>99.156999999999996</v>
      </c>
      <c r="G97" t="s">
        <v>4</v>
      </c>
      <c r="I97" t="s">
        <v>151</v>
      </c>
      <c r="J97" t="s">
        <v>154</v>
      </c>
    </row>
    <row r="98" spans="1:10" x14ac:dyDescent="0.25">
      <c r="A98" t="s">
        <v>151</v>
      </c>
      <c r="B98" t="s">
        <v>155</v>
      </c>
      <c r="C98" t="s">
        <v>4</v>
      </c>
      <c r="D98" t="s">
        <v>1227</v>
      </c>
      <c r="E98" t="s">
        <v>4</v>
      </c>
      <c r="F98" t="s">
        <v>4</v>
      </c>
      <c r="G98" t="s">
        <v>4</v>
      </c>
      <c r="I98" t="s">
        <v>151</v>
      </c>
      <c r="J98" t="s">
        <v>154</v>
      </c>
    </row>
    <row r="99" spans="1:10" x14ac:dyDescent="0.25">
      <c r="A99" t="s">
        <v>151</v>
      </c>
      <c r="B99" t="s">
        <v>156</v>
      </c>
      <c r="C99" t="s">
        <v>4</v>
      </c>
      <c r="D99" t="s">
        <v>1227</v>
      </c>
      <c r="E99" t="s">
        <v>4</v>
      </c>
      <c r="F99" t="s">
        <v>4</v>
      </c>
      <c r="G99" t="s">
        <v>4</v>
      </c>
      <c r="I99" t="s">
        <v>151</v>
      </c>
      <c r="J99" t="s">
        <v>154</v>
      </c>
    </row>
    <row r="100" spans="1:10" x14ac:dyDescent="0.25">
      <c r="A100" t="s">
        <v>157</v>
      </c>
      <c r="B100" t="s">
        <v>158</v>
      </c>
      <c r="C100" t="s">
        <v>4</v>
      </c>
      <c r="D100" t="s">
        <v>1227</v>
      </c>
      <c r="E100" t="s">
        <v>4</v>
      </c>
      <c r="F100" t="s">
        <v>4</v>
      </c>
      <c r="G100" t="s">
        <v>4</v>
      </c>
      <c r="I100" t="s">
        <v>157</v>
      </c>
      <c r="J100" t="s">
        <v>158</v>
      </c>
    </row>
    <row r="101" spans="1:10" x14ac:dyDescent="0.25">
      <c r="A101" t="s">
        <v>157</v>
      </c>
      <c r="B101" t="s">
        <v>159</v>
      </c>
      <c r="C101" t="s">
        <v>4</v>
      </c>
      <c r="D101" t="s">
        <v>1227</v>
      </c>
      <c r="E101" t="s">
        <v>4</v>
      </c>
      <c r="F101" t="s">
        <v>4</v>
      </c>
      <c r="G101" t="s">
        <v>4</v>
      </c>
      <c r="I101" t="s">
        <v>157</v>
      </c>
      <c r="J101" t="s">
        <v>158</v>
      </c>
    </row>
    <row r="102" spans="1:10" x14ac:dyDescent="0.25">
      <c r="A102" t="s">
        <v>157</v>
      </c>
      <c r="B102" t="s">
        <v>160</v>
      </c>
      <c r="C102" t="s">
        <v>4</v>
      </c>
      <c r="D102" t="s">
        <v>1227</v>
      </c>
      <c r="E102" t="s">
        <v>4</v>
      </c>
      <c r="F102" t="s">
        <v>4</v>
      </c>
      <c r="G102" t="s">
        <v>4</v>
      </c>
      <c r="I102" t="s">
        <v>157</v>
      </c>
      <c r="J102" t="s">
        <v>158</v>
      </c>
    </row>
    <row r="103" spans="1:10" x14ac:dyDescent="0.25">
      <c r="A103" t="s">
        <v>161</v>
      </c>
      <c r="B103" t="s">
        <v>164</v>
      </c>
      <c r="C103" t="s">
        <v>4</v>
      </c>
      <c r="D103" t="s">
        <v>1227</v>
      </c>
      <c r="E103" t="s">
        <v>4</v>
      </c>
      <c r="F103" t="s">
        <v>4</v>
      </c>
      <c r="G103" t="s">
        <v>4</v>
      </c>
      <c r="I103" t="s">
        <v>161</v>
      </c>
      <c r="J103" t="s">
        <v>163</v>
      </c>
    </row>
    <row r="104" spans="1:10" x14ac:dyDescent="0.25">
      <c r="A104" t="s">
        <v>161</v>
      </c>
      <c r="B104" t="s">
        <v>163</v>
      </c>
      <c r="C104" t="s">
        <v>1196</v>
      </c>
      <c r="D104" t="s">
        <v>1228</v>
      </c>
      <c r="E104">
        <v>0.72744563428773956</v>
      </c>
      <c r="F104">
        <v>43.661000000000001</v>
      </c>
      <c r="G104">
        <v>8.09</v>
      </c>
      <c r="I104" t="s">
        <v>161</v>
      </c>
      <c r="J104" t="s">
        <v>163</v>
      </c>
    </row>
    <row r="105" spans="1:10" x14ac:dyDescent="0.25">
      <c r="A105" t="s">
        <v>161</v>
      </c>
      <c r="B105" t="s">
        <v>165</v>
      </c>
      <c r="C105" t="s">
        <v>4</v>
      </c>
      <c r="D105" t="s">
        <v>1227</v>
      </c>
      <c r="E105" t="s">
        <v>4</v>
      </c>
      <c r="F105" t="s">
        <v>4</v>
      </c>
      <c r="G105" t="s">
        <v>4</v>
      </c>
      <c r="I105" t="s">
        <v>161</v>
      </c>
      <c r="J105" t="s">
        <v>163</v>
      </c>
    </row>
    <row r="106" spans="1:10" x14ac:dyDescent="0.25">
      <c r="A106" t="s">
        <v>161</v>
      </c>
      <c r="B106" t="s">
        <v>162</v>
      </c>
      <c r="C106" t="s">
        <v>4</v>
      </c>
      <c r="D106" t="s">
        <v>1227</v>
      </c>
      <c r="E106" t="s">
        <v>4</v>
      </c>
      <c r="F106" t="s">
        <v>4</v>
      </c>
      <c r="G106" t="s">
        <v>4</v>
      </c>
      <c r="I106" t="s">
        <v>161</v>
      </c>
      <c r="J106" t="s">
        <v>163</v>
      </c>
    </row>
    <row r="107" spans="1:10" x14ac:dyDescent="0.25">
      <c r="A107" t="s">
        <v>161</v>
      </c>
      <c r="B107" t="s">
        <v>166</v>
      </c>
      <c r="C107" t="s">
        <v>4</v>
      </c>
      <c r="D107" t="s">
        <v>1227</v>
      </c>
      <c r="E107" t="s">
        <v>4</v>
      </c>
      <c r="F107" t="s">
        <v>4</v>
      </c>
      <c r="G107" t="s">
        <v>4</v>
      </c>
      <c r="I107" t="s">
        <v>161</v>
      </c>
      <c r="J107" t="s">
        <v>163</v>
      </c>
    </row>
    <row r="108" spans="1:10" x14ac:dyDescent="0.25">
      <c r="A108" t="s">
        <v>167</v>
      </c>
      <c r="B108" t="s">
        <v>168</v>
      </c>
      <c r="C108" t="s">
        <v>4</v>
      </c>
      <c r="D108" t="s">
        <v>1227</v>
      </c>
      <c r="E108" t="s">
        <v>4</v>
      </c>
      <c r="F108" t="s">
        <v>4</v>
      </c>
      <c r="G108" t="s">
        <v>4</v>
      </c>
      <c r="I108" t="s">
        <v>167</v>
      </c>
      <c r="J108" t="s">
        <v>168</v>
      </c>
    </row>
    <row r="109" spans="1:10" x14ac:dyDescent="0.25">
      <c r="A109" t="s">
        <v>169</v>
      </c>
      <c r="B109" t="s">
        <v>170</v>
      </c>
      <c r="C109" t="s">
        <v>4</v>
      </c>
      <c r="D109" t="s">
        <v>1228</v>
      </c>
      <c r="E109">
        <v>0.96272238592183368</v>
      </c>
      <c r="F109">
        <v>0.73</v>
      </c>
      <c r="G109" t="s">
        <v>4</v>
      </c>
      <c r="I109" t="s">
        <v>169</v>
      </c>
      <c r="J109" t="s">
        <v>170</v>
      </c>
    </row>
    <row r="110" spans="1:10" x14ac:dyDescent="0.25">
      <c r="A110" t="s">
        <v>169</v>
      </c>
      <c r="B110" t="s">
        <v>171</v>
      </c>
      <c r="C110" t="s">
        <v>4</v>
      </c>
      <c r="D110" t="s">
        <v>1227</v>
      </c>
      <c r="E110" t="s">
        <v>4</v>
      </c>
      <c r="F110" t="s">
        <v>4</v>
      </c>
      <c r="G110" t="s">
        <v>4</v>
      </c>
      <c r="I110" t="s">
        <v>169</v>
      </c>
      <c r="J110" t="s">
        <v>170</v>
      </c>
    </row>
    <row r="111" spans="1:10" x14ac:dyDescent="0.25">
      <c r="A111" t="s">
        <v>169</v>
      </c>
      <c r="B111" t="s">
        <v>172</v>
      </c>
      <c r="C111" t="s">
        <v>4</v>
      </c>
      <c r="D111" t="s">
        <v>1227</v>
      </c>
      <c r="E111" t="s">
        <v>4</v>
      </c>
      <c r="F111" t="s">
        <v>4</v>
      </c>
      <c r="G111" t="s">
        <v>4</v>
      </c>
      <c r="I111" t="s">
        <v>169</v>
      </c>
      <c r="J111" t="s">
        <v>170</v>
      </c>
    </row>
    <row r="112" spans="1:10" x14ac:dyDescent="0.25">
      <c r="A112" t="s">
        <v>173</v>
      </c>
      <c r="B112" t="s">
        <v>174</v>
      </c>
      <c r="C112" t="s">
        <v>4</v>
      </c>
      <c r="D112" t="s">
        <v>1227</v>
      </c>
      <c r="E112" t="s">
        <v>4</v>
      </c>
      <c r="F112" t="s">
        <v>4</v>
      </c>
      <c r="G112" t="s">
        <v>4</v>
      </c>
      <c r="I112" t="s">
        <v>173</v>
      </c>
      <c r="J112" t="s">
        <v>175</v>
      </c>
    </row>
    <row r="113" spans="1:10" x14ac:dyDescent="0.25">
      <c r="A113" t="s">
        <v>173</v>
      </c>
      <c r="B113" t="s">
        <v>176</v>
      </c>
      <c r="C113" t="s">
        <v>4</v>
      </c>
      <c r="D113" t="s">
        <v>1227</v>
      </c>
      <c r="E113" t="s">
        <v>4</v>
      </c>
      <c r="F113" t="s">
        <v>4</v>
      </c>
      <c r="G113" t="s">
        <v>4</v>
      </c>
      <c r="I113" t="s">
        <v>173</v>
      </c>
      <c r="J113" t="s">
        <v>175</v>
      </c>
    </row>
    <row r="114" spans="1:10" x14ac:dyDescent="0.25">
      <c r="A114" t="s">
        <v>173</v>
      </c>
      <c r="B114" t="s">
        <v>177</v>
      </c>
      <c r="C114" t="s">
        <v>4</v>
      </c>
      <c r="D114" t="s">
        <v>1227</v>
      </c>
      <c r="E114" t="s">
        <v>4</v>
      </c>
      <c r="F114" t="s">
        <v>4</v>
      </c>
      <c r="G114" t="s">
        <v>4</v>
      </c>
      <c r="I114" t="s">
        <v>173</v>
      </c>
      <c r="J114" t="s">
        <v>175</v>
      </c>
    </row>
    <row r="115" spans="1:10" x14ac:dyDescent="0.25">
      <c r="A115" t="s">
        <v>173</v>
      </c>
      <c r="B115" t="s">
        <v>178</v>
      </c>
      <c r="C115" t="s">
        <v>4</v>
      </c>
      <c r="D115" t="s">
        <v>1227</v>
      </c>
      <c r="E115" t="s">
        <v>4</v>
      </c>
      <c r="F115" t="s">
        <v>4</v>
      </c>
      <c r="G115" t="s">
        <v>4</v>
      </c>
      <c r="I115" t="s">
        <v>173</v>
      </c>
      <c r="J115" t="s">
        <v>175</v>
      </c>
    </row>
    <row r="116" spans="1:10" x14ac:dyDescent="0.25">
      <c r="A116" t="s">
        <v>179</v>
      </c>
      <c r="B116" t="s">
        <v>181</v>
      </c>
      <c r="C116" t="s">
        <v>4</v>
      </c>
      <c r="D116" t="s">
        <v>1228</v>
      </c>
      <c r="E116">
        <v>0.81187090336134449</v>
      </c>
      <c r="F116">
        <v>14.3</v>
      </c>
      <c r="G116" t="s">
        <v>4</v>
      </c>
      <c r="I116" t="s">
        <v>179</v>
      </c>
      <c r="J116" t="s">
        <v>181</v>
      </c>
    </row>
    <row r="117" spans="1:10" x14ac:dyDescent="0.25">
      <c r="A117" t="s">
        <v>179</v>
      </c>
      <c r="B117" t="s">
        <v>180</v>
      </c>
      <c r="C117" t="s">
        <v>4</v>
      </c>
      <c r="D117" t="s">
        <v>1228</v>
      </c>
      <c r="E117">
        <v>0.80516418269230761</v>
      </c>
      <c r="F117">
        <v>0.38</v>
      </c>
      <c r="G117" t="s">
        <v>4</v>
      </c>
      <c r="I117" t="s">
        <v>179</v>
      </c>
      <c r="J117" t="s">
        <v>181</v>
      </c>
    </row>
    <row r="118" spans="1:10" x14ac:dyDescent="0.25">
      <c r="A118" t="s">
        <v>182</v>
      </c>
      <c r="B118" t="s">
        <v>183</v>
      </c>
      <c r="C118" t="s">
        <v>1197</v>
      </c>
      <c r="D118" t="s">
        <v>1228</v>
      </c>
      <c r="E118">
        <v>0.68785010501547894</v>
      </c>
      <c r="F118">
        <v>34.731999999999999</v>
      </c>
      <c r="G118">
        <v>2.6459999999999999</v>
      </c>
      <c r="I118" t="s">
        <v>182</v>
      </c>
      <c r="J118" t="s">
        <v>183</v>
      </c>
    </row>
    <row r="119" spans="1:10" x14ac:dyDescent="0.25">
      <c r="A119" t="s">
        <v>184</v>
      </c>
      <c r="B119" t="s">
        <v>191</v>
      </c>
      <c r="C119" t="s">
        <v>1198</v>
      </c>
      <c r="D119" t="s">
        <v>1228</v>
      </c>
      <c r="E119">
        <v>0.85027986553769075</v>
      </c>
      <c r="F119">
        <v>1.7390000000000001</v>
      </c>
      <c r="G119" t="s">
        <v>4</v>
      </c>
      <c r="I119" t="s">
        <v>184</v>
      </c>
      <c r="J119" t="s">
        <v>186</v>
      </c>
    </row>
    <row r="120" spans="1:10" x14ac:dyDescent="0.25">
      <c r="A120" t="s">
        <v>184</v>
      </c>
      <c r="B120" t="s">
        <v>185</v>
      </c>
      <c r="C120" t="s">
        <v>1198</v>
      </c>
      <c r="D120" t="s">
        <v>1228</v>
      </c>
      <c r="E120">
        <v>0.85040266010024734</v>
      </c>
      <c r="F120">
        <v>12.917999999999999</v>
      </c>
      <c r="G120" t="s">
        <v>4</v>
      </c>
      <c r="I120" t="s">
        <v>184</v>
      </c>
      <c r="J120" t="s">
        <v>186</v>
      </c>
    </row>
    <row r="121" spans="1:10" x14ac:dyDescent="0.25">
      <c r="A121" t="s">
        <v>184</v>
      </c>
      <c r="B121" t="s">
        <v>193</v>
      </c>
      <c r="C121" t="s">
        <v>4</v>
      </c>
      <c r="D121" t="s">
        <v>1227</v>
      </c>
      <c r="E121" t="s">
        <v>4</v>
      </c>
      <c r="F121" t="s">
        <v>4</v>
      </c>
      <c r="G121" t="s">
        <v>4</v>
      </c>
      <c r="I121" t="s">
        <v>184</v>
      </c>
      <c r="J121" t="s">
        <v>186</v>
      </c>
    </row>
    <row r="122" spans="1:10" x14ac:dyDescent="0.25">
      <c r="A122" t="s">
        <v>184</v>
      </c>
      <c r="B122" t="s">
        <v>1182</v>
      </c>
      <c r="C122" t="s">
        <v>1198</v>
      </c>
      <c r="D122" t="s">
        <v>1228</v>
      </c>
      <c r="E122">
        <v>0.51050435028648222</v>
      </c>
      <c r="F122">
        <v>90.400999999999996</v>
      </c>
      <c r="G122">
        <v>63.052</v>
      </c>
      <c r="I122" t="s">
        <v>184</v>
      </c>
      <c r="J122" t="s">
        <v>186</v>
      </c>
    </row>
    <row r="123" spans="1:10" x14ac:dyDescent="0.25">
      <c r="A123" t="s">
        <v>194</v>
      </c>
      <c r="B123" t="s">
        <v>195</v>
      </c>
      <c r="C123" t="s">
        <v>4</v>
      </c>
      <c r="D123" t="s">
        <v>1227</v>
      </c>
      <c r="E123" t="s">
        <v>4</v>
      </c>
      <c r="F123" t="s">
        <v>4</v>
      </c>
      <c r="G123" t="s">
        <v>4</v>
      </c>
      <c r="I123" t="s">
        <v>194</v>
      </c>
      <c r="J123" t="s">
        <v>195</v>
      </c>
    </row>
    <row r="124" spans="1:10" x14ac:dyDescent="0.25">
      <c r="A124" t="s">
        <v>194</v>
      </c>
      <c r="B124" t="s">
        <v>196</v>
      </c>
      <c r="C124" t="s">
        <v>4</v>
      </c>
      <c r="D124" t="s">
        <v>1227</v>
      </c>
      <c r="E124" t="s">
        <v>4</v>
      </c>
      <c r="F124" t="s">
        <v>4</v>
      </c>
      <c r="G124" t="s">
        <v>4</v>
      </c>
      <c r="I124" t="s">
        <v>194</v>
      </c>
      <c r="J124" t="s">
        <v>197</v>
      </c>
    </row>
    <row r="125" spans="1:10" x14ac:dyDescent="0.25">
      <c r="A125" t="s">
        <v>198</v>
      </c>
      <c r="B125" t="s">
        <v>199</v>
      </c>
      <c r="C125" t="s">
        <v>4</v>
      </c>
      <c r="D125" t="s">
        <v>1227</v>
      </c>
      <c r="E125" t="s">
        <v>4</v>
      </c>
      <c r="F125" t="s">
        <v>4</v>
      </c>
      <c r="G125" t="s">
        <v>4</v>
      </c>
      <c r="I125" t="s">
        <v>198</v>
      </c>
      <c r="J125" t="s">
        <v>200</v>
      </c>
    </row>
    <row r="126" spans="1:10" x14ac:dyDescent="0.25">
      <c r="A126" t="s">
        <v>198</v>
      </c>
      <c r="B126" t="s">
        <v>200</v>
      </c>
      <c r="C126" t="s">
        <v>4</v>
      </c>
      <c r="D126" t="s">
        <v>1227</v>
      </c>
      <c r="E126" t="s">
        <v>4</v>
      </c>
      <c r="F126" t="s">
        <v>4</v>
      </c>
      <c r="G126" t="s">
        <v>4</v>
      </c>
      <c r="I126" t="s">
        <v>198</v>
      </c>
      <c r="J126" t="s">
        <v>200</v>
      </c>
    </row>
    <row r="127" spans="1:10" x14ac:dyDescent="0.25">
      <c r="A127" t="s">
        <v>201</v>
      </c>
      <c r="B127" t="s">
        <v>203</v>
      </c>
      <c r="C127" t="s">
        <v>4</v>
      </c>
      <c r="D127" t="s">
        <v>1227</v>
      </c>
      <c r="E127" t="s">
        <v>4</v>
      </c>
      <c r="F127" t="s">
        <v>4</v>
      </c>
      <c r="G127" t="s">
        <v>4</v>
      </c>
      <c r="I127" t="s">
        <v>201</v>
      </c>
      <c r="J127" t="s">
        <v>202</v>
      </c>
    </row>
    <row r="128" spans="1:10" x14ac:dyDescent="0.25">
      <c r="A128" t="s">
        <v>201</v>
      </c>
      <c r="B128" t="s">
        <v>202</v>
      </c>
      <c r="C128" t="s">
        <v>4</v>
      </c>
      <c r="D128" t="s">
        <v>1227</v>
      </c>
      <c r="E128" t="s">
        <v>4</v>
      </c>
      <c r="F128" t="s">
        <v>4</v>
      </c>
      <c r="G128" t="s">
        <v>4</v>
      </c>
      <c r="I128" t="s">
        <v>201</v>
      </c>
      <c r="J128" t="s">
        <v>202</v>
      </c>
    </row>
    <row r="129" spans="1:10" x14ac:dyDescent="0.25">
      <c r="A129" t="s">
        <v>201</v>
      </c>
      <c r="B129" t="s">
        <v>204</v>
      </c>
      <c r="C129" t="s">
        <v>4</v>
      </c>
      <c r="D129" t="s">
        <v>1227</v>
      </c>
      <c r="E129" t="s">
        <v>4</v>
      </c>
      <c r="F129" t="s">
        <v>4</v>
      </c>
      <c r="G129" t="s">
        <v>4</v>
      </c>
      <c r="I129" t="s">
        <v>201</v>
      </c>
      <c r="J129" t="s">
        <v>202</v>
      </c>
    </row>
    <row r="130" spans="1:10" x14ac:dyDescent="0.25">
      <c r="A130" t="s">
        <v>205</v>
      </c>
      <c r="B130" t="s">
        <v>208</v>
      </c>
      <c r="C130" t="s">
        <v>1198</v>
      </c>
      <c r="D130" t="s">
        <v>1228</v>
      </c>
      <c r="E130">
        <v>0.59518937155313412</v>
      </c>
      <c r="F130">
        <v>60.219000000000001</v>
      </c>
      <c r="G130" t="s">
        <v>4</v>
      </c>
      <c r="I130" t="s">
        <v>205</v>
      </c>
      <c r="J130" t="s">
        <v>207</v>
      </c>
    </row>
    <row r="131" spans="1:10" x14ac:dyDescent="0.25">
      <c r="A131" t="s">
        <v>205</v>
      </c>
      <c r="B131" t="s">
        <v>206</v>
      </c>
      <c r="C131" t="s">
        <v>1199</v>
      </c>
      <c r="D131" t="s">
        <v>1228</v>
      </c>
      <c r="E131">
        <v>0.73611339734796521</v>
      </c>
      <c r="F131">
        <v>10.823</v>
      </c>
      <c r="G131" t="s">
        <v>4</v>
      </c>
      <c r="I131" t="s">
        <v>205</v>
      </c>
      <c r="J131" t="s">
        <v>207</v>
      </c>
    </row>
    <row r="132" spans="1:10" x14ac:dyDescent="0.25">
      <c r="A132" t="s">
        <v>209</v>
      </c>
      <c r="B132" t="s">
        <v>210</v>
      </c>
      <c r="C132" t="s">
        <v>4</v>
      </c>
      <c r="D132" t="s">
        <v>1227</v>
      </c>
      <c r="E132" t="s">
        <v>4</v>
      </c>
      <c r="F132" t="s">
        <v>4</v>
      </c>
      <c r="G132" t="s">
        <v>4</v>
      </c>
      <c r="I132" t="s">
        <v>209</v>
      </c>
      <c r="J132" t="s">
        <v>211</v>
      </c>
    </row>
    <row r="133" spans="1:10" x14ac:dyDescent="0.25">
      <c r="A133" t="s">
        <v>212</v>
      </c>
      <c r="B133" t="s">
        <v>215</v>
      </c>
      <c r="C133" t="s">
        <v>1200</v>
      </c>
      <c r="D133" t="s">
        <v>1227</v>
      </c>
      <c r="E133" t="s">
        <v>4</v>
      </c>
      <c r="F133" t="s">
        <v>4</v>
      </c>
      <c r="G133" t="s">
        <v>4</v>
      </c>
      <c r="I133" t="s">
        <v>212</v>
      </c>
      <c r="J133" t="s">
        <v>214</v>
      </c>
    </row>
    <row r="134" spans="1:10" x14ac:dyDescent="0.25">
      <c r="A134" t="s">
        <v>216</v>
      </c>
      <c r="B134" t="s">
        <v>218</v>
      </c>
      <c r="C134" t="s">
        <v>4</v>
      </c>
      <c r="D134" t="s">
        <v>1228</v>
      </c>
      <c r="E134">
        <v>0.70197399548863915</v>
      </c>
      <c r="F134">
        <v>7.1660000000000004</v>
      </c>
      <c r="G134" t="s">
        <v>4</v>
      </c>
      <c r="I134" t="s">
        <v>216</v>
      </c>
      <c r="J134" t="s">
        <v>218</v>
      </c>
    </row>
    <row r="135" spans="1:10" x14ac:dyDescent="0.25">
      <c r="A135" t="s">
        <v>216</v>
      </c>
      <c r="B135" t="s">
        <v>217</v>
      </c>
      <c r="C135" t="s">
        <v>4</v>
      </c>
      <c r="D135" t="s">
        <v>1227</v>
      </c>
      <c r="E135" t="s">
        <v>4</v>
      </c>
      <c r="F135" t="s">
        <v>4</v>
      </c>
      <c r="G135" t="s">
        <v>4</v>
      </c>
      <c r="I135" t="s">
        <v>216</v>
      </c>
      <c r="J135" t="s">
        <v>218</v>
      </c>
    </row>
    <row r="136" spans="1:10" x14ac:dyDescent="0.25">
      <c r="A136" t="s">
        <v>216</v>
      </c>
      <c r="B136" t="s">
        <v>219</v>
      </c>
      <c r="C136" t="s">
        <v>4</v>
      </c>
      <c r="D136" t="s">
        <v>1227</v>
      </c>
      <c r="E136" t="s">
        <v>4</v>
      </c>
      <c r="F136" t="s">
        <v>4</v>
      </c>
      <c r="G136" t="s">
        <v>4</v>
      </c>
      <c r="I136" t="s">
        <v>216</v>
      </c>
      <c r="J136" t="s">
        <v>220</v>
      </c>
    </row>
    <row r="137" spans="1:10" x14ac:dyDescent="0.25">
      <c r="A137" t="s">
        <v>216</v>
      </c>
      <c r="B137" t="s">
        <v>220</v>
      </c>
      <c r="C137" t="s">
        <v>4</v>
      </c>
      <c r="D137" t="s">
        <v>1228</v>
      </c>
      <c r="E137">
        <v>0.74174904767401584</v>
      </c>
      <c r="F137">
        <v>4.9710000000000001</v>
      </c>
      <c r="G137" t="s">
        <v>4</v>
      </c>
      <c r="I137" t="s">
        <v>216</v>
      </c>
      <c r="J137" t="s">
        <v>220</v>
      </c>
    </row>
    <row r="138" spans="1:10" x14ac:dyDescent="0.25">
      <c r="A138" t="s">
        <v>223</v>
      </c>
      <c r="B138" t="s">
        <v>224</v>
      </c>
      <c r="C138" t="s">
        <v>4</v>
      </c>
      <c r="D138" t="s">
        <v>1228</v>
      </c>
      <c r="E138">
        <v>0.984515072843135</v>
      </c>
      <c r="F138">
        <v>0.3</v>
      </c>
      <c r="G138" t="s">
        <v>4</v>
      </c>
      <c r="I138" t="s">
        <v>223</v>
      </c>
      <c r="J138" t="s">
        <v>224</v>
      </c>
    </row>
    <row r="139" spans="1:10" x14ac:dyDescent="0.25">
      <c r="A139" t="s">
        <v>225</v>
      </c>
      <c r="B139" t="s">
        <v>226</v>
      </c>
      <c r="C139" t="s">
        <v>4</v>
      </c>
      <c r="D139" t="s">
        <v>1228</v>
      </c>
      <c r="E139">
        <v>0.73843821295143242</v>
      </c>
      <c r="F139">
        <v>16.7</v>
      </c>
      <c r="G139" t="s">
        <v>4</v>
      </c>
      <c r="I139" t="s">
        <v>225</v>
      </c>
      <c r="J139" t="s">
        <v>226</v>
      </c>
    </row>
    <row r="140" spans="1:10" x14ac:dyDescent="0.25">
      <c r="A140" t="s">
        <v>227</v>
      </c>
      <c r="B140" t="s">
        <v>32</v>
      </c>
      <c r="C140" t="s">
        <v>4</v>
      </c>
      <c r="D140" t="s">
        <v>1228</v>
      </c>
      <c r="E140">
        <v>0.78478736932079707</v>
      </c>
      <c r="F140">
        <v>9.76</v>
      </c>
      <c r="G140" t="s">
        <v>4</v>
      </c>
      <c r="I140" t="s">
        <v>227</v>
      </c>
      <c r="J140" t="s">
        <v>32</v>
      </c>
    </row>
    <row r="141" spans="1:10" x14ac:dyDescent="0.25">
      <c r="A141" t="s">
        <v>227</v>
      </c>
      <c r="B141" t="s">
        <v>228</v>
      </c>
      <c r="C141" t="s">
        <v>4</v>
      </c>
      <c r="D141" t="s">
        <v>1227</v>
      </c>
      <c r="E141" t="s">
        <v>4</v>
      </c>
      <c r="F141" t="s">
        <v>4</v>
      </c>
      <c r="G141" t="s">
        <v>4</v>
      </c>
      <c r="I141" t="s">
        <v>227</v>
      </c>
      <c r="J141" t="s">
        <v>32</v>
      </c>
    </row>
    <row r="142" spans="1:10" x14ac:dyDescent="0.25">
      <c r="A142" t="s">
        <v>229</v>
      </c>
      <c r="B142" t="s">
        <v>230</v>
      </c>
      <c r="C142" t="s">
        <v>4</v>
      </c>
      <c r="D142" t="s">
        <v>1227</v>
      </c>
      <c r="E142" t="s">
        <v>4</v>
      </c>
      <c r="F142" t="s">
        <v>4</v>
      </c>
      <c r="G142" t="s">
        <v>4</v>
      </c>
      <c r="I142" t="s">
        <v>229</v>
      </c>
      <c r="J142" t="s">
        <v>230</v>
      </c>
    </row>
    <row r="143" spans="1:10" x14ac:dyDescent="0.25">
      <c r="A143" t="s">
        <v>233</v>
      </c>
      <c r="B143" t="s">
        <v>246</v>
      </c>
      <c r="C143" t="s">
        <v>4</v>
      </c>
      <c r="D143" t="s">
        <v>1227</v>
      </c>
      <c r="E143" t="s">
        <v>4</v>
      </c>
      <c r="F143" t="s">
        <v>4</v>
      </c>
      <c r="G143" t="s">
        <v>4</v>
      </c>
      <c r="I143" t="s">
        <v>233</v>
      </c>
      <c r="J143" t="s">
        <v>237</v>
      </c>
    </row>
    <row r="144" spans="1:10" x14ac:dyDescent="0.25">
      <c r="A144" t="s">
        <v>233</v>
      </c>
      <c r="B144" t="s">
        <v>241</v>
      </c>
      <c r="C144" t="s">
        <v>4</v>
      </c>
      <c r="D144" t="s">
        <v>1227</v>
      </c>
      <c r="E144" t="s">
        <v>4</v>
      </c>
      <c r="F144" t="s">
        <v>4</v>
      </c>
      <c r="G144" t="s">
        <v>4</v>
      </c>
      <c r="I144" t="s">
        <v>233</v>
      </c>
      <c r="J144" t="s">
        <v>237</v>
      </c>
    </row>
    <row r="145" spans="1:10" x14ac:dyDescent="0.25">
      <c r="A145" t="s">
        <v>233</v>
      </c>
      <c r="B145" t="s">
        <v>245</v>
      </c>
      <c r="C145" t="s">
        <v>4</v>
      </c>
      <c r="D145" t="s">
        <v>1227</v>
      </c>
      <c r="E145" t="s">
        <v>4</v>
      </c>
      <c r="F145" t="s">
        <v>4</v>
      </c>
      <c r="G145" t="s">
        <v>4</v>
      </c>
      <c r="I145" t="s">
        <v>233</v>
      </c>
      <c r="J145" t="s">
        <v>236</v>
      </c>
    </row>
    <row r="146" spans="1:10" x14ac:dyDescent="0.25">
      <c r="A146" t="s">
        <v>233</v>
      </c>
      <c r="B146" t="s">
        <v>244</v>
      </c>
      <c r="C146" t="s">
        <v>4</v>
      </c>
      <c r="D146" t="s">
        <v>1227</v>
      </c>
      <c r="E146" t="s">
        <v>4</v>
      </c>
      <c r="F146" t="s">
        <v>4</v>
      </c>
      <c r="G146" t="s">
        <v>4</v>
      </c>
      <c r="I146" t="s">
        <v>233</v>
      </c>
      <c r="J146" t="s">
        <v>237</v>
      </c>
    </row>
    <row r="147" spans="1:10" x14ac:dyDescent="0.25">
      <c r="A147" t="s">
        <v>233</v>
      </c>
      <c r="B147" t="s">
        <v>239</v>
      </c>
      <c r="C147" t="s">
        <v>4</v>
      </c>
      <c r="D147" t="s">
        <v>1227</v>
      </c>
      <c r="E147" t="s">
        <v>4</v>
      </c>
      <c r="F147" t="s">
        <v>4</v>
      </c>
      <c r="G147" t="s">
        <v>4</v>
      </c>
      <c r="I147" t="s">
        <v>233</v>
      </c>
      <c r="J147" t="s">
        <v>237</v>
      </c>
    </row>
    <row r="148" spans="1:10" x14ac:dyDescent="0.25">
      <c r="A148" t="s">
        <v>233</v>
      </c>
      <c r="B148" t="s">
        <v>243</v>
      </c>
      <c r="C148" t="s">
        <v>4</v>
      </c>
      <c r="D148" t="s">
        <v>1227</v>
      </c>
      <c r="E148" t="s">
        <v>4</v>
      </c>
      <c r="F148" t="s">
        <v>4</v>
      </c>
      <c r="G148" t="s">
        <v>4</v>
      </c>
      <c r="I148" t="s">
        <v>233</v>
      </c>
      <c r="J148" t="s">
        <v>237</v>
      </c>
    </row>
    <row r="149" spans="1:10" x14ac:dyDescent="0.25">
      <c r="A149" t="s">
        <v>233</v>
      </c>
      <c r="B149" t="s">
        <v>236</v>
      </c>
      <c r="C149" t="s">
        <v>4</v>
      </c>
      <c r="D149" t="s">
        <v>1227</v>
      </c>
      <c r="E149" t="s">
        <v>4</v>
      </c>
      <c r="F149" t="s">
        <v>4</v>
      </c>
      <c r="G149" t="s">
        <v>4</v>
      </c>
      <c r="I149" t="s">
        <v>233</v>
      </c>
      <c r="J149" t="s">
        <v>236</v>
      </c>
    </row>
    <row r="150" spans="1:10" x14ac:dyDescent="0.25">
      <c r="A150" t="s">
        <v>233</v>
      </c>
      <c r="B150" t="s">
        <v>240</v>
      </c>
      <c r="C150" t="s">
        <v>4</v>
      </c>
      <c r="D150" t="s">
        <v>1227</v>
      </c>
      <c r="E150" t="s">
        <v>4</v>
      </c>
      <c r="F150" t="s">
        <v>4</v>
      </c>
      <c r="G150" t="s">
        <v>4</v>
      </c>
      <c r="I150" t="s">
        <v>233</v>
      </c>
      <c r="J150" t="s">
        <v>237</v>
      </c>
    </row>
    <row r="151" spans="1:10" x14ac:dyDescent="0.25">
      <c r="A151" t="s">
        <v>233</v>
      </c>
      <c r="B151" t="s">
        <v>242</v>
      </c>
      <c r="C151" t="s">
        <v>4</v>
      </c>
      <c r="D151" t="s">
        <v>1227</v>
      </c>
      <c r="E151" t="s">
        <v>4</v>
      </c>
      <c r="F151" t="s">
        <v>4</v>
      </c>
      <c r="G151" t="s">
        <v>4</v>
      </c>
      <c r="I151" t="s">
        <v>233</v>
      </c>
      <c r="J151" t="s">
        <v>236</v>
      </c>
    </row>
    <row r="152" spans="1:10" x14ac:dyDescent="0.25">
      <c r="A152" t="s">
        <v>233</v>
      </c>
      <c r="B152" t="s">
        <v>237</v>
      </c>
      <c r="C152" t="s">
        <v>4</v>
      </c>
      <c r="D152" t="s">
        <v>1227</v>
      </c>
      <c r="E152" t="s">
        <v>4</v>
      </c>
      <c r="F152" t="s">
        <v>4</v>
      </c>
      <c r="G152" t="s">
        <v>4</v>
      </c>
      <c r="I152" t="s">
        <v>233</v>
      </c>
      <c r="J152" t="s">
        <v>237</v>
      </c>
    </row>
    <row r="153" spans="1:10" x14ac:dyDescent="0.25">
      <c r="A153" t="s">
        <v>233</v>
      </c>
      <c r="B153" t="s">
        <v>235</v>
      </c>
      <c r="C153" t="s">
        <v>1201</v>
      </c>
      <c r="D153" t="s">
        <v>1228</v>
      </c>
      <c r="E153">
        <v>0.63085499675403722</v>
      </c>
      <c r="F153">
        <v>75.5</v>
      </c>
      <c r="G153" t="s">
        <v>4</v>
      </c>
      <c r="I153" t="s">
        <v>233</v>
      </c>
      <c r="J153" t="s">
        <v>235</v>
      </c>
    </row>
    <row r="154" spans="1:10" x14ac:dyDescent="0.25">
      <c r="A154" t="s">
        <v>233</v>
      </c>
      <c r="B154" t="s">
        <v>238</v>
      </c>
      <c r="C154" t="s">
        <v>1201</v>
      </c>
      <c r="D154" t="s">
        <v>1227</v>
      </c>
      <c r="E154" t="s">
        <v>4</v>
      </c>
      <c r="F154" t="s">
        <v>4</v>
      </c>
      <c r="G154" t="s">
        <v>4</v>
      </c>
      <c r="I154" t="s">
        <v>233</v>
      </c>
      <c r="J154" t="s">
        <v>235</v>
      </c>
    </row>
    <row r="155" spans="1:10" x14ac:dyDescent="0.25">
      <c r="A155" t="s">
        <v>247</v>
      </c>
      <c r="B155" t="s">
        <v>248</v>
      </c>
      <c r="C155" t="s">
        <v>1202</v>
      </c>
      <c r="D155" t="s">
        <v>1227</v>
      </c>
      <c r="E155" t="s">
        <v>4</v>
      </c>
      <c r="F155" t="s">
        <v>4</v>
      </c>
      <c r="G155" t="s">
        <v>4</v>
      </c>
      <c r="I155" t="s">
        <v>247</v>
      </c>
      <c r="J155" t="s">
        <v>249</v>
      </c>
    </row>
    <row r="156" spans="1:10" x14ac:dyDescent="0.25">
      <c r="A156" t="s">
        <v>247</v>
      </c>
      <c r="B156" t="s">
        <v>249</v>
      </c>
      <c r="C156" t="s">
        <v>1202</v>
      </c>
      <c r="D156" t="s">
        <v>1228</v>
      </c>
      <c r="E156">
        <v>0.58020385244082107</v>
      </c>
      <c r="F156">
        <v>172.46</v>
      </c>
      <c r="G156">
        <v>42.215000000000003</v>
      </c>
      <c r="I156" t="s">
        <v>247</v>
      </c>
      <c r="J156" t="s">
        <v>249</v>
      </c>
    </row>
    <row r="157" spans="1:10" x14ac:dyDescent="0.25">
      <c r="A157" t="s">
        <v>250</v>
      </c>
      <c r="B157" t="s">
        <v>251</v>
      </c>
      <c r="C157" t="s">
        <v>4</v>
      </c>
      <c r="D157" t="s">
        <v>1228</v>
      </c>
      <c r="E157">
        <v>0.55185348363056874</v>
      </c>
      <c r="F157">
        <v>95.8</v>
      </c>
      <c r="G157" t="s">
        <v>4</v>
      </c>
      <c r="I157" t="s">
        <v>250</v>
      </c>
      <c r="J157" t="s">
        <v>251</v>
      </c>
    </row>
    <row r="158" spans="1:10" x14ac:dyDescent="0.25">
      <c r="A158" t="s">
        <v>252</v>
      </c>
      <c r="B158" t="s">
        <v>253</v>
      </c>
      <c r="C158" t="s">
        <v>4</v>
      </c>
      <c r="D158" t="s">
        <v>1227</v>
      </c>
      <c r="E158" t="s">
        <v>4</v>
      </c>
      <c r="F158" t="s">
        <v>4</v>
      </c>
      <c r="G158" t="s">
        <v>4</v>
      </c>
      <c r="I158" t="s">
        <v>252</v>
      </c>
      <c r="J158" t="s">
        <v>253</v>
      </c>
    </row>
    <row r="159" spans="1:10" x14ac:dyDescent="0.25">
      <c r="A159" t="s">
        <v>254</v>
      </c>
      <c r="B159" t="s">
        <v>255</v>
      </c>
      <c r="C159" t="s">
        <v>4</v>
      </c>
      <c r="D159" t="s">
        <v>1227</v>
      </c>
      <c r="E159" t="s">
        <v>4</v>
      </c>
      <c r="F159" t="s">
        <v>4</v>
      </c>
      <c r="G159" t="s">
        <v>4</v>
      </c>
      <c r="I159" t="s">
        <v>254</v>
      </c>
      <c r="J159" t="s">
        <v>255</v>
      </c>
    </row>
    <row r="160" spans="1:10" x14ac:dyDescent="0.25">
      <c r="A160" t="s">
        <v>256</v>
      </c>
      <c r="B160" t="s">
        <v>257</v>
      </c>
      <c r="C160" t="s">
        <v>4</v>
      </c>
      <c r="D160" t="s">
        <v>1228</v>
      </c>
      <c r="E160">
        <v>0.83508020050125309</v>
      </c>
      <c r="F160">
        <v>25.1</v>
      </c>
      <c r="G160" t="s">
        <v>4</v>
      </c>
      <c r="I160" t="s">
        <v>256</v>
      </c>
      <c r="J160" t="s">
        <v>257</v>
      </c>
    </row>
    <row r="161" spans="1:10" x14ac:dyDescent="0.25">
      <c r="A161" t="s">
        <v>258</v>
      </c>
      <c r="B161" t="s">
        <v>259</v>
      </c>
      <c r="C161" t="s">
        <v>1203</v>
      </c>
      <c r="D161" t="s">
        <v>1228</v>
      </c>
      <c r="E161">
        <v>0.62412217253855262</v>
      </c>
      <c r="F161">
        <v>87.997</v>
      </c>
      <c r="G161" t="s">
        <v>4</v>
      </c>
      <c r="I161" t="s">
        <v>258</v>
      </c>
      <c r="J161" t="s">
        <v>260</v>
      </c>
    </row>
    <row r="162" spans="1:10" x14ac:dyDescent="0.25">
      <c r="A162" t="s">
        <v>258</v>
      </c>
      <c r="B162" t="s">
        <v>261</v>
      </c>
      <c r="C162" t="s">
        <v>1203</v>
      </c>
      <c r="D162" t="s">
        <v>1228</v>
      </c>
      <c r="E162">
        <v>0.62482437499999999</v>
      </c>
      <c r="F162">
        <v>3.1</v>
      </c>
      <c r="G162" t="s">
        <v>4</v>
      </c>
      <c r="I162" t="s">
        <v>258</v>
      </c>
      <c r="J162" t="s">
        <v>260</v>
      </c>
    </row>
    <row r="163" spans="1:10" x14ac:dyDescent="0.25">
      <c r="A163" t="s">
        <v>262</v>
      </c>
      <c r="B163" t="s">
        <v>263</v>
      </c>
      <c r="C163" t="s">
        <v>1204</v>
      </c>
      <c r="D163" t="s">
        <v>1228</v>
      </c>
      <c r="E163">
        <v>0.94239354838709677</v>
      </c>
      <c r="F163">
        <v>1.1839999999999999</v>
      </c>
      <c r="G163" t="s">
        <v>4</v>
      </c>
      <c r="I163" t="s">
        <v>262</v>
      </c>
      <c r="J163" t="s">
        <v>263</v>
      </c>
    </row>
    <row r="164" spans="1:10" x14ac:dyDescent="0.25">
      <c r="A164" t="s">
        <v>264</v>
      </c>
      <c r="B164" t="s">
        <v>265</v>
      </c>
      <c r="C164" t="s">
        <v>4</v>
      </c>
      <c r="D164" t="s">
        <v>1228</v>
      </c>
      <c r="E164">
        <v>0.92419993333453443</v>
      </c>
      <c r="F164">
        <v>2.544</v>
      </c>
      <c r="G164" t="s">
        <v>4</v>
      </c>
      <c r="I164" t="s">
        <v>264</v>
      </c>
      <c r="J164" t="s">
        <v>266</v>
      </c>
    </row>
    <row r="165" spans="1:10" x14ac:dyDescent="0.25">
      <c r="A165" t="s">
        <v>267</v>
      </c>
      <c r="B165" t="s">
        <v>268</v>
      </c>
      <c r="C165" t="s">
        <v>4</v>
      </c>
      <c r="D165" t="s">
        <v>1228</v>
      </c>
      <c r="E165">
        <v>0.74659433021882093</v>
      </c>
      <c r="F165">
        <v>78.081000000000003</v>
      </c>
      <c r="G165" t="s">
        <v>4</v>
      </c>
      <c r="I165" t="s">
        <v>267</v>
      </c>
      <c r="J165" t="s">
        <v>269</v>
      </c>
    </row>
    <row r="166" spans="1:10" x14ac:dyDescent="0.25">
      <c r="A166" t="s">
        <v>267</v>
      </c>
      <c r="B166" t="s">
        <v>270</v>
      </c>
      <c r="C166" t="s">
        <v>4</v>
      </c>
      <c r="D166" t="s">
        <v>1227</v>
      </c>
      <c r="E166" t="s">
        <v>4</v>
      </c>
      <c r="F166" t="s">
        <v>4</v>
      </c>
      <c r="G166" t="s">
        <v>4</v>
      </c>
      <c r="I166" t="s">
        <v>267</v>
      </c>
      <c r="J166" t="s">
        <v>271</v>
      </c>
    </row>
    <row r="167" spans="1:10" x14ac:dyDescent="0.25">
      <c r="A167" t="s">
        <v>272</v>
      </c>
      <c r="B167" t="s">
        <v>273</v>
      </c>
      <c r="C167" t="s">
        <v>4</v>
      </c>
      <c r="D167" t="s">
        <v>1227</v>
      </c>
      <c r="E167" t="s">
        <v>4</v>
      </c>
      <c r="F167" t="s">
        <v>4</v>
      </c>
      <c r="G167" t="s">
        <v>4</v>
      </c>
      <c r="I167" t="s">
        <v>272</v>
      </c>
      <c r="J167" t="s">
        <v>274</v>
      </c>
    </row>
    <row r="168" spans="1:10" x14ac:dyDescent="0.25">
      <c r="A168" t="s">
        <v>272</v>
      </c>
      <c r="B168" t="s">
        <v>275</v>
      </c>
      <c r="C168" t="s">
        <v>4</v>
      </c>
      <c r="D168" t="s">
        <v>1227</v>
      </c>
      <c r="E168" t="s">
        <v>4</v>
      </c>
      <c r="F168" t="s">
        <v>4</v>
      </c>
      <c r="G168" t="s">
        <v>4</v>
      </c>
      <c r="I168" t="s">
        <v>272</v>
      </c>
      <c r="J168" t="s">
        <v>274</v>
      </c>
    </row>
    <row r="169" spans="1:10" x14ac:dyDescent="0.25">
      <c r="A169" t="s">
        <v>272</v>
      </c>
      <c r="B169" t="s">
        <v>276</v>
      </c>
      <c r="C169" t="s">
        <v>4</v>
      </c>
      <c r="D169" t="s">
        <v>1228</v>
      </c>
      <c r="E169">
        <v>0.88740112994350284</v>
      </c>
      <c r="F169">
        <v>4.4000000000000004</v>
      </c>
      <c r="G169" t="s">
        <v>4</v>
      </c>
      <c r="I169" t="s">
        <v>272</v>
      </c>
      <c r="J169" t="s">
        <v>274</v>
      </c>
    </row>
    <row r="170" spans="1:10" x14ac:dyDescent="0.25">
      <c r="A170" t="s">
        <v>277</v>
      </c>
      <c r="B170" t="s">
        <v>278</v>
      </c>
      <c r="C170" t="s">
        <v>4</v>
      </c>
      <c r="D170" t="s">
        <v>1228</v>
      </c>
      <c r="E170">
        <v>0.65401157855890757</v>
      </c>
      <c r="F170">
        <v>26.33</v>
      </c>
      <c r="G170" t="s">
        <v>4</v>
      </c>
      <c r="I170" t="s">
        <v>277</v>
      </c>
      <c r="J170" t="s">
        <v>278</v>
      </c>
    </row>
    <row r="171" spans="1:10" x14ac:dyDescent="0.25">
      <c r="A171" t="s">
        <v>279</v>
      </c>
      <c r="B171" t="s">
        <v>280</v>
      </c>
      <c r="C171" t="s">
        <v>4</v>
      </c>
      <c r="D171" t="s">
        <v>1227</v>
      </c>
      <c r="E171" t="s">
        <v>4</v>
      </c>
      <c r="F171" t="s">
        <v>4</v>
      </c>
      <c r="G171" t="s">
        <v>4</v>
      </c>
      <c r="I171" t="s">
        <v>279</v>
      </c>
      <c r="J171" t="s">
        <v>280</v>
      </c>
    </row>
    <row r="172" spans="1:10" x14ac:dyDescent="0.25">
      <c r="A172" t="s">
        <v>283</v>
      </c>
      <c r="B172" t="s">
        <v>284</v>
      </c>
      <c r="C172" t="s">
        <v>4</v>
      </c>
      <c r="D172" t="s">
        <v>1227</v>
      </c>
      <c r="E172" t="s">
        <v>4</v>
      </c>
      <c r="F172" t="s">
        <v>4</v>
      </c>
      <c r="G172" t="s">
        <v>4</v>
      </c>
      <c r="I172" t="s">
        <v>283</v>
      </c>
      <c r="J172" t="s">
        <v>285</v>
      </c>
    </row>
    <row r="173" spans="1:10" x14ac:dyDescent="0.25">
      <c r="A173" t="s">
        <v>283</v>
      </c>
      <c r="B173" t="s">
        <v>286</v>
      </c>
      <c r="C173" t="s">
        <v>4</v>
      </c>
      <c r="D173" t="s">
        <v>1227</v>
      </c>
      <c r="E173" t="s">
        <v>4</v>
      </c>
      <c r="F173" t="s">
        <v>4</v>
      </c>
      <c r="G173" t="s">
        <v>4</v>
      </c>
      <c r="I173" t="s">
        <v>283</v>
      </c>
      <c r="J173" t="s">
        <v>285</v>
      </c>
    </row>
    <row r="174" spans="1:10" x14ac:dyDescent="0.25">
      <c r="A174" t="s">
        <v>283</v>
      </c>
      <c r="B174" t="s">
        <v>285</v>
      </c>
      <c r="C174" t="s">
        <v>4</v>
      </c>
      <c r="D174" t="s">
        <v>1227</v>
      </c>
      <c r="E174" t="s">
        <v>4</v>
      </c>
      <c r="F174" t="s">
        <v>4</v>
      </c>
      <c r="G174" t="s">
        <v>4</v>
      </c>
      <c r="I174" t="s">
        <v>283</v>
      </c>
      <c r="J174" t="s">
        <v>285</v>
      </c>
    </row>
    <row r="175" spans="1:10" x14ac:dyDescent="0.25">
      <c r="A175" t="s">
        <v>283</v>
      </c>
      <c r="B175" t="s">
        <v>287</v>
      </c>
      <c r="C175" t="s">
        <v>4</v>
      </c>
      <c r="D175" t="s">
        <v>1227</v>
      </c>
      <c r="E175" t="s">
        <v>4</v>
      </c>
      <c r="F175" t="s">
        <v>4</v>
      </c>
      <c r="G175" t="s">
        <v>4</v>
      </c>
      <c r="I175" t="s">
        <v>283</v>
      </c>
      <c r="J175" t="s">
        <v>285</v>
      </c>
    </row>
    <row r="176" spans="1:10" x14ac:dyDescent="0.25">
      <c r="A176" t="s">
        <v>288</v>
      </c>
      <c r="B176" t="s">
        <v>289</v>
      </c>
      <c r="C176" t="s">
        <v>4</v>
      </c>
      <c r="D176" t="s">
        <v>1227</v>
      </c>
      <c r="E176" t="s">
        <v>4</v>
      </c>
      <c r="F176" t="s">
        <v>4</v>
      </c>
      <c r="G176" t="s">
        <v>4</v>
      </c>
      <c r="I176" t="s">
        <v>288</v>
      </c>
      <c r="J176" t="s">
        <v>289</v>
      </c>
    </row>
    <row r="177" spans="1:10" x14ac:dyDescent="0.25">
      <c r="A177" t="s">
        <v>290</v>
      </c>
      <c r="B177" t="s">
        <v>292</v>
      </c>
      <c r="C177" t="s">
        <v>4</v>
      </c>
      <c r="D177" t="s">
        <v>1228</v>
      </c>
      <c r="E177">
        <v>1</v>
      </c>
      <c r="F177" t="s">
        <v>4</v>
      </c>
      <c r="G177" t="s">
        <v>4</v>
      </c>
      <c r="I177" t="s">
        <v>290</v>
      </c>
      <c r="J177" t="s">
        <v>291</v>
      </c>
    </row>
    <row r="178" spans="1:10" x14ac:dyDescent="0.25">
      <c r="A178" t="s">
        <v>290</v>
      </c>
      <c r="B178" t="s">
        <v>291</v>
      </c>
      <c r="C178" t="s">
        <v>4</v>
      </c>
      <c r="D178" t="s">
        <v>1228</v>
      </c>
      <c r="E178">
        <v>0.59959130607383881</v>
      </c>
      <c r="F178">
        <v>30.58</v>
      </c>
      <c r="G178" t="s">
        <v>4</v>
      </c>
      <c r="I178" t="s">
        <v>290</v>
      </c>
      <c r="J178" t="s">
        <v>291</v>
      </c>
    </row>
    <row r="179" spans="1:10" x14ac:dyDescent="0.25">
      <c r="A179" t="s">
        <v>293</v>
      </c>
      <c r="B179" t="s">
        <v>294</v>
      </c>
      <c r="C179" t="s">
        <v>4</v>
      </c>
      <c r="D179" t="s">
        <v>1227</v>
      </c>
      <c r="E179" t="s">
        <v>4</v>
      </c>
      <c r="F179" t="s">
        <v>4</v>
      </c>
      <c r="G179" t="s">
        <v>4</v>
      </c>
      <c r="I179" t="s">
        <v>293</v>
      </c>
      <c r="J179" t="s">
        <v>294</v>
      </c>
    </row>
    <row r="180" spans="1:10" x14ac:dyDescent="0.25">
      <c r="A180" t="s">
        <v>295</v>
      </c>
      <c r="B180" t="s">
        <v>296</v>
      </c>
      <c r="C180" t="s">
        <v>4</v>
      </c>
      <c r="D180" t="s">
        <v>1227</v>
      </c>
      <c r="E180" t="s">
        <v>4</v>
      </c>
      <c r="F180" t="s">
        <v>4</v>
      </c>
      <c r="G180" t="s">
        <v>4</v>
      </c>
      <c r="I180" t="s">
        <v>295</v>
      </c>
      <c r="J180" t="s">
        <v>297</v>
      </c>
    </row>
    <row r="181" spans="1:10" x14ac:dyDescent="0.25">
      <c r="A181" t="s">
        <v>295</v>
      </c>
      <c r="B181" t="s">
        <v>299</v>
      </c>
      <c r="C181" t="s">
        <v>4</v>
      </c>
      <c r="D181" t="s">
        <v>1227</v>
      </c>
      <c r="E181" t="s">
        <v>4</v>
      </c>
      <c r="F181" t="s">
        <v>4</v>
      </c>
      <c r="G181" t="s">
        <v>4</v>
      </c>
      <c r="I181" t="s">
        <v>295</v>
      </c>
      <c r="J181" t="s">
        <v>297</v>
      </c>
    </row>
    <row r="182" spans="1:10" x14ac:dyDescent="0.25">
      <c r="A182" t="s">
        <v>295</v>
      </c>
      <c r="B182" t="s">
        <v>297</v>
      </c>
      <c r="C182" t="s">
        <v>4</v>
      </c>
      <c r="D182" t="s">
        <v>1227</v>
      </c>
      <c r="E182" t="s">
        <v>4</v>
      </c>
      <c r="F182" t="s">
        <v>4</v>
      </c>
      <c r="G182" t="s">
        <v>4</v>
      </c>
      <c r="I182" t="s">
        <v>295</v>
      </c>
      <c r="J182" t="s">
        <v>297</v>
      </c>
    </row>
    <row r="183" spans="1:10" x14ac:dyDescent="0.25">
      <c r="A183" t="s">
        <v>295</v>
      </c>
      <c r="B183" t="s">
        <v>298</v>
      </c>
      <c r="C183" t="s">
        <v>4</v>
      </c>
      <c r="D183" t="s">
        <v>1227</v>
      </c>
      <c r="E183" t="s">
        <v>4</v>
      </c>
      <c r="F183" t="s">
        <v>4</v>
      </c>
      <c r="G183" t="s">
        <v>4</v>
      </c>
      <c r="I183" t="s">
        <v>295</v>
      </c>
      <c r="J183" t="s">
        <v>297</v>
      </c>
    </row>
    <row r="184" spans="1:10" x14ac:dyDescent="0.25">
      <c r="A184" t="s">
        <v>300</v>
      </c>
      <c r="B184" t="s">
        <v>301</v>
      </c>
      <c r="C184" t="s">
        <v>4</v>
      </c>
      <c r="D184" t="s">
        <v>1228</v>
      </c>
      <c r="E184">
        <v>0.78123373807458796</v>
      </c>
      <c r="F184">
        <v>17.8</v>
      </c>
      <c r="G184" t="s">
        <v>4</v>
      </c>
      <c r="I184" t="s">
        <v>300</v>
      </c>
      <c r="J184" t="s">
        <v>301</v>
      </c>
    </row>
    <row r="185" spans="1:10" x14ac:dyDescent="0.25">
      <c r="A185" t="s">
        <v>302</v>
      </c>
      <c r="B185" t="s">
        <v>303</v>
      </c>
      <c r="C185" t="s">
        <v>4</v>
      </c>
      <c r="D185" t="s">
        <v>1227</v>
      </c>
      <c r="E185" t="s">
        <v>4</v>
      </c>
      <c r="F185" t="s">
        <v>4</v>
      </c>
      <c r="G185" t="s">
        <v>4</v>
      </c>
      <c r="I185" t="s">
        <v>302</v>
      </c>
      <c r="J185" t="s">
        <v>304</v>
      </c>
    </row>
    <row r="186" spans="1:10" x14ac:dyDescent="0.25">
      <c r="A186" t="s">
        <v>302</v>
      </c>
      <c r="B186" t="s">
        <v>305</v>
      </c>
      <c r="C186" t="s">
        <v>4</v>
      </c>
      <c r="D186" t="s">
        <v>1227</v>
      </c>
      <c r="E186" t="s">
        <v>4</v>
      </c>
      <c r="F186" t="s">
        <v>4</v>
      </c>
      <c r="G186" t="s">
        <v>4</v>
      </c>
      <c r="I186" t="s">
        <v>302</v>
      </c>
      <c r="J186" t="s">
        <v>304</v>
      </c>
    </row>
    <row r="187" spans="1:10" x14ac:dyDescent="0.25">
      <c r="A187" t="s">
        <v>302</v>
      </c>
      <c r="B187" t="s">
        <v>304</v>
      </c>
      <c r="C187" t="s">
        <v>4</v>
      </c>
      <c r="D187" t="s">
        <v>1227</v>
      </c>
      <c r="E187" t="s">
        <v>4</v>
      </c>
      <c r="F187" t="s">
        <v>4</v>
      </c>
      <c r="G187" t="s">
        <v>4</v>
      </c>
      <c r="I187" t="s">
        <v>302</v>
      </c>
      <c r="J187" t="s">
        <v>304</v>
      </c>
    </row>
    <row r="188" spans="1:10" x14ac:dyDescent="0.25">
      <c r="A188" t="s">
        <v>306</v>
      </c>
      <c r="B188" t="s">
        <v>307</v>
      </c>
      <c r="C188" t="s">
        <v>1205</v>
      </c>
      <c r="D188" t="s">
        <v>1227</v>
      </c>
      <c r="E188" t="s">
        <v>4</v>
      </c>
      <c r="F188" t="s">
        <v>4</v>
      </c>
      <c r="G188" t="s">
        <v>4</v>
      </c>
      <c r="I188" t="s">
        <v>306</v>
      </c>
      <c r="J188" t="s">
        <v>307</v>
      </c>
    </row>
    <row r="189" spans="1:10" x14ac:dyDescent="0.25">
      <c r="A189" t="s">
        <v>306</v>
      </c>
      <c r="B189" t="s">
        <v>309</v>
      </c>
      <c r="C189" t="s">
        <v>1205</v>
      </c>
      <c r="D189" t="s">
        <v>1227</v>
      </c>
      <c r="E189" t="s">
        <v>4</v>
      </c>
      <c r="F189" t="s">
        <v>4</v>
      </c>
      <c r="G189" t="s">
        <v>4</v>
      </c>
      <c r="I189" t="s">
        <v>306</v>
      </c>
      <c r="J189" t="s">
        <v>307</v>
      </c>
    </row>
    <row r="190" spans="1:10" x14ac:dyDescent="0.25">
      <c r="A190" t="s">
        <v>306</v>
      </c>
      <c r="B190" t="s">
        <v>308</v>
      </c>
      <c r="C190" t="s">
        <v>4</v>
      </c>
      <c r="D190" t="s">
        <v>1227</v>
      </c>
      <c r="E190" t="s">
        <v>4</v>
      </c>
      <c r="F190" t="s">
        <v>4</v>
      </c>
      <c r="G190" t="s">
        <v>4</v>
      </c>
      <c r="I190" t="s">
        <v>306</v>
      </c>
      <c r="J190" t="s">
        <v>307</v>
      </c>
    </row>
    <row r="191" spans="1:10" x14ac:dyDescent="0.25">
      <c r="A191" t="s">
        <v>310</v>
      </c>
      <c r="B191" t="s">
        <v>311</v>
      </c>
      <c r="C191" t="s">
        <v>4</v>
      </c>
      <c r="D191" t="s">
        <v>1227</v>
      </c>
      <c r="E191" t="s">
        <v>4</v>
      </c>
      <c r="F191" t="s">
        <v>4</v>
      </c>
      <c r="G191" t="s">
        <v>4</v>
      </c>
      <c r="I191" t="s">
        <v>310</v>
      </c>
      <c r="J191" t="s">
        <v>312</v>
      </c>
    </row>
    <row r="192" spans="1:10" x14ac:dyDescent="0.25">
      <c r="A192" t="s">
        <v>313</v>
      </c>
      <c r="B192" t="s">
        <v>316</v>
      </c>
      <c r="C192" t="s">
        <v>4</v>
      </c>
      <c r="D192" t="s">
        <v>1228</v>
      </c>
      <c r="E192">
        <v>0.84138583221776009</v>
      </c>
      <c r="F192">
        <v>5.28</v>
      </c>
      <c r="G192" t="s">
        <v>4</v>
      </c>
      <c r="I192" t="s">
        <v>313</v>
      </c>
      <c r="J192" t="s">
        <v>315</v>
      </c>
    </row>
    <row r="193" spans="1:10" x14ac:dyDescent="0.25">
      <c r="A193" t="s">
        <v>313</v>
      </c>
      <c r="B193" t="s">
        <v>314</v>
      </c>
      <c r="C193" t="s">
        <v>4</v>
      </c>
      <c r="D193" t="s">
        <v>1227</v>
      </c>
      <c r="E193" t="s">
        <v>4</v>
      </c>
      <c r="F193" t="s">
        <v>4</v>
      </c>
      <c r="G193" t="s">
        <v>4</v>
      </c>
      <c r="I193" t="s">
        <v>313</v>
      </c>
      <c r="J193" t="s">
        <v>315</v>
      </c>
    </row>
    <row r="194" spans="1:10" x14ac:dyDescent="0.25">
      <c r="A194" t="s">
        <v>317</v>
      </c>
      <c r="B194" t="s">
        <v>318</v>
      </c>
      <c r="C194" t="s">
        <v>4</v>
      </c>
      <c r="D194" t="s">
        <v>1228</v>
      </c>
      <c r="E194">
        <v>0.73000465760605027</v>
      </c>
      <c r="F194">
        <v>13.68</v>
      </c>
      <c r="G194" t="s">
        <v>4</v>
      </c>
      <c r="I194" t="s">
        <v>317</v>
      </c>
      <c r="J194" t="s">
        <v>318</v>
      </c>
    </row>
    <row r="195" spans="1:10" x14ac:dyDescent="0.25">
      <c r="A195" t="s">
        <v>321</v>
      </c>
      <c r="B195" t="s">
        <v>322</v>
      </c>
      <c r="C195" t="s">
        <v>4</v>
      </c>
      <c r="D195" t="s">
        <v>1227</v>
      </c>
      <c r="E195" t="s">
        <v>4</v>
      </c>
      <c r="F195" t="s">
        <v>4</v>
      </c>
      <c r="G195" t="s">
        <v>4</v>
      </c>
      <c r="I195" t="s">
        <v>321</v>
      </c>
      <c r="J195" t="s">
        <v>322</v>
      </c>
    </row>
    <row r="196" spans="1:10" x14ac:dyDescent="0.25">
      <c r="A196" t="s">
        <v>321</v>
      </c>
      <c r="B196" t="s">
        <v>323</v>
      </c>
      <c r="C196" t="s">
        <v>1206</v>
      </c>
      <c r="D196" t="s">
        <v>1228</v>
      </c>
      <c r="E196">
        <v>0.4377336322840707</v>
      </c>
      <c r="F196">
        <v>436.65</v>
      </c>
      <c r="G196" t="s">
        <v>4</v>
      </c>
      <c r="I196" t="s">
        <v>321</v>
      </c>
      <c r="J196" t="s">
        <v>323</v>
      </c>
    </row>
    <row r="197" spans="1:10" x14ac:dyDescent="0.25">
      <c r="A197" t="s">
        <v>321</v>
      </c>
      <c r="B197" t="s">
        <v>326</v>
      </c>
      <c r="C197" t="s">
        <v>1206</v>
      </c>
      <c r="D197" t="s">
        <v>1228</v>
      </c>
      <c r="E197">
        <v>0.45107966127869864</v>
      </c>
      <c r="F197">
        <v>28.975999999999999</v>
      </c>
      <c r="G197" t="s">
        <v>4</v>
      </c>
      <c r="I197" t="s">
        <v>321</v>
      </c>
      <c r="J197" t="s">
        <v>327</v>
      </c>
    </row>
    <row r="198" spans="1:10" x14ac:dyDescent="0.25">
      <c r="A198" t="s">
        <v>328</v>
      </c>
      <c r="B198" t="s">
        <v>329</v>
      </c>
      <c r="C198" t="s">
        <v>1207</v>
      </c>
      <c r="D198" t="s">
        <v>1228</v>
      </c>
      <c r="E198">
        <v>0.61840457105466107</v>
      </c>
      <c r="F198">
        <v>44.392000000000003</v>
      </c>
      <c r="G198">
        <v>100.6</v>
      </c>
      <c r="I198" t="s">
        <v>328</v>
      </c>
      <c r="J198" t="s">
        <v>329</v>
      </c>
    </row>
    <row r="199" spans="1:10" x14ac:dyDescent="0.25">
      <c r="A199" t="s">
        <v>328</v>
      </c>
      <c r="B199" t="s">
        <v>330</v>
      </c>
      <c r="C199" t="s">
        <v>1207</v>
      </c>
      <c r="D199" t="s">
        <v>1228</v>
      </c>
      <c r="E199">
        <v>0.61840515837693499</v>
      </c>
      <c r="F199">
        <v>15.928000000000001</v>
      </c>
      <c r="G199" t="s">
        <v>4</v>
      </c>
      <c r="I199" t="s">
        <v>328</v>
      </c>
      <c r="J199" t="s">
        <v>329</v>
      </c>
    </row>
    <row r="200" spans="1:10" x14ac:dyDescent="0.25">
      <c r="A200" t="s">
        <v>331</v>
      </c>
      <c r="B200" t="s">
        <v>338</v>
      </c>
      <c r="C200" t="s">
        <v>1195</v>
      </c>
      <c r="D200" t="s">
        <v>1228</v>
      </c>
      <c r="E200">
        <v>0.63708262761198586</v>
      </c>
      <c r="F200">
        <v>249.8</v>
      </c>
      <c r="G200" t="s">
        <v>4</v>
      </c>
      <c r="I200" t="s">
        <v>331</v>
      </c>
      <c r="J200" t="s">
        <v>333</v>
      </c>
    </row>
    <row r="201" spans="1:10" x14ac:dyDescent="0.25">
      <c r="A201" t="s">
        <v>331</v>
      </c>
      <c r="B201" t="s">
        <v>332</v>
      </c>
      <c r="C201" t="s">
        <v>1195</v>
      </c>
      <c r="D201" t="s">
        <v>1228</v>
      </c>
      <c r="E201">
        <v>0.63708262761198586</v>
      </c>
      <c r="F201">
        <v>249.8</v>
      </c>
      <c r="G201" t="s">
        <v>4</v>
      </c>
      <c r="I201" t="s">
        <v>331</v>
      </c>
      <c r="J201" t="s">
        <v>333</v>
      </c>
    </row>
    <row r="202" spans="1:10" x14ac:dyDescent="0.25">
      <c r="A202" t="s">
        <v>331</v>
      </c>
      <c r="B202" t="s">
        <v>334</v>
      </c>
      <c r="C202" t="s">
        <v>1195</v>
      </c>
      <c r="D202" t="s">
        <v>1227</v>
      </c>
      <c r="E202" t="s">
        <v>4</v>
      </c>
      <c r="F202" t="s">
        <v>4</v>
      </c>
      <c r="G202" t="s">
        <v>4</v>
      </c>
      <c r="I202" t="s">
        <v>331</v>
      </c>
      <c r="J202" t="s">
        <v>333</v>
      </c>
    </row>
    <row r="203" spans="1:10" x14ac:dyDescent="0.25">
      <c r="A203" t="s">
        <v>331</v>
      </c>
      <c r="B203" t="s">
        <v>339</v>
      </c>
      <c r="C203" t="s">
        <v>1195</v>
      </c>
      <c r="D203" t="s">
        <v>1228</v>
      </c>
      <c r="E203">
        <v>0.49552474001094704</v>
      </c>
      <c r="F203">
        <v>202.4</v>
      </c>
      <c r="G203" t="s">
        <v>4</v>
      </c>
      <c r="I203" t="s">
        <v>331</v>
      </c>
      <c r="J203" t="s">
        <v>336</v>
      </c>
    </row>
    <row r="204" spans="1:10" x14ac:dyDescent="0.25">
      <c r="A204" t="s">
        <v>331</v>
      </c>
      <c r="B204" t="s">
        <v>335</v>
      </c>
      <c r="C204" t="s">
        <v>1195</v>
      </c>
      <c r="D204" t="s">
        <v>1228</v>
      </c>
      <c r="E204">
        <v>0.49937353076216706</v>
      </c>
      <c r="F204">
        <v>130.6</v>
      </c>
      <c r="G204" t="s">
        <v>4</v>
      </c>
      <c r="I204" t="s">
        <v>331</v>
      </c>
      <c r="J204" t="s">
        <v>336</v>
      </c>
    </row>
    <row r="205" spans="1:10" x14ac:dyDescent="0.25">
      <c r="A205" t="s">
        <v>331</v>
      </c>
      <c r="B205" t="s">
        <v>337</v>
      </c>
      <c r="C205" t="s">
        <v>1195</v>
      </c>
      <c r="D205" t="s">
        <v>1228</v>
      </c>
      <c r="E205">
        <v>0.48695546391752581</v>
      </c>
      <c r="F205">
        <v>71.8</v>
      </c>
      <c r="G205" t="s">
        <v>4</v>
      </c>
      <c r="I205" t="s">
        <v>331</v>
      </c>
      <c r="J205" t="s">
        <v>336</v>
      </c>
    </row>
    <row r="206" spans="1:10" x14ac:dyDescent="0.25">
      <c r="A206" t="s">
        <v>340</v>
      </c>
      <c r="B206" t="s">
        <v>352</v>
      </c>
      <c r="C206" t="s">
        <v>4</v>
      </c>
      <c r="D206" t="s">
        <v>1227</v>
      </c>
      <c r="E206" t="s">
        <v>4</v>
      </c>
      <c r="F206" t="s">
        <v>4</v>
      </c>
      <c r="G206" t="s">
        <v>4</v>
      </c>
      <c r="I206" t="s">
        <v>340</v>
      </c>
      <c r="J206" t="s">
        <v>353</v>
      </c>
    </row>
    <row r="207" spans="1:10" x14ac:dyDescent="0.25">
      <c r="A207" t="s">
        <v>340</v>
      </c>
      <c r="B207" t="s">
        <v>341</v>
      </c>
      <c r="C207" t="s">
        <v>4</v>
      </c>
      <c r="D207" t="s">
        <v>1227</v>
      </c>
      <c r="E207" t="s">
        <v>4</v>
      </c>
      <c r="F207" t="s">
        <v>4</v>
      </c>
      <c r="G207" t="s">
        <v>4</v>
      </c>
      <c r="I207" t="s">
        <v>340</v>
      </c>
      <c r="J207" t="s">
        <v>342</v>
      </c>
    </row>
    <row r="208" spans="1:10" x14ac:dyDescent="0.25">
      <c r="A208" t="s">
        <v>340</v>
      </c>
      <c r="B208" t="s">
        <v>360</v>
      </c>
      <c r="C208" t="s">
        <v>4</v>
      </c>
      <c r="D208" t="s">
        <v>1227</v>
      </c>
      <c r="E208" t="s">
        <v>4</v>
      </c>
      <c r="F208" t="s">
        <v>4</v>
      </c>
      <c r="G208" t="s">
        <v>4</v>
      </c>
      <c r="I208" t="s">
        <v>340</v>
      </c>
      <c r="J208" t="s">
        <v>361</v>
      </c>
    </row>
    <row r="209" spans="1:10" x14ac:dyDescent="0.25">
      <c r="A209" t="s">
        <v>340</v>
      </c>
      <c r="B209" t="s">
        <v>355</v>
      </c>
      <c r="C209" t="s">
        <v>4</v>
      </c>
      <c r="D209" t="s">
        <v>1227</v>
      </c>
      <c r="E209" t="s">
        <v>4</v>
      </c>
      <c r="F209" t="s">
        <v>4</v>
      </c>
      <c r="G209" t="s">
        <v>4</v>
      </c>
      <c r="I209" t="s">
        <v>340</v>
      </c>
      <c r="J209" t="s">
        <v>348</v>
      </c>
    </row>
    <row r="210" spans="1:10" x14ac:dyDescent="0.25">
      <c r="A210" t="s">
        <v>340</v>
      </c>
      <c r="B210" t="s">
        <v>356</v>
      </c>
      <c r="C210" t="s">
        <v>4</v>
      </c>
      <c r="D210" t="s">
        <v>1227</v>
      </c>
      <c r="E210" t="s">
        <v>4</v>
      </c>
      <c r="F210" t="s">
        <v>4</v>
      </c>
      <c r="G210" t="s">
        <v>4</v>
      </c>
      <c r="I210" t="s">
        <v>340</v>
      </c>
      <c r="J210" t="s">
        <v>356</v>
      </c>
    </row>
    <row r="211" spans="1:10" x14ac:dyDescent="0.25">
      <c r="A211" t="s">
        <v>340</v>
      </c>
      <c r="B211" t="s">
        <v>362</v>
      </c>
      <c r="C211" t="s">
        <v>4</v>
      </c>
      <c r="D211" t="s">
        <v>1227</v>
      </c>
      <c r="E211" t="s">
        <v>4</v>
      </c>
      <c r="F211" t="s">
        <v>4</v>
      </c>
      <c r="G211" t="s">
        <v>4</v>
      </c>
      <c r="I211" t="s">
        <v>340</v>
      </c>
      <c r="J211" t="s">
        <v>361</v>
      </c>
    </row>
    <row r="212" spans="1:10" x14ac:dyDescent="0.25">
      <c r="A212" t="s">
        <v>340</v>
      </c>
      <c r="B212" t="s">
        <v>359</v>
      </c>
      <c r="C212" t="s">
        <v>4</v>
      </c>
      <c r="D212" t="s">
        <v>1227</v>
      </c>
      <c r="E212" t="s">
        <v>4</v>
      </c>
      <c r="F212" t="s">
        <v>4</v>
      </c>
      <c r="G212" t="s">
        <v>4</v>
      </c>
      <c r="I212" t="s">
        <v>340</v>
      </c>
      <c r="J212" t="s">
        <v>358</v>
      </c>
    </row>
    <row r="213" spans="1:10" x14ac:dyDescent="0.25">
      <c r="A213" t="s">
        <v>340</v>
      </c>
      <c r="B213" t="s">
        <v>343</v>
      </c>
      <c r="C213" t="s">
        <v>4</v>
      </c>
      <c r="D213" t="s">
        <v>1227</v>
      </c>
      <c r="E213" t="s">
        <v>4</v>
      </c>
      <c r="F213" t="s">
        <v>4</v>
      </c>
      <c r="G213" t="s">
        <v>4</v>
      </c>
      <c r="I213" t="s">
        <v>340</v>
      </c>
      <c r="J213" t="s">
        <v>343</v>
      </c>
    </row>
    <row r="214" spans="1:10" x14ac:dyDescent="0.25">
      <c r="A214" t="s">
        <v>340</v>
      </c>
      <c r="B214" t="s">
        <v>62</v>
      </c>
      <c r="C214" t="s">
        <v>4</v>
      </c>
      <c r="D214" t="s">
        <v>1227</v>
      </c>
      <c r="E214" t="s">
        <v>4</v>
      </c>
      <c r="F214" t="s">
        <v>4</v>
      </c>
      <c r="G214" t="s">
        <v>4</v>
      </c>
      <c r="I214" t="s">
        <v>340</v>
      </c>
      <c r="J214" t="s">
        <v>62</v>
      </c>
    </row>
    <row r="215" spans="1:10" x14ac:dyDescent="0.25">
      <c r="A215" t="s">
        <v>340</v>
      </c>
      <c r="B215" t="s">
        <v>351</v>
      </c>
      <c r="C215" t="s">
        <v>4</v>
      </c>
      <c r="D215" t="s">
        <v>1227</v>
      </c>
      <c r="E215" t="s">
        <v>4</v>
      </c>
      <c r="F215" t="s">
        <v>4</v>
      </c>
      <c r="G215" t="s">
        <v>4</v>
      </c>
      <c r="I215" t="s">
        <v>340</v>
      </c>
      <c r="J215" t="s">
        <v>170</v>
      </c>
    </row>
    <row r="216" spans="1:10" x14ac:dyDescent="0.25">
      <c r="A216" t="s">
        <v>340</v>
      </c>
      <c r="B216" t="s">
        <v>344</v>
      </c>
      <c r="C216" t="s">
        <v>4</v>
      </c>
      <c r="D216" t="s">
        <v>1227</v>
      </c>
      <c r="E216" t="s">
        <v>4</v>
      </c>
      <c r="F216" t="s">
        <v>4</v>
      </c>
      <c r="G216" t="s">
        <v>4</v>
      </c>
      <c r="I216" t="s">
        <v>340</v>
      </c>
      <c r="J216" t="s">
        <v>344</v>
      </c>
    </row>
    <row r="217" spans="1:10" x14ac:dyDescent="0.25">
      <c r="A217" t="s">
        <v>340</v>
      </c>
      <c r="B217" t="s">
        <v>345</v>
      </c>
      <c r="C217" t="s">
        <v>4</v>
      </c>
      <c r="D217" t="s">
        <v>1227</v>
      </c>
      <c r="E217" t="s">
        <v>4</v>
      </c>
      <c r="F217">
        <v>0.54700000000000004</v>
      </c>
      <c r="G217" t="s">
        <v>4</v>
      </c>
      <c r="I217" t="s">
        <v>340</v>
      </c>
      <c r="J217" t="s">
        <v>345</v>
      </c>
    </row>
    <row r="218" spans="1:10" x14ac:dyDescent="0.25">
      <c r="A218" t="s">
        <v>340</v>
      </c>
      <c r="B218" t="s">
        <v>346</v>
      </c>
      <c r="C218" t="s">
        <v>4</v>
      </c>
      <c r="D218" t="s">
        <v>1227</v>
      </c>
      <c r="E218" t="s">
        <v>4</v>
      </c>
      <c r="F218" t="s">
        <v>4</v>
      </c>
      <c r="G218" t="s">
        <v>4</v>
      </c>
      <c r="I218" t="s">
        <v>340</v>
      </c>
      <c r="J218" t="s">
        <v>346</v>
      </c>
    </row>
    <row r="219" spans="1:10" x14ac:dyDescent="0.25">
      <c r="A219" t="s">
        <v>340</v>
      </c>
      <c r="B219" t="s">
        <v>357</v>
      </c>
      <c r="C219" t="s">
        <v>4</v>
      </c>
      <c r="D219" t="s">
        <v>1227</v>
      </c>
      <c r="E219" t="s">
        <v>4</v>
      </c>
      <c r="F219" t="s">
        <v>4</v>
      </c>
      <c r="G219" t="s">
        <v>4</v>
      </c>
      <c r="I219" t="s">
        <v>340</v>
      </c>
      <c r="J219" t="s">
        <v>358</v>
      </c>
    </row>
    <row r="220" spans="1:10" x14ac:dyDescent="0.25">
      <c r="A220" t="s">
        <v>340</v>
      </c>
      <c r="B220" t="s">
        <v>347</v>
      </c>
      <c r="C220" t="s">
        <v>4</v>
      </c>
      <c r="D220" t="s">
        <v>1227</v>
      </c>
      <c r="E220" t="s">
        <v>4</v>
      </c>
      <c r="F220" t="s">
        <v>4</v>
      </c>
      <c r="G220" t="s">
        <v>4</v>
      </c>
      <c r="I220" t="s">
        <v>340</v>
      </c>
      <c r="J220" t="s">
        <v>347</v>
      </c>
    </row>
    <row r="221" spans="1:10" x14ac:dyDescent="0.25">
      <c r="A221" t="s">
        <v>340</v>
      </c>
      <c r="B221" t="s">
        <v>354</v>
      </c>
      <c r="C221" t="s">
        <v>4</v>
      </c>
      <c r="D221" t="s">
        <v>1227</v>
      </c>
      <c r="E221" t="s">
        <v>4</v>
      </c>
      <c r="F221" t="s">
        <v>4</v>
      </c>
      <c r="G221" t="s">
        <v>4</v>
      </c>
      <c r="I221" t="s">
        <v>340</v>
      </c>
      <c r="J221" t="s">
        <v>348</v>
      </c>
    </row>
    <row r="222" spans="1:10" x14ac:dyDescent="0.25">
      <c r="A222" t="s">
        <v>340</v>
      </c>
      <c r="B222" t="s">
        <v>348</v>
      </c>
      <c r="C222" t="s">
        <v>4</v>
      </c>
      <c r="D222" t="s">
        <v>1227</v>
      </c>
      <c r="E222" t="s">
        <v>4</v>
      </c>
      <c r="F222" t="s">
        <v>4</v>
      </c>
      <c r="G222" t="s">
        <v>4</v>
      </c>
      <c r="I222" t="s">
        <v>340</v>
      </c>
      <c r="J222" t="s">
        <v>348</v>
      </c>
    </row>
    <row r="223" spans="1:10" x14ac:dyDescent="0.25">
      <c r="A223" t="s">
        <v>363</v>
      </c>
      <c r="B223" t="s">
        <v>364</v>
      </c>
      <c r="C223" t="s">
        <v>4</v>
      </c>
      <c r="D223" t="s">
        <v>1227</v>
      </c>
      <c r="E223" t="s">
        <v>4</v>
      </c>
      <c r="F223" t="s">
        <v>4</v>
      </c>
      <c r="G223" t="s">
        <v>4</v>
      </c>
      <c r="I223" t="s">
        <v>363</v>
      </c>
      <c r="J223" t="s">
        <v>365</v>
      </c>
    </row>
    <row r="224" spans="1:10" x14ac:dyDescent="0.25">
      <c r="A224" t="s">
        <v>363</v>
      </c>
      <c r="B224" t="s">
        <v>365</v>
      </c>
      <c r="C224" t="s">
        <v>4</v>
      </c>
      <c r="D224" t="s">
        <v>1228</v>
      </c>
      <c r="E224">
        <v>0.95587959181216142</v>
      </c>
      <c r="F224">
        <v>0.97099999999999997</v>
      </c>
      <c r="G224" t="s">
        <v>4</v>
      </c>
      <c r="I224" t="s">
        <v>363</v>
      </c>
      <c r="J224" t="s">
        <v>365</v>
      </c>
    </row>
    <row r="225" spans="1:10" x14ac:dyDescent="0.25">
      <c r="A225" t="s">
        <v>366</v>
      </c>
      <c r="B225" t="s">
        <v>367</v>
      </c>
      <c r="C225" t="s">
        <v>4</v>
      </c>
      <c r="D225" t="s">
        <v>1227</v>
      </c>
      <c r="E225" t="s">
        <v>4</v>
      </c>
      <c r="F225" t="s">
        <v>4</v>
      </c>
      <c r="G225" t="s">
        <v>4</v>
      </c>
      <c r="I225" t="s">
        <v>366</v>
      </c>
      <c r="J225" t="s">
        <v>368</v>
      </c>
    </row>
    <row r="226" spans="1:10" x14ac:dyDescent="0.25">
      <c r="A226" t="s">
        <v>366</v>
      </c>
      <c r="B226" t="s">
        <v>368</v>
      </c>
      <c r="C226" t="s">
        <v>4</v>
      </c>
      <c r="D226" t="s">
        <v>1228</v>
      </c>
      <c r="E226">
        <v>0.7359759467152126</v>
      </c>
      <c r="F226">
        <v>15.167</v>
      </c>
      <c r="G226" t="s">
        <v>4</v>
      </c>
      <c r="I226" t="s">
        <v>366</v>
      </c>
      <c r="J226" t="s">
        <v>368</v>
      </c>
    </row>
    <row r="227" spans="1:10" x14ac:dyDescent="0.25">
      <c r="A227" t="s">
        <v>371</v>
      </c>
      <c r="B227" t="s">
        <v>372</v>
      </c>
      <c r="C227" t="s">
        <v>1208</v>
      </c>
      <c r="D227" t="s">
        <v>1227</v>
      </c>
      <c r="E227" t="s">
        <v>4</v>
      </c>
      <c r="F227" t="s">
        <v>4</v>
      </c>
      <c r="G227">
        <v>3.9369999999999998</v>
      </c>
      <c r="I227" t="s">
        <v>371</v>
      </c>
      <c r="J227" t="s">
        <v>373</v>
      </c>
    </row>
    <row r="228" spans="1:10" x14ac:dyDescent="0.25">
      <c r="A228" t="s">
        <v>374</v>
      </c>
      <c r="B228" t="s">
        <v>375</v>
      </c>
      <c r="C228" t="s">
        <v>4</v>
      </c>
      <c r="D228" t="s">
        <v>1227</v>
      </c>
      <c r="E228" t="s">
        <v>4</v>
      </c>
      <c r="F228" t="s">
        <v>4</v>
      </c>
      <c r="G228" t="s">
        <v>4</v>
      </c>
      <c r="I228" t="s">
        <v>374</v>
      </c>
      <c r="J228" t="s">
        <v>376</v>
      </c>
    </row>
    <row r="229" spans="1:10" x14ac:dyDescent="0.25">
      <c r="A229" t="s">
        <v>374</v>
      </c>
      <c r="B229" t="s">
        <v>376</v>
      </c>
      <c r="C229" t="s">
        <v>4</v>
      </c>
      <c r="D229" t="s">
        <v>1228</v>
      </c>
      <c r="E229">
        <v>0.72190119082622739</v>
      </c>
      <c r="F229">
        <v>15.34</v>
      </c>
      <c r="G229" t="s">
        <v>4</v>
      </c>
      <c r="I229" t="s">
        <v>374</v>
      </c>
      <c r="J229" t="s">
        <v>376</v>
      </c>
    </row>
    <row r="230" spans="1:10" x14ac:dyDescent="0.25">
      <c r="A230" t="s">
        <v>374</v>
      </c>
      <c r="B230" t="s">
        <v>377</v>
      </c>
      <c r="C230" t="s">
        <v>4</v>
      </c>
      <c r="D230" t="s">
        <v>1227</v>
      </c>
      <c r="E230" t="s">
        <v>4</v>
      </c>
      <c r="F230" t="s">
        <v>4</v>
      </c>
      <c r="G230" t="s">
        <v>4</v>
      </c>
      <c r="I230" t="s">
        <v>374</v>
      </c>
      <c r="J230" t="s">
        <v>376</v>
      </c>
    </row>
    <row r="231" spans="1:10" x14ac:dyDescent="0.25">
      <c r="A231" t="s">
        <v>378</v>
      </c>
      <c r="B231" t="s">
        <v>379</v>
      </c>
      <c r="C231" t="s">
        <v>4</v>
      </c>
      <c r="D231" t="s">
        <v>1228</v>
      </c>
      <c r="E231">
        <v>0.67143497102544702</v>
      </c>
      <c r="F231">
        <v>21.3</v>
      </c>
      <c r="G231" t="s">
        <v>4</v>
      </c>
      <c r="I231" t="s">
        <v>378</v>
      </c>
      <c r="J231" t="s">
        <v>380</v>
      </c>
    </row>
    <row r="232" spans="1:10" x14ac:dyDescent="0.25">
      <c r="A232" t="s">
        <v>381</v>
      </c>
      <c r="B232" t="s">
        <v>382</v>
      </c>
      <c r="C232" t="s">
        <v>1209</v>
      </c>
      <c r="D232" t="s">
        <v>1227</v>
      </c>
      <c r="E232" t="s">
        <v>4</v>
      </c>
      <c r="F232" t="s">
        <v>4</v>
      </c>
      <c r="G232" t="s">
        <v>4</v>
      </c>
      <c r="I232" t="s">
        <v>381</v>
      </c>
      <c r="J232" t="s">
        <v>383</v>
      </c>
    </row>
    <row r="233" spans="1:10" x14ac:dyDescent="0.25">
      <c r="A233" t="s">
        <v>381</v>
      </c>
      <c r="B233" t="s">
        <v>384</v>
      </c>
      <c r="C233" t="s">
        <v>1209</v>
      </c>
      <c r="D233" t="s">
        <v>1227</v>
      </c>
      <c r="E233" t="s">
        <v>4</v>
      </c>
      <c r="F233" t="s">
        <v>4</v>
      </c>
      <c r="G233" t="s">
        <v>4</v>
      </c>
      <c r="I233" t="s">
        <v>381</v>
      </c>
      <c r="J233" t="s">
        <v>383</v>
      </c>
    </row>
    <row r="234" spans="1:10" x14ac:dyDescent="0.25">
      <c r="A234" t="s">
        <v>381</v>
      </c>
      <c r="B234" t="s">
        <v>383</v>
      </c>
      <c r="C234" t="s">
        <v>1209</v>
      </c>
      <c r="D234" t="s">
        <v>1228</v>
      </c>
      <c r="E234">
        <v>0.73950778568472642</v>
      </c>
      <c r="F234">
        <v>14.06</v>
      </c>
      <c r="G234" t="s">
        <v>4</v>
      </c>
      <c r="I234" t="s">
        <v>381</v>
      </c>
      <c r="J234" t="s">
        <v>383</v>
      </c>
    </row>
    <row r="235" spans="1:10" x14ac:dyDescent="0.25">
      <c r="A235" t="s">
        <v>385</v>
      </c>
      <c r="B235" t="s">
        <v>386</v>
      </c>
      <c r="C235" t="s">
        <v>4</v>
      </c>
      <c r="D235" t="s">
        <v>1227</v>
      </c>
      <c r="E235" t="s">
        <v>4</v>
      </c>
      <c r="F235" t="s">
        <v>4</v>
      </c>
      <c r="G235" t="s">
        <v>4</v>
      </c>
      <c r="I235" t="s">
        <v>385</v>
      </c>
      <c r="J235" t="s">
        <v>386</v>
      </c>
    </row>
    <row r="236" spans="1:10" x14ac:dyDescent="0.25">
      <c r="A236" t="s">
        <v>387</v>
      </c>
      <c r="B236" t="s">
        <v>388</v>
      </c>
      <c r="C236" t="s">
        <v>4</v>
      </c>
      <c r="D236" t="s">
        <v>1228</v>
      </c>
      <c r="E236">
        <v>0.7504666666666665</v>
      </c>
      <c r="F236">
        <v>10.4</v>
      </c>
      <c r="G236" t="s">
        <v>4</v>
      </c>
      <c r="I236" t="s">
        <v>387</v>
      </c>
      <c r="J236" t="s">
        <v>388</v>
      </c>
    </row>
    <row r="237" spans="1:10" x14ac:dyDescent="0.25">
      <c r="A237" t="s">
        <v>389</v>
      </c>
      <c r="B237" t="s">
        <v>390</v>
      </c>
      <c r="C237" t="s">
        <v>4</v>
      </c>
      <c r="D237" t="s">
        <v>1227</v>
      </c>
      <c r="E237" t="s">
        <v>4</v>
      </c>
      <c r="F237" t="s">
        <v>4</v>
      </c>
      <c r="G237" t="s">
        <v>4</v>
      </c>
      <c r="I237" t="s">
        <v>389</v>
      </c>
      <c r="J237" t="s">
        <v>390</v>
      </c>
    </row>
    <row r="238" spans="1:10" x14ac:dyDescent="0.25">
      <c r="A238" t="s">
        <v>393</v>
      </c>
      <c r="B238" t="s">
        <v>394</v>
      </c>
      <c r="C238" t="s">
        <v>1210</v>
      </c>
      <c r="D238" t="s">
        <v>1227</v>
      </c>
      <c r="E238" t="s">
        <v>4</v>
      </c>
      <c r="F238" t="s">
        <v>4</v>
      </c>
      <c r="G238" t="s">
        <v>4</v>
      </c>
      <c r="I238" t="s">
        <v>393</v>
      </c>
      <c r="J238" t="s">
        <v>394</v>
      </c>
    </row>
    <row r="239" spans="1:10" x14ac:dyDescent="0.25">
      <c r="A239" t="s">
        <v>393</v>
      </c>
      <c r="B239" t="s">
        <v>395</v>
      </c>
      <c r="C239" t="s">
        <v>1210</v>
      </c>
      <c r="D239" t="s">
        <v>1227</v>
      </c>
      <c r="E239" t="s">
        <v>4</v>
      </c>
      <c r="F239" t="s">
        <v>4</v>
      </c>
      <c r="G239" t="s">
        <v>4</v>
      </c>
      <c r="I239" t="s">
        <v>393</v>
      </c>
      <c r="J239" t="s">
        <v>394</v>
      </c>
    </row>
    <row r="240" spans="1:10" x14ac:dyDescent="0.25">
      <c r="A240" t="s">
        <v>396</v>
      </c>
      <c r="B240" t="s">
        <v>397</v>
      </c>
      <c r="C240" t="s">
        <v>4</v>
      </c>
      <c r="D240" t="s">
        <v>1227</v>
      </c>
      <c r="E240" t="s">
        <v>4</v>
      </c>
      <c r="F240">
        <v>1.1499999999999999</v>
      </c>
      <c r="G240" t="s">
        <v>4</v>
      </c>
      <c r="I240" t="s">
        <v>396</v>
      </c>
      <c r="J240" t="s">
        <v>397</v>
      </c>
    </row>
    <row r="241" spans="1:10" x14ac:dyDescent="0.25">
      <c r="A241" t="s">
        <v>398</v>
      </c>
      <c r="B241" t="s">
        <v>399</v>
      </c>
      <c r="C241" t="s">
        <v>4</v>
      </c>
      <c r="D241" t="s">
        <v>1227</v>
      </c>
      <c r="E241" t="s">
        <v>4</v>
      </c>
      <c r="F241" t="s">
        <v>4</v>
      </c>
      <c r="G241" t="s">
        <v>4</v>
      </c>
      <c r="I241" t="s">
        <v>398</v>
      </c>
      <c r="J241" t="s">
        <v>400</v>
      </c>
    </row>
    <row r="242" spans="1:10" x14ac:dyDescent="0.25">
      <c r="A242" t="s">
        <v>398</v>
      </c>
      <c r="B242" t="s">
        <v>400</v>
      </c>
      <c r="C242" t="s">
        <v>4</v>
      </c>
      <c r="D242" t="s">
        <v>1227</v>
      </c>
      <c r="E242" t="s">
        <v>4</v>
      </c>
      <c r="F242" t="s">
        <v>4</v>
      </c>
      <c r="G242" t="s">
        <v>4</v>
      </c>
      <c r="I242" t="s">
        <v>398</v>
      </c>
      <c r="J242" t="s">
        <v>400</v>
      </c>
    </row>
    <row r="243" spans="1:10" x14ac:dyDescent="0.25">
      <c r="A243" t="s">
        <v>398</v>
      </c>
      <c r="B243" t="s">
        <v>401</v>
      </c>
      <c r="C243" t="s">
        <v>4</v>
      </c>
      <c r="D243" t="s">
        <v>1227</v>
      </c>
      <c r="E243" t="s">
        <v>4</v>
      </c>
      <c r="F243" t="s">
        <v>4</v>
      </c>
      <c r="G243" t="s">
        <v>4</v>
      </c>
      <c r="I243" t="s">
        <v>398</v>
      </c>
      <c r="J243" t="s">
        <v>400</v>
      </c>
    </row>
    <row r="244" spans="1:10" x14ac:dyDescent="0.25">
      <c r="A244" t="s">
        <v>398</v>
      </c>
      <c r="B244" t="s">
        <v>402</v>
      </c>
      <c r="C244" t="s">
        <v>4</v>
      </c>
      <c r="D244" t="s">
        <v>1227</v>
      </c>
      <c r="E244" t="s">
        <v>4</v>
      </c>
      <c r="F244" t="s">
        <v>4</v>
      </c>
      <c r="G244" t="s">
        <v>4</v>
      </c>
      <c r="I244" t="s">
        <v>398</v>
      </c>
      <c r="J244" t="s">
        <v>400</v>
      </c>
    </row>
    <row r="245" spans="1:10" x14ac:dyDescent="0.25">
      <c r="A245" t="s">
        <v>406</v>
      </c>
      <c r="B245" t="s">
        <v>407</v>
      </c>
      <c r="C245" t="s">
        <v>4</v>
      </c>
      <c r="D245" t="s">
        <v>1227</v>
      </c>
      <c r="E245" t="s">
        <v>4</v>
      </c>
      <c r="F245" t="s">
        <v>4</v>
      </c>
      <c r="G245" t="s">
        <v>4</v>
      </c>
      <c r="I245" t="s">
        <v>406</v>
      </c>
      <c r="J245" t="s">
        <v>408</v>
      </c>
    </row>
    <row r="246" spans="1:10" x14ac:dyDescent="0.25">
      <c r="A246" t="s">
        <v>406</v>
      </c>
      <c r="B246" t="s">
        <v>409</v>
      </c>
      <c r="C246" t="s">
        <v>4</v>
      </c>
      <c r="D246" t="s">
        <v>1227</v>
      </c>
      <c r="E246" t="s">
        <v>4</v>
      </c>
      <c r="F246" t="s">
        <v>4</v>
      </c>
      <c r="G246" t="s">
        <v>4</v>
      </c>
      <c r="I246" t="s">
        <v>406</v>
      </c>
      <c r="J246" t="s">
        <v>408</v>
      </c>
    </row>
    <row r="247" spans="1:10" x14ac:dyDescent="0.25">
      <c r="A247" t="s">
        <v>410</v>
      </c>
      <c r="B247" t="s">
        <v>411</v>
      </c>
      <c r="C247" t="s">
        <v>1211</v>
      </c>
      <c r="D247" t="s">
        <v>1228</v>
      </c>
      <c r="E247">
        <v>0.596144816107675</v>
      </c>
      <c r="F247">
        <v>11.601103999999999</v>
      </c>
      <c r="G247" t="s">
        <v>4</v>
      </c>
      <c r="I247" t="s">
        <v>410</v>
      </c>
      <c r="J247" t="s">
        <v>412</v>
      </c>
    </row>
    <row r="248" spans="1:10" x14ac:dyDescent="0.25">
      <c r="A248" t="s">
        <v>416</v>
      </c>
      <c r="B248" t="s">
        <v>417</v>
      </c>
      <c r="C248" t="s">
        <v>4</v>
      </c>
      <c r="D248" t="s">
        <v>1228</v>
      </c>
      <c r="E248">
        <v>0.94485940408122215</v>
      </c>
      <c r="F248">
        <v>2.6880000000000002</v>
      </c>
      <c r="G248" t="s">
        <v>4</v>
      </c>
      <c r="I248" t="s">
        <v>416</v>
      </c>
      <c r="J248" t="s">
        <v>417</v>
      </c>
    </row>
    <row r="249" spans="1:10" x14ac:dyDescent="0.25">
      <c r="A249" t="s">
        <v>418</v>
      </c>
      <c r="B249" t="s">
        <v>419</v>
      </c>
      <c r="C249" t="s">
        <v>4</v>
      </c>
      <c r="D249" t="s">
        <v>1227</v>
      </c>
      <c r="E249" t="s">
        <v>4</v>
      </c>
      <c r="F249" t="s">
        <v>4</v>
      </c>
      <c r="G249" t="s">
        <v>4</v>
      </c>
      <c r="I249" t="s">
        <v>418</v>
      </c>
      <c r="J249" t="s">
        <v>419</v>
      </c>
    </row>
    <row r="250" spans="1:10" x14ac:dyDescent="0.25">
      <c r="A250" t="s">
        <v>420</v>
      </c>
      <c r="B250" t="s">
        <v>421</v>
      </c>
      <c r="C250" t="s">
        <v>4</v>
      </c>
      <c r="D250" t="s">
        <v>1227</v>
      </c>
      <c r="E250" t="s">
        <v>4</v>
      </c>
      <c r="F250" t="s">
        <v>4</v>
      </c>
      <c r="G250" t="s">
        <v>4</v>
      </c>
      <c r="I250" t="s">
        <v>420</v>
      </c>
      <c r="J250" t="s">
        <v>422</v>
      </c>
    </row>
    <row r="251" spans="1:10" x14ac:dyDescent="0.25">
      <c r="A251" t="s">
        <v>420</v>
      </c>
      <c r="B251" t="s">
        <v>423</v>
      </c>
      <c r="C251" t="s">
        <v>4</v>
      </c>
      <c r="D251" t="s">
        <v>1227</v>
      </c>
      <c r="E251" t="s">
        <v>4</v>
      </c>
      <c r="F251" t="s">
        <v>4</v>
      </c>
      <c r="G251" t="s">
        <v>4</v>
      </c>
      <c r="I251" t="s">
        <v>420</v>
      </c>
      <c r="J251" t="s">
        <v>422</v>
      </c>
    </row>
    <row r="252" spans="1:10" x14ac:dyDescent="0.25">
      <c r="A252" t="s">
        <v>420</v>
      </c>
      <c r="B252" t="s">
        <v>424</v>
      </c>
      <c r="C252" t="s">
        <v>4</v>
      </c>
      <c r="D252" t="s">
        <v>1227</v>
      </c>
      <c r="E252" t="s">
        <v>4</v>
      </c>
      <c r="F252" t="s">
        <v>4</v>
      </c>
      <c r="G252" t="s">
        <v>4</v>
      </c>
      <c r="I252" t="s">
        <v>420</v>
      </c>
      <c r="J252" t="s">
        <v>422</v>
      </c>
    </row>
    <row r="253" spans="1:10" x14ac:dyDescent="0.25">
      <c r="A253" t="s">
        <v>420</v>
      </c>
      <c r="B253" t="s">
        <v>425</v>
      </c>
      <c r="C253" t="s">
        <v>4</v>
      </c>
      <c r="D253" t="s">
        <v>1227</v>
      </c>
      <c r="E253" t="s">
        <v>4</v>
      </c>
      <c r="F253" t="s">
        <v>4</v>
      </c>
      <c r="G253" t="s">
        <v>4</v>
      </c>
      <c r="I253" t="s">
        <v>420</v>
      </c>
      <c r="J253" t="s">
        <v>422</v>
      </c>
    </row>
    <row r="254" spans="1:10" x14ac:dyDescent="0.25">
      <c r="A254" t="s">
        <v>420</v>
      </c>
      <c r="B254" t="s">
        <v>426</v>
      </c>
      <c r="C254" t="s">
        <v>4</v>
      </c>
      <c r="D254" t="s">
        <v>1227</v>
      </c>
      <c r="E254" t="s">
        <v>4</v>
      </c>
      <c r="F254" t="s">
        <v>4</v>
      </c>
      <c r="G254" t="s">
        <v>4</v>
      </c>
      <c r="I254" t="s">
        <v>420</v>
      </c>
      <c r="J254" t="s">
        <v>422</v>
      </c>
    </row>
    <row r="255" spans="1:10" x14ac:dyDescent="0.25">
      <c r="A255" t="s">
        <v>420</v>
      </c>
      <c r="B255" t="s">
        <v>427</v>
      </c>
      <c r="C255" t="s">
        <v>4</v>
      </c>
      <c r="D255" t="s">
        <v>1227</v>
      </c>
      <c r="E255" t="s">
        <v>4</v>
      </c>
      <c r="F255" t="s">
        <v>4</v>
      </c>
      <c r="G255" t="s">
        <v>4</v>
      </c>
      <c r="I255" t="s">
        <v>420</v>
      </c>
      <c r="J255" t="s">
        <v>422</v>
      </c>
    </row>
    <row r="256" spans="1:10" x14ac:dyDescent="0.25">
      <c r="A256" t="s">
        <v>420</v>
      </c>
      <c r="B256" t="s">
        <v>428</v>
      </c>
      <c r="C256" t="s">
        <v>4</v>
      </c>
      <c r="D256" t="s">
        <v>1227</v>
      </c>
      <c r="E256" t="s">
        <v>4</v>
      </c>
      <c r="F256" t="s">
        <v>4</v>
      </c>
      <c r="G256" t="s">
        <v>4</v>
      </c>
      <c r="I256" t="s">
        <v>420</v>
      </c>
      <c r="J256" t="s">
        <v>429</v>
      </c>
    </row>
    <row r="257" spans="1:10" x14ac:dyDescent="0.25">
      <c r="A257" t="s">
        <v>420</v>
      </c>
      <c r="B257" t="s">
        <v>430</v>
      </c>
      <c r="C257" t="s">
        <v>1212</v>
      </c>
      <c r="D257" t="s">
        <v>1228</v>
      </c>
      <c r="E257">
        <v>0.5733564458722048</v>
      </c>
      <c r="F257">
        <v>27.354700000000001</v>
      </c>
      <c r="G257">
        <v>1.0137</v>
      </c>
      <c r="I257" t="s">
        <v>420</v>
      </c>
      <c r="J257" t="s">
        <v>430</v>
      </c>
    </row>
    <row r="258" spans="1:10" x14ac:dyDescent="0.25">
      <c r="A258" t="s">
        <v>420</v>
      </c>
      <c r="B258" t="s">
        <v>431</v>
      </c>
      <c r="C258" t="s">
        <v>4</v>
      </c>
      <c r="D258" t="s">
        <v>1227</v>
      </c>
      <c r="E258" t="s">
        <v>4</v>
      </c>
      <c r="F258" t="s">
        <v>4</v>
      </c>
      <c r="G258" t="s">
        <v>4</v>
      </c>
      <c r="I258" t="s">
        <v>420</v>
      </c>
      <c r="J258" t="s">
        <v>422</v>
      </c>
    </row>
    <row r="259" spans="1:10" x14ac:dyDescent="0.25">
      <c r="A259" t="s">
        <v>420</v>
      </c>
      <c r="B259" t="s">
        <v>432</v>
      </c>
      <c r="C259" t="s">
        <v>4</v>
      </c>
      <c r="D259" t="s">
        <v>1228</v>
      </c>
      <c r="E259">
        <v>0.67715225434792004</v>
      </c>
      <c r="F259">
        <v>8.6319999999999997</v>
      </c>
      <c r="G259" t="s">
        <v>4</v>
      </c>
      <c r="I259" t="s">
        <v>420</v>
      </c>
      <c r="J259" t="s">
        <v>432</v>
      </c>
    </row>
    <row r="260" spans="1:10" x14ac:dyDescent="0.25">
      <c r="A260" t="s">
        <v>420</v>
      </c>
      <c r="B260" t="s">
        <v>433</v>
      </c>
      <c r="C260" t="s">
        <v>4</v>
      </c>
      <c r="D260" t="s">
        <v>1227</v>
      </c>
      <c r="E260" t="s">
        <v>4</v>
      </c>
      <c r="F260" t="s">
        <v>4</v>
      </c>
      <c r="G260" t="s">
        <v>4</v>
      </c>
      <c r="I260" t="s">
        <v>420</v>
      </c>
      <c r="J260" t="s">
        <v>433</v>
      </c>
    </row>
    <row r="261" spans="1:10" x14ac:dyDescent="0.25">
      <c r="A261" t="s">
        <v>420</v>
      </c>
      <c r="B261" t="s">
        <v>434</v>
      </c>
      <c r="C261" t="s">
        <v>4</v>
      </c>
      <c r="D261" t="s">
        <v>1227</v>
      </c>
      <c r="E261" t="s">
        <v>4</v>
      </c>
      <c r="F261" t="s">
        <v>4</v>
      </c>
      <c r="G261" t="s">
        <v>4</v>
      </c>
      <c r="I261" t="s">
        <v>420</v>
      </c>
      <c r="J261" t="s">
        <v>434</v>
      </c>
    </row>
    <row r="262" spans="1:10" x14ac:dyDescent="0.25">
      <c r="A262" t="s">
        <v>420</v>
      </c>
      <c r="B262" t="s">
        <v>422</v>
      </c>
      <c r="C262" t="s">
        <v>4</v>
      </c>
      <c r="D262" t="s">
        <v>1228</v>
      </c>
      <c r="E262">
        <v>0.58404920861291876</v>
      </c>
      <c r="F262">
        <v>90.140199999999993</v>
      </c>
      <c r="G262" t="s">
        <v>4</v>
      </c>
      <c r="I262" t="s">
        <v>420</v>
      </c>
      <c r="J262" t="s">
        <v>422</v>
      </c>
    </row>
    <row r="263" spans="1:10" x14ac:dyDescent="0.25">
      <c r="A263" t="s">
        <v>420</v>
      </c>
      <c r="B263" t="s">
        <v>435</v>
      </c>
      <c r="C263" t="s">
        <v>4</v>
      </c>
      <c r="D263" t="s">
        <v>1227</v>
      </c>
      <c r="E263" t="s">
        <v>4</v>
      </c>
      <c r="F263" t="s">
        <v>4</v>
      </c>
      <c r="G263" t="s">
        <v>4</v>
      </c>
      <c r="I263" t="s">
        <v>420</v>
      </c>
      <c r="J263" t="s">
        <v>435</v>
      </c>
    </row>
    <row r="264" spans="1:10" x14ac:dyDescent="0.25">
      <c r="A264" t="s">
        <v>420</v>
      </c>
      <c r="B264" t="s">
        <v>436</v>
      </c>
      <c r="C264" t="s">
        <v>4</v>
      </c>
      <c r="D264" t="s">
        <v>1227</v>
      </c>
      <c r="E264" t="s">
        <v>4</v>
      </c>
      <c r="F264" t="s">
        <v>4</v>
      </c>
      <c r="G264" t="s">
        <v>4</v>
      </c>
      <c r="I264" t="s">
        <v>420</v>
      </c>
      <c r="J264" t="s">
        <v>422</v>
      </c>
    </row>
    <row r="265" spans="1:10" x14ac:dyDescent="0.25">
      <c r="A265" t="s">
        <v>420</v>
      </c>
      <c r="B265" t="s">
        <v>429</v>
      </c>
      <c r="C265" t="s">
        <v>4</v>
      </c>
      <c r="D265" t="s">
        <v>1227</v>
      </c>
      <c r="E265" t="s">
        <v>4</v>
      </c>
      <c r="F265" t="s">
        <v>4</v>
      </c>
      <c r="G265" t="s">
        <v>4</v>
      </c>
      <c r="I265" t="s">
        <v>420</v>
      </c>
      <c r="J265" t="s">
        <v>429</v>
      </c>
    </row>
    <row r="266" spans="1:10" x14ac:dyDescent="0.25">
      <c r="A266" t="s">
        <v>420</v>
      </c>
      <c r="B266" t="s">
        <v>437</v>
      </c>
      <c r="C266" t="s">
        <v>4</v>
      </c>
      <c r="D266" t="s">
        <v>1227</v>
      </c>
      <c r="E266" t="s">
        <v>4</v>
      </c>
      <c r="F266" t="s">
        <v>4</v>
      </c>
      <c r="G266" t="s">
        <v>4</v>
      </c>
      <c r="I266" t="s">
        <v>420</v>
      </c>
      <c r="J266" t="s">
        <v>434</v>
      </c>
    </row>
    <row r="267" spans="1:10" x14ac:dyDescent="0.25">
      <c r="A267" t="s">
        <v>438</v>
      </c>
      <c r="B267" t="s">
        <v>439</v>
      </c>
      <c r="C267" t="s">
        <v>4</v>
      </c>
      <c r="D267" t="s">
        <v>1227</v>
      </c>
      <c r="E267" t="s">
        <v>4</v>
      </c>
      <c r="F267" t="s">
        <v>4</v>
      </c>
      <c r="G267" t="s">
        <v>4</v>
      </c>
      <c r="I267" t="s">
        <v>438</v>
      </c>
      <c r="J267" t="s">
        <v>440</v>
      </c>
    </row>
    <row r="268" spans="1:10" x14ac:dyDescent="0.25">
      <c r="A268" t="s">
        <v>438</v>
      </c>
      <c r="B268" t="s">
        <v>440</v>
      </c>
      <c r="C268" t="s">
        <v>1213</v>
      </c>
      <c r="D268" t="s">
        <v>1228</v>
      </c>
      <c r="E268">
        <v>0.87049657481328868</v>
      </c>
      <c r="F268">
        <v>17.899999999999999</v>
      </c>
      <c r="G268">
        <v>1</v>
      </c>
      <c r="I268" t="s">
        <v>438</v>
      </c>
      <c r="J268" t="s">
        <v>440</v>
      </c>
    </row>
    <row r="269" spans="1:10" x14ac:dyDescent="0.25">
      <c r="A269" t="s">
        <v>438</v>
      </c>
      <c r="B269" t="s">
        <v>441</v>
      </c>
      <c r="C269" t="s">
        <v>4</v>
      </c>
      <c r="D269" t="s">
        <v>1227</v>
      </c>
      <c r="E269" t="s">
        <v>4</v>
      </c>
      <c r="F269" t="s">
        <v>4</v>
      </c>
      <c r="G269" t="s">
        <v>4</v>
      </c>
      <c r="I269" t="s">
        <v>438</v>
      </c>
      <c r="J269" t="s">
        <v>440</v>
      </c>
    </row>
    <row r="270" spans="1:10" x14ac:dyDescent="0.25">
      <c r="A270" t="s">
        <v>438</v>
      </c>
      <c r="B270" t="s">
        <v>443</v>
      </c>
      <c r="C270" t="s">
        <v>4</v>
      </c>
      <c r="D270" t="s">
        <v>1227</v>
      </c>
      <c r="E270" t="s">
        <v>4</v>
      </c>
      <c r="F270" t="s">
        <v>4</v>
      </c>
      <c r="G270" t="s">
        <v>4</v>
      </c>
      <c r="I270" t="s">
        <v>438</v>
      </c>
      <c r="J270" t="s">
        <v>440</v>
      </c>
    </row>
    <row r="271" spans="1:10" x14ac:dyDescent="0.25">
      <c r="A271" t="s">
        <v>438</v>
      </c>
      <c r="B271" t="s">
        <v>442</v>
      </c>
      <c r="C271" t="s">
        <v>4</v>
      </c>
      <c r="D271" t="s">
        <v>1227</v>
      </c>
      <c r="E271" t="s">
        <v>4</v>
      </c>
      <c r="F271" t="s">
        <v>4</v>
      </c>
      <c r="G271" t="s">
        <v>4</v>
      </c>
      <c r="I271" t="s">
        <v>438</v>
      </c>
      <c r="J271" t="s">
        <v>440</v>
      </c>
    </row>
    <row r="272" spans="1:10" x14ac:dyDescent="0.25">
      <c r="A272" t="s">
        <v>444</v>
      </c>
      <c r="B272" t="s">
        <v>445</v>
      </c>
      <c r="C272" t="s">
        <v>4</v>
      </c>
      <c r="D272" t="s">
        <v>1227</v>
      </c>
      <c r="E272" t="s">
        <v>4</v>
      </c>
      <c r="F272" t="s">
        <v>4</v>
      </c>
      <c r="G272" t="s">
        <v>4</v>
      </c>
      <c r="I272" t="s">
        <v>444</v>
      </c>
      <c r="J272" t="s">
        <v>445</v>
      </c>
    </row>
    <row r="273" spans="1:10" x14ac:dyDescent="0.25">
      <c r="A273" t="s">
        <v>444</v>
      </c>
      <c r="B273" t="s">
        <v>447</v>
      </c>
      <c r="C273" t="s">
        <v>4</v>
      </c>
      <c r="D273" t="s">
        <v>1227</v>
      </c>
      <c r="E273" t="s">
        <v>4</v>
      </c>
      <c r="F273" t="s">
        <v>4</v>
      </c>
      <c r="G273" t="s">
        <v>4</v>
      </c>
      <c r="I273" t="s">
        <v>444</v>
      </c>
      <c r="J273" t="s">
        <v>445</v>
      </c>
    </row>
    <row r="274" spans="1:10" x14ac:dyDescent="0.25">
      <c r="A274" t="s">
        <v>444</v>
      </c>
      <c r="B274" t="s">
        <v>446</v>
      </c>
      <c r="C274" t="s">
        <v>4</v>
      </c>
      <c r="D274" t="s">
        <v>1227</v>
      </c>
      <c r="E274" t="s">
        <v>4</v>
      </c>
      <c r="F274" t="s">
        <v>4</v>
      </c>
      <c r="G274" t="s">
        <v>4</v>
      </c>
      <c r="I274" t="s">
        <v>444</v>
      </c>
      <c r="J274" t="s">
        <v>445</v>
      </c>
    </row>
    <row r="275" spans="1:10" x14ac:dyDescent="0.25">
      <c r="A275" t="s">
        <v>448</v>
      </c>
      <c r="B275" t="s">
        <v>449</v>
      </c>
      <c r="C275" t="s">
        <v>4</v>
      </c>
      <c r="D275" t="s">
        <v>1227</v>
      </c>
      <c r="E275" t="s">
        <v>4</v>
      </c>
      <c r="F275" t="s">
        <v>4</v>
      </c>
      <c r="G275" t="s">
        <v>4</v>
      </c>
      <c r="I275" t="s">
        <v>448</v>
      </c>
      <c r="J275" t="s">
        <v>449</v>
      </c>
    </row>
    <row r="276" spans="1:10" x14ac:dyDescent="0.25">
      <c r="A276" t="s">
        <v>450</v>
      </c>
      <c r="B276" t="s">
        <v>451</v>
      </c>
      <c r="C276" t="s">
        <v>4</v>
      </c>
      <c r="D276" t="s">
        <v>1227</v>
      </c>
      <c r="E276" t="s">
        <v>4</v>
      </c>
      <c r="F276" t="s">
        <v>4</v>
      </c>
      <c r="G276" t="s">
        <v>4</v>
      </c>
      <c r="I276" t="s">
        <v>450</v>
      </c>
      <c r="J276" t="s">
        <v>32</v>
      </c>
    </row>
    <row r="277" spans="1:10" x14ac:dyDescent="0.25">
      <c r="A277" t="s">
        <v>450</v>
      </c>
      <c r="B277" t="s">
        <v>452</v>
      </c>
      <c r="C277" t="s">
        <v>4</v>
      </c>
      <c r="D277" t="s">
        <v>1227</v>
      </c>
      <c r="E277" t="s">
        <v>4</v>
      </c>
      <c r="F277" t="s">
        <v>4</v>
      </c>
      <c r="G277" t="s">
        <v>4</v>
      </c>
      <c r="I277" t="s">
        <v>450</v>
      </c>
      <c r="J277" t="s">
        <v>453</v>
      </c>
    </row>
    <row r="278" spans="1:10" x14ac:dyDescent="0.25">
      <c r="A278" t="s">
        <v>450</v>
      </c>
      <c r="B278" t="s">
        <v>464</v>
      </c>
      <c r="C278" t="s">
        <v>4</v>
      </c>
      <c r="D278" t="s">
        <v>1227</v>
      </c>
      <c r="E278" t="s">
        <v>4</v>
      </c>
      <c r="F278" t="s">
        <v>4</v>
      </c>
      <c r="G278" t="s">
        <v>4</v>
      </c>
      <c r="I278" t="s">
        <v>450</v>
      </c>
      <c r="J278" t="s">
        <v>149</v>
      </c>
    </row>
    <row r="279" spans="1:10" x14ac:dyDescent="0.25">
      <c r="A279" t="s">
        <v>450</v>
      </c>
      <c r="B279" t="s">
        <v>462</v>
      </c>
      <c r="C279" t="s">
        <v>4</v>
      </c>
      <c r="D279" t="s">
        <v>1227</v>
      </c>
      <c r="E279" t="s">
        <v>4</v>
      </c>
      <c r="F279" t="s">
        <v>4</v>
      </c>
      <c r="G279" t="s">
        <v>4</v>
      </c>
      <c r="I279" t="s">
        <v>450</v>
      </c>
      <c r="J279" t="s">
        <v>463</v>
      </c>
    </row>
    <row r="280" spans="1:10" x14ac:dyDescent="0.25">
      <c r="A280" t="s">
        <v>450</v>
      </c>
      <c r="B280" t="s">
        <v>454</v>
      </c>
      <c r="C280" t="s">
        <v>4</v>
      </c>
      <c r="D280" t="s">
        <v>1227</v>
      </c>
      <c r="E280" t="s">
        <v>4</v>
      </c>
      <c r="F280" t="s">
        <v>4</v>
      </c>
      <c r="G280" t="s">
        <v>4</v>
      </c>
      <c r="I280" t="s">
        <v>450</v>
      </c>
      <c r="J280" t="s">
        <v>454</v>
      </c>
    </row>
    <row r="281" spans="1:10" x14ac:dyDescent="0.25">
      <c r="A281" t="s">
        <v>450</v>
      </c>
      <c r="B281" t="s">
        <v>455</v>
      </c>
      <c r="C281" t="s">
        <v>4</v>
      </c>
      <c r="D281" t="s">
        <v>1227</v>
      </c>
      <c r="E281" t="s">
        <v>4</v>
      </c>
      <c r="F281" t="s">
        <v>4</v>
      </c>
      <c r="G281" t="s">
        <v>4</v>
      </c>
      <c r="I281" t="s">
        <v>450</v>
      </c>
      <c r="J281" t="s">
        <v>315</v>
      </c>
    </row>
    <row r="282" spans="1:10" x14ac:dyDescent="0.25">
      <c r="A282" t="s">
        <v>450</v>
      </c>
      <c r="B282" t="s">
        <v>456</v>
      </c>
      <c r="C282" t="s">
        <v>4</v>
      </c>
      <c r="D282" t="s">
        <v>1227</v>
      </c>
      <c r="E282" t="s">
        <v>4</v>
      </c>
      <c r="F282" t="s">
        <v>4</v>
      </c>
      <c r="G282" t="s">
        <v>4</v>
      </c>
      <c r="I282" t="s">
        <v>450</v>
      </c>
      <c r="J282" t="s">
        <v>457</v>
      </c>
    </row>
    <row r="283" spans="1:10" x14ac:dyDescent="0.25">
      <c r="A283" t="s">
        <v>450</v>
      </c>
      <c r="B283" t="s">
        <v>458</v>
      </c>
      <c r="C283" t="s">
        <v>4</v>
      </c>
      <c r="D283" t="s">
        <v>1228</v>
      </c>
      <c r="E283">
        <v>0.98256920846622209</v>
      </c>
      <c r="F283">
        <v>0.24</v>
      </c>
      <c r="G283" t="s">
        <v>4</v>
      </c>
      <c r="I283" t="s">
        <v>450</v>
      </c>
      <c r="J283" t="s">
        <v>458</v>
      </c>
    </row>
    <row r="284" spans="1:10" x14ac:dyDescent="0.25">
      <c r="A284" t="s">
        <v>450</v>
      </c>
      <c r="B284" t="s">
        <v>461</v>
      </c>
      <c r="C284" t="s">
        <v>4</v>
      </c>
      <c r="D284" t="s">
        <v>1227</v>
      </c>
      <c r="E284" t="s">
        <v>4</v>
      </c>
      <c r="F284" t="s">
        <v>4</v>
      </c>
      <c r="G284" t="s">
        <v>4</v>
      </c>
      <c r="I284" t="s">
        <v>450</v>
      </c>
      <c r="J284" t="s">
        <v>32</v>
      </c>
    </row>
    <row r="285" spans="1:10" x14ac:dyDescent="0.25">
      <c r="A285" t="s">
        <v>450</v>
      </c>
      <c r="B285" t="s">
        <v>459</v>
      </c>
      <c r="C285" t="s">
        <v>4</v>
      </c>
      <c r="D285" t="s">
        <v>1227</v>
      </c>
      <c r="E285" t="s">
        <v>4</v>
      </c>
      <c r="F285" t="s">
        <v>4</v>
      </c>
      <c r="G285" t="s">
        <v>4</v>
      </c>
      <c r="I285" t="s">
        <v>450</v>
      </c>
      <c r="J285" t="s">
        <v>459</v>
      </c>
    </row>
    <row r="286" spans="1:10" x14ac:dyDescent="0.25">
      <c r="A286" t="s">
        <v>450</v>
      </c>
      <c r="B286" t="s">
        <v>460</v>
      </c>
      <c r="C286" t="s">
        <v>4</v>
      </c>
      <c r="D286" t="s">
        <v>1227</v>
      </c>
      <c r="E286" t="s">
        <v>4</v>
      </c>
      <c r="F286" t="s">
        <v>4</v>
      </c>
      <c r="G286" t="s">
        <v>4</v>
      </c>
      <c r="I286" t="s">
        <v>450</v>
      </c>
      <c r="J286" t="s">
        <v>149</v>
      </c>
    </row>
    <row r="287" spans="1:10" x14ac:dyDescent="0.25">
      <c r="A287" t="s">
        <v>465</v>
      </c>
      <c r="B287" t="s">
        <v>467</v>
      </c>
      <c r="C287" t="s">
        <v>4</v>
      </c>
      <c r="D287" t="s">
        <v>1228</v>
      </c>
      <c r="E287">
        <v>0.8679374761871439</v>
      </c>
      <c r="F287">
        <v>6.0279999999999996</v>
      </c>
      <c r="G287" t="s">
        <v>4</v>
      </c>
      <c r="I287" t="s">
        <v>465</v>
      </c>
      <c r="J287" t="s">
        <v>467</v>
      </c>
    </row>
    <row r="288" spans="1:10" x14ac:dyDescent="0.25">
      <c r="A288" t="s">
        <v>465</v>
      </c>
      <c r="B288" t="s">
        <v>468</v>
      </c>
      <c r="C288" t="s">
        <v>4</v>
      </c>
      <c r="D288" t="s">
        <v>1227</v>
      </c>
      <c r="E288" t="s">
        <v>4</v>
      </c>
      <c r="F288" t="s">
        <v>4</v>
      </c>
      <c r="G288" t="s">
        <v>4</v>
      </c>
      <c r="I288" t="s">
        <v>465</v>
      </c>
      <c r="J288" t="s">
        <v>467</v>
      </c>
    </row>
    <row r="289" spans="1:10" x14ac:dyDescent="0.25">
      <c r="A289" t="s">
        <v>465</v>
      </c>
      <c r="B289" t="s">
        <v>466</v>
      </c>
      <c r="C289" t="s">
        <v>4</v>
      </c>
      <c r="D289" t="s">
        <v>1227</v>
      </c>
      <c r="E289" t="s">
        <v>4</v>
      </c>
      <c r="F289" t="s">
        <v>4</v>
      </c>
      <c r="G289" t="s">
        <v>4</v>
      </c>
      <c r="I289" t="s">
        <v>465</v>
      </c>
      <c r="J289" t="s">
        <v>467</v>
      </c>
    </row>
    <row r="290" spans="1:10" x14ac:dyDescent="0.25">
      <c r="A290" t="s">
        <v>469</v>
      </c>
      <c r="B290" t="s">
        <v>522</v>
      </c>
      <c r="C290" t="s">
        <v>4</v>
      </c>
      <c r="D290" t="s">
        <v>1227</v>
      </c>
      <c r="E290" t="s">
        <v>4</v>
      </c>
      <c r="F290" t="s">
        <v>4</v>
      </c>
      <c r="G290" t="s">
        <v>4</v>
      </c>
      <c r="I290" t="s">
        <v>469</v>
      </c>
      <c r="J290" t="s">
        <v>523</v>
      </c>
    </row>
    <row r="291" spans="1:10" x14ac:dyDescent="0.25">
      <c r="A291" t="s">
        <v>469</v>
      </c>
      <c r="B291" t="s">
        <v>511</v>
      </c>
      <c r="C291" t="s">
        <v>4</v>
      </c>
      <c r="D291" t="s">
        <v>1227</v>
      </c>
      <c r="E291" t="s">
        <v>4</v>
      </c>
      <c r="F291" t="s">
        <v>4</v>
      </c>
      <c r="G291" t="s">
        <v>4</v>
      </c>
      <c r="I291" t="s">
        <v>469</v>
      </c>
      <c r="J291" t="s">
        <v>512</v>
      </c>
    </row>
    <row r="292" spans="1:10" x14ac:dyDescent="0.25">
      <c r="A292" t="s">
        <v>469</v>
      </c>
      <c r="B292" t="s">
        <v>510</v>
      </c>
      <c r="C292" t="s">
        <v>4</v>
      </c>
      <c r="D292" t="s">
        <v>1227</v>
      </c>
      <c r="E292" t="s">
        <v>4</v>
      </c>
      <c r="F292" t="s">
        <v>4</v>
      </c>
      <c r="G292" t="s">
        <v>4</v>
      </c>
      <c r="I292" t="s">
        <v>469</v>
      </c>
      <c r="J292" t="s">
        <v>510</v>
      </c>
    </row>
    <row r="293" spans="1:10" x14ac:dyDescent="0.25">
      <c r="A293" t="s">
        <v>469</v>
      </c>
      <c r="B293" t="s">
        <v>488</v>
      </c>
      <c r="C293" t="s">
        <v>4</v>
      </c>
      <c r="D293" t="s">
        <v>1227</v>
      </c>
      <c r="E293" t="s">
        <v>4</v>
      </c>
      <c r="F293" t="s">
        <v>4</v>
      </c>
      <c r="G293" t="s">
        <v>4</v>
      </c>
      <c r="I293" t="s">
        <v>469</v>
      </c>
      <c r="J293" t="s">
        <v>487</v>
      </c>
    </row>
    <row r="294" spans="1:10" x14ac:dyDescent="0.25">
      <c r="A294" t="s">
        <v>469</v>
      </c>
      <c r="B294" t="s">
        <v>517</v>
      </c>
      <c r="C294" t="s">
        <v>4</v>
      </c>
      <c r="D294" t="s">
        <v>1227</v>
      </c>
      <c r="E294" t="s">
        <v>4</v>
      </c>
      <c r="F294" t="s">
        <v>4</v>
      </c>
      <c r="G294" t="s">
        <v>4</v>
      </c>
      <c r="I294" t="s">
        <v>469</v>
      </c>
      <c r="J294" t="s">
        <v>141</v>
      </c>
    </row>
    <row r="295" spans="1:10" x14ac:dyDescent="0.25">
      <c r="A295" t="s">
        <v>469</v>
      </c>
      <c r="B295" t="s">
        <v>470</v>
      </c>
      <c r="C295" t="s">
        <v>4</v>
      </c>
      <c r="D295" t="s">
        <v>1227</v>
      </c>
      <c r="E295" t="s">
        <v>4</v>
      </c>
      <c r="F295" t="s">
        <v>4</v>
      </c>
      <c r="G295" t="s">
        <v>4</v>
      </c>
      <c r="I295" t="s">
        <v>469</v>
      </c>
      <c r="J295" t="s">
        <v>470</v>
      </c>
    </row>
    <row r="296" spans="1:10" x14ac:dyDescent="0.25">
      <c r="A296" t="s">
        <v>469</v>
      </c>
      <c r="B296" t="s">
        <v>524</v>
      </c>
      <c r="C296" t="s">
        <v>4</v>
      </c>
      <c r="D296" t="s">
        <v>1227</v>
      </c>
      <c r="E296" t="s">
        <v>4</v>
      </c>
      <c r="F296" t="s">
        <v>4</v>
      </c>
      <c r="G296" t="s">
        <v>4</v>
      </c>
      <c r="I296" t="s">
        <v>469</v>
      </c>
      <c r="J296" t="s">
        <v>523</v>
      </c>
    </row>
    <row r="297" spans="1:10" x14ac:dyDescent="0.25">
      <c r="A297" t="s">
        <v>469</v>
      </c>
      <c r="B297" t="s">
        <v>476</v>
      </c>
      <c r="C297" t="s">
        <v>4</v>
      </c>
      <c r="D297" t="s">
        <v>1227</v>
      </c>
      <c r="E297" t="s">
        <v>4</v>
      </c>
      <c r="F297" t="s">
        <v>4</v>
      </c>
      <c r="G297" t="s">
        <v>4</v>
      </c>
      <c r="I297" t="s">
        <v>469</v>
      </c>
      <c r="J297" t="s">
        <v>476</v>
      </c>
    </row>
    <row r="298" spans="1:10" x14ac:dyDescent="0.25">
      <c r="A298" t="s">
        <v>469</v>
      </c>
      <c r="B298" t="s">
        <v>495</v>
      </c>
      <c r="C298" t="s">
        <v>4</v>
      </c>
      <c r="D298" t="s">
        <v>1227</v>
      </c>
      <c r="E298" t="s">
        <v>4</v>
      </c>
      <c r="F298" t="s">
        <v>4</v>
      </c>
      <c r="G298" t="s">
        <v>4</v>
      </c>
      <c r="I298" t="s">
        <v>469</v>
      </c>
      <c r="J298" t="s">
        <v>496</v>
      </c>
    </row>
    <row r="299" spans="1:10" x14ac:dyDescent="0.25">
      <c r="A299" t="s">
        <v>469</v>
      </c>
      <c r="B299" t="s">
        <v>534</v>
      </c>
      <c r="C299" t="s">
        <v>4</v>
      </c>
      <c r="D299" t="s">
        <v>1227</v>
      </c>
      <c r="E299" t="s">
        <v>4</v>
      </c>
      <c r="F299" t="s">
        <v>4</v>
      </c>
      <c r="G299" t="s">
        <v>4</v>
      </c>
      <c r="I299" t="s">
        <v>469</v>
      </c>
      <c r="J299" t="s">
        <v>535</v>
      </c>
    </row>
    <row r="300" spans="1:10" x14ac:dyDescent="0.25">
      <c r="A300" t="s">
        <v>469</v>
      </c>
      <c r="B300" t="s">
        <v>503</v>
      </c>
      <c r="C300" t="s">
        <v>4</v>
      </c>
      <c r="D300" t="s">
        <v>1227</v>
      </c>
      <c r="E300" t="s">
        <v>4</v>
      </c>
      <c r="F300" t="s">
        <v>4</v>
      </c>
      <c r="G300" t="s">
        <v>4</v>
      </c>
      <c r="I300" t="s">
        <v>469</v>
      </c>
      <c r="J300" t="s">
        <v>502</v>
      </c>
    </row>
    <row r="301" spans="1:10" x14ac:dyDescent="0.25">
      <c r="A301" t="s">
        <v>469</v>
      </c>
      <c r="B301" t="s">
        <v>532</v>
      </c>
      <c r="C301" t="s">
        <v>4</v>
      </c>
      <c r="D301" t="s">
        <v>1227</v>
      </c>
      <c r="E301" t="s">
        <v>4</v>
      </c>
      <c r="F301" t="s">
        <v>4</v>
      </c>
      <c r="G301" t="s">
        <v>4</v>
      </c>
      <c r="I301" t="s">
        <v>469</v>
      </c>
      <c r="J301" t="s">
        <v>487</v>
      </c>
    </row>
    <row r="302" spans="1:10" x14ac:dyDescent="0.25">
      <c r="A302" t="s">
        <v>469</v>
      </c>
      <c r="B302" t="s">
        <v>477</v>
      </c>
      <c r="C302" t="s">
        <v>4</v>
      </c>
      <c r="D302" t="s">
        <v>1227</v>
      </c>
      <c r="E302" t="s">
        <v>4</v>
      </c>
      <c r="F302" t="s">
        <v>4</v>
      </c>
      <c r="G302" t="s">
        <v>4</v>
      </c>
      <c r="I302" t="s">
        <v>469</v>
      </c>
      <c r="J302" t="s">
        <v>477</v>
      </c>
    </row>
    <row r="303" spans="1:10" x14ac:dyDescent="0.25">
      <c r="A303" t="s">
        <v>469</v>
      </c>
      <c r="B303" t="s">
        <v>509</v>
      </c>
      <c r="C303" t="s">
        <v>4</v>
      </c>
      <c r="D303" t="s">
        <v>1227</v>
      </c>
      <c r="E303" t="s">
        <v>4</v>
      </c>
      <c r="F303" t="s">
        <v>4</v>
      </c>
      <c r="G303" t="s">
        <v>4</v>
      </c>
      <c r="I303" t="s">
        <v>469</v>
      </c>
      <c r="J303" t="s">
        <v>77</v>
      </c>
    </row>
    <row r="304" spans="1:10" x14ac:dyDescent="0.25">
      <c r="A304" t="s">
        <v>469</v>
      </c>
      <c r="B304" t="s">
        <v>533</v>
      </c>
      <c r="C304" t="s">
        <v>4</v>
      </c>
      <c r="D304" t="s">
        <v>1227</v>
      </c>
      <c r="E304" t="s">
        <v>4</v>
      </c>
      <c r="F304" t="s">
        <v>4</v>
      </c>
      <c r="G304" t="s">
        <v>4</v>
      </c>
      <c r="I304" t="s">
        <v>469</v>
      </c>
      <c r="J304" t="s">
        <v>32</v>
      </c>
    </row>
    <row r="305" spans="1:10" x14ac:dyDescent="0.25">
      <c r="A305" t="s">
        <v>469</v>
      </c>
      <c r="B305" t="s">
        <v>483</v>
      </c>
      <c r="C305" t="s">
        <v>4</v>
      </c>
      <c r="D305" t="s">
        <v>1228</v>
      </c>
      <c r="E305">
        <v>0.98938268196486212</v>
      </c>
      <c r="F305">
        <v>0.13</v>
      </c>
      <c r="G305" t="s">
        <v>4</v>
      </c>
      <c r="I305" t="s">
        <v>469</v>
      </c>
      <c r="J305" t="s">
        <v>483</v>
      </c>
    </row>
    <row r="306" spans="1:10" x14ac:dyDescent="0.25">
      <c r="A306" t="s">
        <v>469</v>
      </c>
      <c r="B306" t="s">
        <v>484</v>
      </c>
      <c r="C306" t="s">
        <v>4</v>
      </c>
      <c r="D306" t="s">
        <v>1227</v>
      </c>
      <c r="E306" t="s">
        <v>4</v>
      </c>
      <c r="F306" t="s">
        <v>4</v>
      </c>
      <c r="G306" t="s">
        <v>4</v>
      </c>
      <c r="I306" t="s">
        <v>469</v>
      </c>
      <c r="J306" t="s">
        <v>484</v>
      </c>
    </row>
    <row r="307" spans="1:10" x14ac:dyDescent="0.25">
      <c r="A307" t="s">
        <v>469</v>
      </c>
      <c r="B307" t="s">
        <v>525</v>
      </c>
      <c r="C307" t="s">
        <v>4</v>
      </c>
      <c r="D307" t="s">
        <v>1227</v>
      </c>
      <c r="E307" t="s">
        <v>4</v>
      </c>
      <c r="F307" t="s">
        <v>4</v>
      </c>
      <c r="G307" t="s">
        <v>4</v>
      </c>
      <c r="I307" t="s">
        <v>469</v>
      </c>
      <c r="J307" t="s">
        <v>525</v>
      </c>
    </row>
    <row r="308" spans="1:10" x14ac:dyDescent="0.25">
      <c r="A308" t="s">
        <v>469</v>
      </c>
      <c r="B308" t="s">
        <v>486</v>
      </c>
      <c r="C308" t="s">
        <v>4</v>
      </c>
      <c r="D308" t="s">
        <v>1227</v>
      </c>
      <c r="E308" t="s">
        <v>4</v>
      </c>
      <c r="F308" t="s">
        <v>4</v>
      </c>
      <c r="G308" t="s">
        <v>4</v>
      </c>
      <c r="I308" t="s">
        <v>469</v>
      </c>
      <c r="J308" t="s">
        <v>487</v>
      </c>
    </row>
    <row r="309" spans="1:10" x14ac:dyDescent="0.25">
      <c r="A309" t="s">
        <v>469</v>
      </c>
      <c r="B309" t="s">
        <v>493</v>
      </c>
      <c r="C309" t="s">
        <v>4</v>
      </c>
      <c r="D309" t="s">
        <v>1227</v>
      </c>
      <c r="E309" t="s">
        <v>4</v>
      </c>
      <c r="F309" t="s">
        <v>4</v>
      </c>
      <c r="G309" t="s">
        <v>4</v>
      </c>
      <c r="I309" t="s">
        <v>469</v>
      </c>
      <c r="J309" t="s">
        <v>301</v>
      </c>
    </row>
    <row r="310" spans="1:10" x14ac:dyDescent="0.25">
      <c r="A310" t="s">
        <v>469</v>
      </c>
      <c r="B310" t="s">
        <v>490</v>
      </c>
      <c r="C310" t="s">
        <v>4</v>
      </c>
      <c r="D310" t="s">
        <v>1227</v>
      </c>
      <c r="E310" t="s">
        <v>4</v>
      </c>
      <c r="F310" t="s">
        <v>4</v>
      </c>
      <c r="G310" t="s">
        <v>4</v>
      </c>
      <c r="I310" t="s">
        <v>469</v>
      </c>
      <c r="J310" t="s">
        <v>491</v>
      </c>
    </row>
    <row r="311" spans="1:10" x14ac:dyDescent="0.25">
      <c r="A311" t="s">
        <v>469</v>
      </c>
      <c r="B311" t="s">
        <v>507</v>
      </c>
      <c r="C311" t="s">
        <v>4</v>
      </c>
      <c r="D311" t="s">
        <v>1227</v>
      </c>
      <c r="E311" t="s">
        <v>4</v>
      </c>
      <c r="F311" t="s">
        <v>4</v>
      </c>
      <c r="G311" t="s">
        <v>4</v>
      </c>
      <c r="I311" t="s">
        <v>469</v>
      </c>
      <c r="J311" t="s">
        <v>506</v>
      </c>
    </row>
    <row r="312" spans="1:10" x14ac:dyDescent="0.25">
      <c r="A312" t="s">
        <v>469</v>
      </c>
      <c r="B312" t="s">
        <v>492</v>
      </c>
      <c r="C312" t="s">
        <v>4</v>
      </c>
      <c r="D312" t="s">
        <v>1227</v>
      </c>
      <c r="E312" t="s">
        <v>4</v>
      </c>
      <c r="F312" t="s">
        <v>4</v>
      </c>
      <c r="G312" t="s">
        <v>4</v>
      </c>
      <c r="I312" t="s">
        <v>469</v>
      </c>
      <c r="J312" t="s">
        <v>301</v>
      </c>
    </row>
    <row r="313" spans="1:10" x14ac:dyDescent="0.25">
      <c r="A313" t="s">
        <v>469</v>
      </c>
      <c r="B313" t="s">
        <v>526</v>
      </c>
      <c r="C313" t="s">
        <v>4</v>
      </c>
      <c r="D313" t="s">
        <v>1227</v>
      </c>
      <c r="E313" t="s">
        <v>4</v>
      </c>
      <c r="F313" t="s">
        <v>4</v>
      </c>
      <c r="G313" t="s">
        <v>4</v>
      </c>
      <c r="I313" t="s">
        <v>469</v>
      </c>
      <c r="J313" t="s">
        <v>476</v>
      </c>
    </row>
    <row r="314" spans="1:10" x14ac:dyDescent="0.25">
      <c r="A314" t="s">
        <v>469</v>
      </c>
      <c r="B314" t="s">
        <v>489</v>
      </c>
      <c r="C314" t="s">
        <v>4</v>
      </c>
      <c r="D314" t="s">
        <v>1227</v>
      </c>
      <c r="E314" t="s">
        <v>4</v>
      </c>
      <c r="F314" t="s">
        <v>4</v>
      </c>
      <c r="G314" t="s">
        <v>4</v>
      </c>
      <c r="I314" t="s">
        <v>469</v>
      </c>
      <c r="J314" t="s">
        <v>489</v>
      </c>
    </row>
    <row r="315" spans="1:10" x14ac:dyDescent="0.25">
      <c r="A315" t="s">
        <v>469</v>
      </c>
      <c r="B315" t="s">
        <v>536</v>
      </c>
      <c r="C315" t="s">
        <v>4</v>
      </c>
      <c r="D315" t="s">
        <v>1227</v>
      </c>
      <c r="E315" t="s">
        <v>4</v>
      </c>
      <c r="F315" t="s">
        <v>4</v>
      </c>
      <c r="G315" t="s">
        <v>4</v>
      </c>
      <c r="I315" t="s">
        <v>469</v>
      </c>
      <c r="J315" t="s">
        <v>358</v>
      </c>
    </row>
    <row r="316" spans="1:10" x14ac:dyDescent="0.25">
      <c r="A316" t="s">
        <v>469</v>
      </c>
      <c r="B316" t="s">
        <v>505</v>
      </c>
      <c r="C316" t="s">
        <v>4</v>
      </c>
      <c r="D316" t="s">
        <v>1227</v>
      </c>
      <c r="E316" t="s">
        <v>4</v>
      </c>
      <c r="F316" t="s">
        <v>4</v>
      </c>
      <c r="G316" t="s">
        <v>4</v>
      </c>
      <c r="I316" t="s">
        <v>469</v>
      </c>
      <c r="J316" t="s">
        <v>506</v>
      </c>
    </row>
    <row r="317" spans="1:10" x14ac:dyDescent="0.25">
      <c r="A317" t="s">
        <v>469</v>
      </c>
      <c r="B317" t="s">
        <v>496</v>
      </c>
      <c r="C317" t="s">
        <v>4</v>
      </c>
      <c r="D317" t="s">
        <v>1227</v>
      </c>
      <c r="E317" t="s">
        <v>4</v>
      </c>
      <c r="F317" t="s">
        <v>4</v>
      </c>
      <c r="G317" t="s">
        <v>4</v>
      </c>
      <c r="I317" t="s">
        <v>469</v>
      </c>
      <c r="J317" t="s">
        <v>496</v>
      </c>
    </row>
    <row r="318" spans="1:10" x14ac:dyDescent="0.25">
      <c r="A318" t="s">
        <v>469</v>
      </c>
      <c r="B318" t="s">
        <v>471</v>
      </c>
      <c r="C318" t="s">
        <v>4</v>
      </c>
      <c r="D318" t="s">
        <v>1227</v>
      </c>
      <c r="E318" t="s">
        <v>4</v>
      </c>
      <c r="F318" t="s">
        <v>4</v>
      </c>
      <c r="G318" t="s">
        <v>4</v>
      </c>
      <c r="I318" t="s">
        <v>469</v>
      </c>
      <c r="J318" t="s">
        <v>471</v>
      </c>
    </row>
    <row r="319" spans="1:10" x14ac:dyDescent="0.25">
      <c r="A319" t="s">
        <v>469</v>
      </c>
      <c r="B319" t="s">
        <v>472</v>
      </c>
      <c r="C319" t="s">
        <v>4</v>
      </c>
      <c r="D319" t="s">
        <v>1227</v>
      </c>
      <c r="E319" t="s">
        <v>4</v>
      </c>
      <c r="F319" t="s">
        <v>4</v>
      </c>
      <c r="G319" t="s">
        <v>4</v>
      </c>
      <c r="I319" t="s">
        <v>469</v>
      </c>
      <c r="J319" t="s">
        <v>472</v>
      </c>
    </row>
    <row r="320" spans="1:10" x14ac:dyDescent="0.25">
      <c r="A320" t="s">
        <v>469</v>
      </c>
      <c r="B320" t="s">
        <v>501</v>
      </c>
      <c r="C320" t="s">
        <v>4</v>
      </c>
      <c r="D320" t="s">
        <v>1227</v>
      </c>
      <c r="E320" t="s">
        <v>4</v>
      </c>
      <c r="F320" t="s">
        <v>4</v>
      </c>
      <c r="G320" t="s">
        <v>4</v>
      </c>
      <c r="I320" t="s">
        <v>469</v>
      </c>
      <c r="J320" t="s">
        <v>502</v>
      </c>
    </row>
    <row r="321" spans="1:10" x14ac:dyDescent="0.25">
      <c r="A321" t="s">
        <v>469</v>
      </c>
      <c r="B321" t="s">
        <v>504</v>
      </c>
      <c r="C321" t="s">
        <v>4</v>
      </c>
      <c r="D321" t="s">
        <v>1227</v>
      </c>
      <c r="E321" t="s">
        <v>4</v>
      </c>
      <c r="F321" t="s">
        <v>4</v>
      </c>
      <c r="G321" t="s">
        <v>4</v>
      </c>
      <c r="I321" t="s">
        <v>469</v>
      </c>
      <c r="J321" t="s">
        <v>471</v>
      </c>
    </row>
    <row r="322" spans="1:10" x14ac:dyDescent="0.25">
      <c r="A322" t="s">
        <v>469</v>
      </c>
      <c r="B322" t="s">
        <v>520</v>
      </c>
      <c r="C322" t="s">
        <v>4</v>
      </c>
      <c r="D322" t="s">
        <v>1227</v>
      </c>
      <c r="E322" t="s">
        <v>4</v>
      </c>
      <c r="F322" t="s">
        <v>4</v>
      </c>
      <c r="G322" t="s">
        <v>4</v>
      </c>
      <c r="I322" t="s">
        <v>469</v>
      </c>
      <c r="J322" t="s">
        <v>472</v>
      </c>
    </row>
    <row r="323" spans="1:10" x14ac:dyDescent="0.25">
      <c r="A323" t="s">
        <v>469</v>
      </c>
      <c r="B323" t="s">
        <v>498</v>
      </c>
      <c r="C323" t="s">
        <v>4</v>
      </c>
      <c r="D323" t="s">
        <v>1227</v>
      </c>
      <c r="E323" t="s">
        <v>4</v>
      </c>
      <c r="F323" t="s">
        <v>4</v>
      </c>
      <c r="G323" t="s">
        <v>4</v>
      </c>
      <c r="I323" t="s">
        <v>469</v>
      </c>
      <c r="J323" t="s">
        <v>499</v>
      </c>
    </row>
    <row r="324" spans="1:10" x14ac:dyDescent="0.25">
      <c r="A324" t="s">
        <v>469</v>
      </c>
      <c r="B324" t="s">
        <v>513</v>
      </c>
      <c r="C324" t="s">
        <v>4</v>
      </c>
      <c r="D324" t="s">
        <v>1227</v>
      </c>
      <c r="E324" t="s">
        <v>4</v>
      </c>
      <c r="F324" t="s">
        <v>4</v>
      </c>
      <c r="G324" t="s">
        <v>4</v>
      </c>
      <c r="I324" t="s">
        <v>469</v>
      </c>
      <c r="J324" t="s">
        <v>514</v>
      </c>
    </row>
    <row r="325" spans="1:10" x14ac:dyDescent="0.25">
      <c r="A325" t="s">
        <v>469</v>
      </c>
      <c r="B325" t="s">
        <v>481</v>
      </c>
      <c r="C325" t="s">
        <v>4</v>
      </c>
      <c r="D325" t="s">
        <v>1227</v>
      </c>
      <c r="E325" t="s">
        <v>4</v>
      </c>
      <c r="F325" t="s">
        <v>4</v>
      </c>
      <c r="G325" t="s">
        <v>4</v>
      </c>
      <c r="I325" t="s">
        <v>469</v>
      </c>
      <c r="J325" t="s">
        <v>481</v>
      </c>
    </row>
    <row r="326" spans="1:10" x14ac:dyDescent="0.25">
      <c r="A326" t="s">
        <v>469</v>
      </c>
      <c r="B326" t="s">
        <v>500</v>
      </c>
      <c r="C326" t="s">
        <v>4</v>
      </c>
      <c r="D326" t="s">
        <v>1227</v>
      </c>
      <c r="E326" t="s">
        <v>4</v>
      </c>
      <c r="F326" t="s">
        <v>4</v>
      </c>
      <c r="G326" t="s">
        <v>4</v>
      </c>
      <c r="I326" t="s">
        <v>469</v>
      </c>
      <c r="J326" t="s">
        <v>500</v>
      </c>
    </row>
    <row r="327" spans="1:10" x14ac:dyDescent="0.25">
      <c r="A327" t="s">
        <v>469</v>
      </c>
      <c r="B327" t="s">
        <v>494</v>
      </c>
      <c r="C327" t="s">
        <v>4</v>
      </c>
      <c r="D327" t="s">
        <v>1227</v>
      </c>
      <c r="E327" t="s">
        <v>4</v>
      </c>
      <c r="F327" t="s">
        <v>4</v>
      </c>
      <c r="G327" t="s">
        <v>4</v>
      </c>
      <c r="I327" t="s">
        <v>469</v>
      </c>
      <c r="J327" t="s">
        <v>489</v>
      </c>
    </row>
    <row r="328" spans="1:10" x14ac:dyDescent="0.25">
      <c r="A328" t="s">
        <v>469</v>
      </c>
      <c r="B328" t="s">
        <v>515</v>
      </c>
      <c r="C328" t="s">
        <v>4</v>
      </c>
      <c r="D328" t="s">
        <v>1227</v>
      </c>
      <c r="E328" t="s">
        <v>4</v>
      </c>
      <c r="F328" t="s">
        <v>4</v>
      </c>
      <c r="G328" t="s">
        <v>4</v>
      </c>
      <c r="I328" t="s">
        <v>469</v>
      </c>
      <c r="J328" t="s">
        <v>515</v>
      </c>
    </row>
    <row r="329" spans="1:10" x14ac:dyDescent="0.25">
      <c r="A329" t="s">
        <v>469</v>
      </c>
      <c r="B329" t="s">
        <v>485</v>
      </c>
      <c r="C329" t="s">
        <v>4</v>
      </c>
      <c r="D329" t="s">
        <v>1227</v>
      </c>
      <c r="E329" t="s">
        <v>4</v>
      </c>
      <c r="F329" t="s">
        <v>4</v>
      </c>
      <c r="G329" t="s">
        <v>4</v>
      </c>
      <c r="I329" t="s">
        <v>469</v>
      </c>
      <c r="J329" t="s">
        <v>485</v>
      </c>
    </row>
    <row r="330" spans="1:10" x14ac:dyDescent="0.25">
      <c r="A330" t="s">
        <v>469</v>
      </c>
      <c r="B330" t="s">
        <v>35</v>
      </c>
      <c r="C330" t="s">
        <v>4</v>
      </c>
      <c r="D330" t="s">
        <v>1227</v>
      </c>
      <c r="E330" t="s">
        <v>4</v>
      </c>
      <c r="F330" t="s">
        <v>4</v>
      </c>
      <c r="G330" t="s">
        <v>4</v>
      </c>
      <c r="I330" t="s">
        <v>469</v>
      </c>
      <c r="J330" t="s">
        <v>35</v>
      </c>
    </row>
    <row r="331" spans="1:10" x14ac:dyDescent="0.25">
      <c r="A331" t="s">
        <v>469</v>
      </c>
      <c r="B331" t="s">
        <v>475</v>
      </c>
      <c r="C331" t="s">
        <v>4</v>
      </c>
      <c r="D331" t="s">
        <v>1227</v>
      </c>
      <c r="E331" t="s">
        <v>4</v>
      </c>
      <c r="F331" t="s">
        <v>4</v>
      </c>
      <c r="G331" t="s">
        <v>4</v>
      </c>
      <c r="I331" t="s">
        <v>469</v>
      </c>
      <c r="J331" t="s">
        <v>64</v>
      </c>
    </row>
    <row r="332" spans="1:10" x14ac:dyDescent="0.25">
      <c r="A332" t="s">
        <v>469</v>
      </c>
      <c r="B332" t="s">
        <v>508</v>
      </c>
      <c r="C332" t="s">
        <v>4</v>
      </c>
      <c r="D332" t="s">
        <v>1228</v>
      </c>
      <c r="E332">
        <v>0.99039945510637439</v>
      </c>
      <c r="F332">
        <v>0.187</v>
      </c>
      <c r="G332" t="s">
        <v>4</v>
      </c>
      <c r="I332" t="s">
        <v>469</v>
      </c>
      <c r="J332" t="s">
        <v>508</v>
      </c>
    </row>
    <row r="333" spans="1:10" x14ac:dyDescent="0.25">
      <c r="A333" t="s">
        <v>469</v>
      </c>
      <c r="B333" t="s">
        <v>482</v>
      </c>
      <c r="C333" t="s">
        <v>4</v>
      </c>
      <c r="D333" t="s">
        <v>1228</v>
      </c>
      <c r="E333">
        <v>0.98423600788288279</v>
      </c>
      <c r="F333">
        <v>0.24</v>
      </c>
      <c r="G333" t="s">
        <v>4</v>
      </c>
      <c r="I333" t="s">
        <v>469</v>
      </c>
      <c r="J333" t="s">
        <v>482</v>
      </c>
    </row>
    <row r="334" spans="1:10" x14ac:dyDescent="0.25">
      <c r="A334" t="s">
        <v>469</v>
      </c>
      <c r="B334" t="s">
        <v>527</v>
      </c>
      <c r="C334" t="s">
        <v>4</v>
      </c>
      <c r="D334" t="s">
        <v>1227</v>
      </c>
      <c r="E334" t="s">
        <v>4</v>
      </c>
      <c r="F334" t="s">
        <v>4</v>
      </c>
      <c r="G334" t="s">
        <v>4</v>
      </c>
      <c r="I334" t="s">
        <v>469</v>
      </c>
      <c r="J334" t="s">
        <v>347</v>
      </c>
    </row>
    <row r="335" spans="1:10" x14ac:dyDescent="0.25">
      <c r="A335" t="s">
        <v>469</v>
      </c>
      <c r="B335" t="s">
        <v>478</v>
      </c>
      <c r="C335" t="s">
        <v>4</v>
      </c>
      <c r="D335" t="s">
        <v>1227</v>
      </c>
      <c r="E335" t="s">
        <v>4</v>
      </c>
      <c r="F335" t="s">
        <v>4</v>
      </c>
      <c r="G335" t="s">
        <v>4</v>
      </c>
      <c r="I335" t="s">
        <v>469</v>
      </c>
      <c r="J335" t="s">
        <v>478</v>
      </c>
    </row>
    <row r="336" spans="1:10" x14ac:dyDescent="0.25">
      <c r="A336" t="s">
        <v>469</v>
      </c>
      <c r="B336" t="s">
        <v>530</v>
      </c>
      <c r="C336" t="s">
        <v>4</v>
      </c>
      <c r="D336" t="s">
        <v>1227</v>
      </c>
      <c r="E336" t="s">
        <v>4</v>
      </c>
      <c r="F336" t="s">
        <v>4</v>
      </c>
      <c r="G336" t="s">
        <v>4</v>
      </c>
      <c r="I336" t="s">
        <v>469</v>
      </c>
      <c r="J336" t="s">
        <v>463</v>
      </c>
    </row>
    <row r="337" spans="1:10" x14ac:dyDescent="0.25">
      <c r="A337" t="s">
        <v>469</v>
      </c>
      <c r="B337" t="s">
        <v>473</v>
      </c>
      <c r="C337" t="s">
        <v>4</v>
      </c>
      <c r="D337" t="s">
        <v>1228</v>
      </c>
      <c r="E337">
        <v>0.97746048117198847</v>
      </c>
      <c r="F337">
        <v>0.42799999999999999</v>
      </c>
      <c r="G337" t="s">
        <v>4</v>
      </c>
      <c r="I337" t="s">
        <v>469</v>
      </c>
      <c r="J337" t="s">
        <v>473</v>
      </c>
    </row>
    <row r="338" spans="1:10" x14ac:dyDescent="0.25">
      <c r="A338" t="s">
        <v>469</v>
      </c>
      <c r="B338" t="s">
        <v>479</v>
      </c>
      <c r="C338" t="s">
        <v>4</v>
      </c>
      <c r="D338" t="s">
        <v>1227</v>
      </c>
      <c r="E338" t="s">
        <v>4</v>
      </c>
      <c r="F338" t="s">
        <v>4</v>
      </c>
      <c r="G338" t="s">
        <v>4</v>
      </c>
      <c r="I338" t="s">
        <v>469</v>
      </c>
      <c r="J338" t="s">
        <v>479</v>
      </c>
    </row>
    <row r="339" spans="1:10" x14ac:dyDescent="0.25">
      <c r="A339" t="s">
        <v>469</v>
      </c>
      <c r="B339" t="s">
        <v>528</v>
      </c>
      <c r="C339" t="s">
        <v>4</v>
      </c>
      <c r="D339" t="s">
        <v>1227</v>
      </c>
      <c r="E339" t="s">
        <v>4</v>
      </c>
      <c r="F339" t="s">
        <v>4</v>
      </c>
      <c r="G339" t="s">
        <v>4</v>
      </c>
      <c r="I339" t="s">
        <v>469</v>
      </c>
      <c r="J339" t="s">
        <v>529</v>
      </c>
    </row>
    <row r="340" spans="1:10" x14ac:dyDescent="0.25">
      <c r="A340" t="s">
        <v>469</v>
      </c>
      <c r="B340" t="s">
        <v>480</v>
      </c>
      <c r="C340" t="s">
        <v>4</v>
      </c>
      <c r="D340" t="s">
        <v>1227</v>
      </c>
      <c r="E340" t="s">
        <v>4</v>
      </c>
      <c r="F340" t="s">
        <v>4</v>
      </c>
      <c r="G340" t="s">
        <v>4</v>
      </c>
      <c r="I340" t="s">
        <v>469</v>
      </c>
      <c r="J340" t="s">
        <v>480</v>
      </c>
    </row>
    <row r="341" spans="1:10" x14ac:dyDescent="0.25">
      <c r="A341" t="s">
        <v>469</v>
      </c>
      <c r="B341" t="s">
        <v>531</v>
      </c>
      <c r="C341" t="s">
        <v>4</v>
      </c>
      <c r="D341" t="s">
        <v>1227</v>
      </c>
      <c r="E341" t="s">
        <v>4</v>
      </c>
      <c r="F341" t="s">
        <v>4</v>
      </c>
      <c r="G341" t="s">
        <v>4</v>
      </c>
      <c r="I341" t="s">
        <v>469</v>
      </c>
      <c r="J341" t="s">
        <v>480</v>
      </c>
    </row>
    <row r="342" spans="1:10" x14ac:dyDescent="0.25">
      <c r="A342" t="s">
        <v>469</v>
      </c>
      <c r="B342" t="s">
        <v>474</v>
      </c>
      <c r="C342" t="s">
        <v>4</v>
      </c>
      <c r="D342" t="s">
        <v>1227</v>
      </c>
      <c r="E342" t="s">
        <v>4</v>
      </c>
      <c r="F342" t="s">
        <v>4</v>
      </c>
      <c r="G342" t="s">
        <v>4</v>
      </c>
      <c r="I342" t="s">
        <v>469</v>
      </c>
      <c r="J342" t="s">
        <v>474</v>
      </c>
    </row>
    <row r="343" spans="1:10" x14ac:dyDescent="0.25">
      <c r="A343" t="s">
        <v>469</v>
      </c>
      <c r="B343" t="s">
        <v>521</v>
      </c>
      <c r="C343" t="s">
        <v>4</v>
      </c>
      <c r="D343" t="s">
        <v>1227</v>
      </c>
      <c r="E343" t="s">
        <v>4</v>
      </c>
      <c r="F343" t="s">
        <v>4</v>
      </c>
      <c r="G343" t="s">
        <v>4</v>
      </c>
      <c r="I343" t="s">
        <v>469</v>
      </c>
      <c r="J343" t="s">
        <v>474</v>
      </c>
    </row>
    <row r="344" spans="1:10" x14ac:dyDescent="0.25">
      <c r="A344" t="s">
        <v>469</v>
      </c>
      <c r="B344" t="s">
        <v>518</v>
      </c>
      <c r="C344" t="s">
        <v>4</v>
      </c>
      <c r="D344" t="s">
        <v>1227</v>
      </c>
      <c r="E344" t="s">
        <v>4</v>
      </c>
      <c r="F344" t="s">
        <v>4</v>
      </c>
      <c r="G344" t="s">
        <v>4</v>
      </c>
      <c r="I344" t="s">
        <v>469</v>
      </c>
      <c r="J344" t="s">
        <v>519</v>
      </c>
    </row>
    <row r="345" spans="1:10" x14ac:dyDescent="0.25">
      <c r="A345" t="s">
        <v>469</v>
      </c>
      <c r="B345" t="s">
        <v>497</v>
      </c>
      <c r="C345" t="s">
        <v>4</v>
      </c>
      <c r="D345" t="s">
        <v>1227</v>
      </c>
      <c r="E345" t="s">
        <v>4</v>
      </c>
      <c r="F345" t="s">
        <v>4</v>
      </c>
      <c r="G345" t="s">
        <v>4</v>
      </c>
      <c r="I345" t="s">
        <v>469</v>
      </c>
      <c r="J345" t="s">
        <v>30</v>
      </c>
    </row>
    <row r="346" spans="1:10" x14ac:dyDescent="0.25">
      <c r="A346" t="s">
        <v>469</v>
      </c>
      <c r="B346" t="s">
        <v>516</v>
      </c>
      <c r="C346" t="s">
        <v>4</v>
      </c>
      <c r="D346" t="s">
        <v>1227</v>
      </c>
      <c r="E346" t="s">
        <v>4</v>
      </c>
      <c r="F346" t="s">
        <v>4</v>
      </c>
      <c r="G346" t="s">
        <v>4</v>
      </c>
      <c r="I346" t="s">
        <v>469</v>
      </c>
      <c r="J346" t="s">
        <v>516</v>
      </c>
    </row>
    <row r="347" spans="1:10" x14ac:dyDescent="0.25">
      <c r="A347" t="s">
        <v>537</v>
      </c>
      <c r="B347" t="s">
        <v>538</v>
      </c>
      <c r="C347" t="s">
        <v>4</v>
      </c>
      <c r="D347" t="s">
        <v>1228</v>
      </c>
      <c r="E347">
        <v>0.82989487597208988</v>
      </c>
      <c r="F347">
        <v>11.965</v>
      </c>
      <c r="G347" t="s">
        <v>4</v>
      </c>
      <c r="I347" t="s">
        <v>537</v>
      </c>
      <c r="J347" t="s">
        <v>538</v>
      </c>
    </row>
    <row r="348" spans="1:10" x14ac:dyDescent="0.25">
      <c r="A348" t="s">
        <v>539</v>
      </c>
      <c r="B348" t="s">
        <v>540</v>
      </c>
      <c r="C348" t="s">
        <v>4</v>
      </c>
      <c r="D348" t="s">
        <v>1227</v>
      </c>
      <c r="E348" t="s">
        <v>4</v>
      </c>
      <c r="F348" t="s">
        <v>4</v>
      </c>
      <c r="G348" t="s">
        <v>4</v>
      </c>
      <c r="I348" t="s">
        <v>539</v>
      </c>
      <c r="J348" t="s">
        <v>540</v>
      </c>
    </row>
    <row r="349" spans="1:10" x14ac:dyDescent="0.25">
      <c r="A349" t="s">
        <v>539</v>
      </c>
      <c r="B349" t="s">
        <v>541</v>
      </c>
      <c r="C349" t="s">
        <v>4</v>
      </c>
      <c r="D349" t="s">
        <v>1227</v>
      </c>
      <c r="E349" t="s">
        <v>4</v>
      </c>
      <c r="F349" t="s">
        <v>4</v>
      </c>
      <c r="G349" t="s">
        <v>4</v>
      </c>
      <c r="I349" t="s">
        <v>539</v>
      </c>
      <c r="J349" t="s">
        <v>541</v>
      </c>
    </row>
    <row r="350" spans="1:10" x14ac:dyDescent="0.25">
      <c r="A350" t="s">
        <v>539</v>
      </c>
      <c r="B350" t="s">
        <v>542</v>
      </c>
      <c r="C350" t="s">
        <v>4</v>
      </c>
      <c r="D350" t="s">
        <v>1227</v>
      </c>
      <c r="E350" t="s">
        <v>4</v>
      </c>
      <c r="F350" t="s">
        <v>4</v>
      </c>
      <c r="G350" t="s">
        <v>4</v>
      </c>
      <c r="I350" t="s">
        <v>539</v>
      </c>
      <c r="J350" t="s">
        <v>541</v>
      </c>
    </row>
    <row r="351" spans="1:10" x14ac:dyDescent="0.25">
      <c r="A351" t="s">
        <v>539</v>
      </c>
      <c r="B351" t="s">
        <v>543</v>
      </c>
      <c r="C351" t="s">
        <v>4</v>
      </c>
      <c r="D351" t="s">
        <v>1227</v>
      </c>
      <c r="E351" t="s">
        <v>4</v>
      </c>
      <c r="F351" t="s">
        <v>4</v>
      </c>
      <c r="G351" t="s">
        <v>4</v>
      </c>
      <c r="I351" t="s">
        <v>539</v>
      </c>
      <c r="J351" t="s">
        <v>543</v>
      </c>
    </row>
    <row r="352" spans="1:10" x14ac:dyDescent="0.25">
      <c r="A352" t="s">
        <v>544</v>
      </c>
      <c r="B352" t="s">
        <v>545</v>
      </c>
      <c r="C352" t="s">
        <v>4</v>
      </c>
      <c r="D352" t="s">
        <v>1227</v>
      </c>
      <c r="E352" t="s">
        <v>4</v>
      </c>
      <c r="F352" t="s">
        <v>4</v>
      </c>
      <c r="G352" t="s">
        <v>4</v>
      </c>
      <c r="I352" t="s">
        <v>544</v>
      </c>
      <c r="J352" t="s">
        <v>545</v>
      </c>
    </row>
    <row r="353" spans="1:10" x14ac:dyDescent="0.25">
      <c r="A353" t="s">
        <v>544</v>
      </c>
      <c r="B353" t="s">
        <v>546</v>
      </c>
      <c r="C353" t="s">
        <v>4</v>
      </c>
      <c r="D353" t="s">
        <v>1227</v>
      </c>
      <c r="E353" t="s">
        <v>4</v>
      </c>
      <c r="F353" t="s">
        <v>4</v>
      </c>
      <c r="G353" t="s">
        <v>4</v>
      </c>
      <c r="I353" t="s">
        <v>544</v>
      </c>
      <c r="J353" t="s">
        <v>545</v>
      </c>
    </row>
    <row r="354" spans="1:10" x14ac:dyDescent="0.25">
      <c r="A354" t="s">
        <v>547</v>
      </c>
      <c r="B354" t="s">
        <v>556</v>
      </c>
      <c r="C354" t="s">
        <v>1214</v>
      </c>
      <c r="D354" t="s">
        <v>1228</v>
      </c>
      <c r="E354">
        <v>0.48632966970361979</v>
      </c>
      <c r="F354">
        <v>702.99699999999996</v>
      </c>
      <c r="G354">
        <v>1039.2626299999999</v>
      </c>
      <c r="I354" t="s">
        <v>547</v>
      </c>
      <c r="J354" t="s">
        <v>559</v>
      </c>
    </row>
    <row r="355" spans="1:10" x14ac:dyDescent="0.25">
      <c r="A355" t="s">
        <v>560</v>
      </c>
      <c r="B355" t="s">
        <v>561</v>
      </c>
      <c r="C355" t="s">
        <v>4</v>
      </c>
      <c r="D355" t="s">
        <v>1227</v>
      </c>
      <c r="E355" t="s">
        <v>4</v>
      </c>
      <c r="F355" t="s">
        <v>4</v>
      </c>
      <c r="G355" t="s">
        <v>4</v>
      </c>
      <c r="I355" t="s">
        <v>560</v>
      </c>
      <c r="J355" t="s">
        <v>561</v>
      </c>
    </row>
    <row r="356" spans="1:10" x14ac:dyDescent="0.25">
      <c r="A356" t="s">
        <v>562</v>
      </c>
      <c r="B356" t="s">
        <v>563</v>
      </c>
      <c r="C356" t="s">
        <v>4</v>
      </c>
      <c r="D356" t="s">
        <v>1227</v>
      </c>
      <c r="E356" t="s">
        <v>4</v>
      </c>
      <c r="F356" t="s">
        <v>4</v>
      </c>
      <c r="G356" t="s">
        <v>4</v>
      </c>
      <c r="I356" t="s">
        <v>562</v>
      </c>
      <c r="J356" t="s">
        <v>564</v>
      </c>
    </row>
    <row r="357" spans="1:10" x14ac:dyDescent="0.25">
      <c r="A357" t="s">
        <v>562</v>
      </c>
      <c r="B357" t="s">
        <v>565</v>
      </c>
      <c r="C357" t="s">
        <v>4</v>
      </c>
      <c r="D357" t="s">
        <v>1227</v>
      </c>
      <c r="E357" t="s">
        <v>4</v>
      </c>
      <c r="F357" t="s">
        <v>4</v>
      </c>
      <c r="G357" t="s">
        <v>4</v>
      </c>
      <c r="I357" t="s">
        <v>562</v>
      </c>
      <c r="J357" t="s">
        <v>564</v>
      </c>
    </row>
    <row r="358" spans="1:10" x14ac:dyDescent="0.25">
      <c r="A358" t="s">
        <v>562</v>
      </c>
      <c r="B358" t="s">
        <v>564</v>
      </c>
      <c r="C358" t="s">
        <v>1215</v>
      </c>
      <c r="D358" t="s">
        <v>1228</v>
      </c>
      <c r="E358">
        <v>0.56042358783962976</v>
      </c>
      <c r="F358">
        <v>40.993000000000002</v>
      </c>
      <c r="G358" t="s">
        <v>4</v>
      </c>
      <c r="I358" t="s">
        <v>562</v>
      </c>
      <c r="J358" t="s">
        <v>564</v>
      </c>
    </row>
    <row r="359" spans="1:10" x14ac:dyDescent="0.25">
      <c r="A359" t="s">
        <v>562</v>
      </c>
      <c r="B359" t="s">
        <v>568</v>
      </c>
      <c r="C359" t="s">
        <v>1215</v>
      </c>
      <c r="D359" t="s">
        <v>1227</v>
      </c>
      <c r="E359" t="s">
        <v>4</v>
      </c>
      <c r="F359" t="s">
        <v>4</v>
      </c>
      <c r="G359" t="s">
        <v>4</v>
      </c>
      <c r="I359" t="s">
        <v>562</v>
      </c>
      <c r="J359" t="s">
        <v>564</v>
      </c>
    </row>
    <row r="360" spans="1:10" x14ac:dyDescent="0.25">
      <c r="A360" t="s">
        <v>562</v>
      </c>
      <c r="B360" t="s">
        <v>567</v>
      </c>
      <c r="C360" t="s">
        <v>1215</v>
      </c>
      <c r="D360" t="s">
        <v>1227</v>
      </c>
      <c r="E360" t="s">
        <v>4</v>
      </c>
      <c r="F360" t="s">
        <v>4</v>
      </c>
      <c r="G360" t="s">
        <v>4</v>
      </c>
      <c r="I360" t="s">
        <v>562</v>
      </c>
      <c r="J360" t="s">
        <v>564</v>
      </c>
    </row>
    <row r="361" spans="1:10" x14ac:dyDescent="0.25">
      <c r="A361" t="s">
        <v>562</v>
      </c>
      <c r="B361" t="s">
        <v>566</v>
      </c>
      <c r="C361" t="s">
        <v>4</v>
      </c>
      <c r="D361" t="s">
        <v>1227</v>
      </c>
      <c r="E361" t="s">
        <v>4</v>
      </c>
      <c r="F361" t="s">
        <v>4</v>
      </c>
      <c r="G361" t="s">
        <v>4</v>
      </c>
      <c r="I361" t="s">
        <v>562</v>
      </c>
      <c r="J361" t="s">
        <v>564</v>
      </c>
    </row>
    <row r="362" spans="1:10" x14ac:dyDescent="0.25">
      <c r="A362" t="s">
        <v>571</v>
      </c>
      <c r="B362" t="s">
        <v>572</v>
      </c>
      <c r="C362" t="s">
        <v>4</v>
      </c>
      <c r="D362" t="s">
        <v>1227</v>
      </c>
      <c r="E362" t="s">
        <v>4</v>
      </c>
      <c r="F362" t="s">
        <v>4</v>
      </c>
      <c r="G362" t="s">
        <v>4</v>
      </c>
      <c r="I362" t="s">
        <v>571</v>
      </c>
      <c r="J362" t="s">
        <v>573</v>
      </c>
    </row>
    <row r="363" spans="1:10" x14ac:dyDescent="0.25">
      <c r="A363" t="s">
        <v>571</v>
      </c>
      <c r="B363" t="s">
        <v>574</v>
      </c>
      <c r="C363" t="s">
        <v>4</v>
      </c>
      <c r="D363" t="s">
        <v>1227</v>
      </c>
      <c r="E363" t="s">
        <v>4</v>
      </c>
      <c r="F363" t="s">
        <v>4</v>
      </c>
      <c r="G363" t="s">
        <v>4</v>
      </c>
      <c r="I363" t="s">
        <v>571</v>
      </c>
      <c r="J363" t="s">
        <v>573</v>
      </c>
    </row>
    <row r="364" spans="1:10" x14ac:dyDescent="0.25">
      <c r="A364" t="s">
        <v>571</v>
      </c>
      <c r="B364" t="s">
        <v>573</v>
      </c>
      <c r="C364" t="s">
        <v>4</v>
      </c>
      <c r="D364" t="s">
        <v>1228</v>
      </c>
      <c r="E364">
        <v>0.6403469816626739</v>
      </c>
      <c r="F364">
        <v>23.305</v>
      </c>
      <c r="G364" t="s">
        <v>4</v>
      </c>
      <c r="I364" t="s">
        <v>571</v>
      </c>
      <c r="J364" t="s">
        <v>573</v>
      </c>
    </row>
    <row r="365" spans="1:10" x14ac:dyDescent="0.25">
      <c r="A365" t="s">
        <v>575</v>
      </c>
      <c r="B365" t="s">
        <v>576</v>
      </c>
      <c r="C365" t="s">
        <v>1216</v>
      </c>
      <c r="D365" t="s">
        <v>1228</v>
      </c>
      <c r="E365">
        <v>0.57741613401979697</v>
      </c>
      <c r="F365">
        <v>128.72</v>
      </c>
      <c r="G365">
        <v>11.01</v>
      </c>
      <c r="I365" t="s">
        <v>575</v>
      </c>
      <c r="J365" t="s">
        <v>577</v>
      </c>
    </row>
    <row r="366" spans="1:10" x14ac:dyDescent="0.25">
      <c r="A366" t="s">
        <v>579</v>
      </c>
      <c r="B366" t="s">
        <v>580</v>
      </c>
      <c r="C366" t="s">
        <v>4</v>
      </c>
      <c r="D366" t="s">
        <v>1227</v>
      </c>
      <c r="E366" t="s">
        <v>4</v>
      </c>
      <c r="F366" t="s">
        <v>4</v>
      </c>
      <c r="G366" t="s">
        <v>4</v>
      </c>
      <c r="I366" t="s">
        <v>579</v>
      </c>
      <c r="J366" t="s">
        <v>580</v>
      </c>
    </row>
    <row r="367" spans="1:10" x14ac:dyDescent="0.25">
      <c r="A367" t="s">
        <v>581</v>
      </c>
      <c r="B367" t="s">
        <v>582</v>
      </c>
      <c r="C367" t="s">
        <v>4</v>
      </c>
      <c r="D367" t="s">
        <v>1227</v>
      </c>
      <c r="E367" t="s">
        <v>4</v>
      </c>
      <c r="F367" t="s">
        <v>4</v>
      </c>
      <c r="G367" t="s">
        <v>4</v>
      </c>
      <c r="I367" t="s">
        <v>581</v>
      </c>
      <c r="J367" t="s">
        <v>583</v>
      </c>
    </row>
    <row r="368" spans="1:10" x14ac:dyDescent="0.25">
      <c r="A368" t="s">
        <v>581</v>
      </c>
      <c r="B368" t="s">
        <v>463</v>
      </c>
      <c r="C368" t="s">
        <v>4</v>
      </c>
      <c r="D368" t="s">
        <v>1228</v>
      </c>
      <c r="E368">
        <v>0.65544646163373355</v>
      </c>
      <c r="F368">
        <v>23.75</v>
      </c>
      <c r="G368" t="s">
        <v>4</v>
      </c>
      <c r="I368" t="s">
        <v>581</v>
      </c>
      <c r="J368" t="s">
        <v>463</v>
      </c>
    </row>
    <row r="369" spans="1:10" x14ac:dyDescent="0.25">
      <c r="A369" t="s">
        <v>581</v>
      </c>
      <c r="B369" t="s">
        <v>584</v>
      </c>
      <c r="C369" t="s">
        <v>4</v>
      </c>
      <c r="D369" t="s">
        <v>1227</v>
      </c>
      <c r="E369" t="s">
        <v>4</v>
      </c>
      <c r="F369" t="s">
        <v>4</v>
      </c>
      <c r="G369" t="s">
        <v>4</v>
      </c>
      <c r="I369" t="s">
        <v>581</v>
      </c>
      <c r="J369" t="s">
        <v>585</v>
      </c>
    </row>
    <row r="370" spans="1:10" x14ac:dyDescent="0.25">
      <c r="A370" t="s">
        <v>581</v>
      </c>
      <c r="B370" t="s">
        <v>586</v>
      </c>
      <c r="C370" t="s">
        <v>1217</v>
      </c>
      <c r="D370" t="s">
        <v>1228</v>
      </c>
      <c r="E370">
        <v>0.40783624347826092</v>
      </c>
      <c r="F370">
        <v>255.1</v>
      </c>
      <c r="G370" t="s">
        <v>4</v>
      </c>
      <c r="I370" t="s">
        <v>581</v>
      </c>
      <c r="J370" t="s">
        <v>586</v>
      </c>
    </row>
    <row r="371" spans="1:10" x14ac:dyDescent="0.25">
      <c r="A371" t="s">
        <v>581</v>
      </c>
      <c r="B371" t="s">
        <v>590</v>
      </c>
      <c r="C371" t="s">
        <v>1217</v>
      </c>
      <c r="D371" t="s">
        <v>1228</v>
      </c>
      <c r="E371">
        <v>0.60931249220536277</v>
      </c>
      <c r="F371">
        <v>8</v>
      </c>
      <c r="G371" t="s">
        <v>4</v>
      </c>
      <c r="I371" t="s">
        <v>581</v>
      </c>
      <c r="J371" t="s">
        <v>586</v>
      </c>
    </row>
    <row r="372" spans="1:10" x14ac:dyDescent="0.25">
      <c r="A372" t="s">
        <v>581</v>
      </c>
      <c r="B372" t="s">
        <v>587</v>
      </c>
      <c r="C372" t="s">
        <v>4</v>
      </c>
      <c r="D372" t="s">
        <v>1227</v>
      </c>
      <c r="E372" t="s">
        <v>4</v>
      </c>
      <c r="F372" t="s">
        <v>4</v>
      </c>
      <c r="G372" t="s">
        <v>4</v>
      </c>
      <c r="I372" t="s">
        <v>581</v>
      </c>
      <c r="J372" t="s">
        <v>588</v>
      </c>
    </row>
    <row r="373" spans="1:10" x14ac:dyDescent="0.25">
      <c r="A373" t="s">
        <v>581</v>
      </c>
      <c r="B373" t="s">
        <v>589</v>
      </c>
      <c r="C373" t="s">
        <v>4</v>
      </c>
      <c r="D373" t="s">
        <v>1227</v>
      </c>
      <c r="E373" t="s">
        <v>4</v>
      </c>
      <c r="F373" t="s">
        <v>4</v>
      </c>
      <c r="G373" t="s">
        <v>4</v>
      </c>
      <c r="I373" t="s">
        <v>581</v>
      </c>
      <c r="J373" t="s">
        <v>589</v>
      </c>
    </row>
    <row r="374" spans="1:10" x14ac:dyDescent="0.25">
      <c r="A374" t="s">
        <v>591</v>
      </c>
      <c r="B374" t="s">
        <v>592</v>
      </c>
      <c r="C374" t="s">
        <v>4</v>
      </c>
      <c r="D374" t="s">
        <v>1227</v>
      </c>
      <c r="E374" t="s">
        <v>4</v>
      </c>
      <c r="F374" t="s">
        <v>4</v>
      </c>
      <c r="G374" t="s">
        <v>4</v>
      </c>
      <c r="I374" t="s">
        <v>591</v>
      </c>
      <c r="J374" t="s">
        <v>593</v>
      </c>
    </row>
    <row r="375" spans="1:10" x14ac:dyDescent="0.25">
      <c r="A375" t="s">
        <v>591</v>
      </c>
      <c r="B375" t="s">
        <v>593</v>
      </c>
      <c r="C375" t="s">
        <v>1218</v>
      </c>
      <c r="D375" t="s">
        <v>1228</v>
      </c>
      <c r="E375">
        <v>0.57829883057036569</v>
      </c>
      <c r="F375">
        <v>101.76</v>
      </c>
      <c r="G375">
        <v>109.53100000000001</v>
      </c>
      <c r="I375" t="s">
        <v>591</v>
      </c>
      <c r="J375" t="s">
        <v>594</v>
      </c>
    </row>
    <row r="376" spans="1:10" x14ac:dyDescent="0.25">
      <c r="A376" t="s">
        <v>591</v>
      </c>
      <c r="B376" t="s">
        <v>595</v>
      </c>
      <c r="C376" t="s">
        <v>1218</v>
      </c>
      <c r="D376" t="s">
        <v>1227</v>
      </c>
      <c r="E376" t="s">
        <v>4</v>
      </c>
      <c r="F376" t="s">
        <v>4</v>
      </c>
      <c r="G376" t="s">
        <v>4</v>
      </c>
      <c r="I376" t="s">
        <v>591</v>
      </c>
      <c r="J376" t="s">
        <v>593</v>
      </c>
    </row>
    <row r="377" spans="1:10" x14ac:dyDescent="0.25">
      <c r="A377" t="s">
        <v>596</v>
      </c>
      <c r="B377" t="s">
        <v>597</v>
      </c>
      <c r="C377" t="s">
        <v>4</v>
      </c>
      <c r="D377" t="s">
        <v>1228</v>
      </c>
      <c r="E377">
        <v>0.73338670447640264</v>
      </c>
      <c r="F377">
        <v>8.2669999999999995</v>
      </c>
      <c r="G377" t="s">
        <v>4</v>
      </c>
      <c r="I377" t="s">
        <v>596</v>
      </c>
      <c r="J377" t="s">
        <v>597</v>
      </c>
    </row>
    <row r="378" spans="1:10" x14ac:dyDescent="0.25">
      <c r="A378" t="s">
        <v>598</v>
      </c>
      <c r="B378" t="s">
        <v>601</v>
      </c>
      <c r="C378" t="s">
        <v>4</v>
      </c>
      <c r="D378" t="s">
        <v>1227</v>
      </c>
      <c r="E378" t="s">
        <v>4</v>
      </c>
      <c r="F378" t="s">
        <v>4</v>
      </c>
      <c r="G378" t="s">
        <v>4</v>
      </c>
      <c r="I378" t="s">
        <v>598</v>
      </c>
      <c r="J378" t="s">
        <v>599</v>
      </c>
    </row>
    <row r="379" spans="1:10" x14ac:dyDescent="0.25">
      <c r="A379" t="s">
        <v>598</v>
      </c>
      <c r="B379" t="s">
        <v>599</v>
      </c>
      <c r="C379" t="s">
        <v>4</v>
      </c>
      <c r="D379" t="s">
        <v>1227</v>
      </c>
      <c r="E379" t="s">
        <v>4</v>
      </c>
      <c r="F379" t="s">
        <v>4</v>
      </c>
      <c r="G379" t="s">
        <v>4</v>
      </c>
      <c r="I379" t="s">
        <v>598</v>
      </c>
      <c r="J379" t="s">
        <v>599</v>
      </c>
    </row>
    <row r="380" spans="1:10" x14ac:dyDescent="0.25">
      <c r="A380" t="s">
        <v>598</v>
      </c>
      <c r="B380" t="s">
        <v>600</v>
      </c>
      <c r="C380" t="s">
        <v>4</v>
      </c>
      <c r="D380" t="s">
        <v>1227</v>
      </c>
      <c r="E380" t="s">
        <v>4</v>
      </c>
      <c r="F380" t="s">
        <v>4</v>
      </c>
      <c r="G380" t="s">
        <v>4</v>
      </c>
      <c r="I380" t="s">
        <v>598</v>
      </c>
      <c r="J380" t="s">
        <v>599</v>
      </c>
    </row>
    <row r="381" spans="1:10" x14ac:dyDescent="0.25">
      <c r="A381" t="s">
        <v>602</v>
      </c>
      <c r="B381" t="s">
        <v>603</v>
      </c>
      <c r="C381" t="s">
        <v>4</v>
      </c>
      <c r="D381" t="s">
        <v>1227</v>
      </c>
      <c r="E381" t="s">
        <v>4</v>
      </c>
      <c r="F381" t="s">
        <v>4</v>
      </c>
      <c r="G381" t="s">
        <v>4</v>
      </c>
      <c r="I381" t="s">
        <v>602</v>
      </c>
      <c r="J381" t="s">
        <v>603</v>
      </c>
    </row>
    <row r="382" spans="1:10" x14ac:dyDescent="0.25">
      <c r="A382" t="s">
        <v>604</v>
      </c>
      <c r="B382" t="s">
        <v>605</v>
      </c>
      <c r="C382" t="s">
        <v>4</v>
      </c>
      <c r="D382" t="s">
        <v>1228</v>
      </c>
      <c r="E382">
        <v>0.73419026894245343</v>
      </c>
      <c r="F382">
        <v>15.510999999999999</v>
      </c>
      <c r="G382" t="s">
        <v>4</v>
      </c>
      <c r="I382" t="s">
        <v>604</v>
      </c>
      <c r="J382" t="s">
        <v>605</v>
      </c>
    </row>
    <row r="383" spans="1:10" x14ac:dyDescent="0.25">
      <c r="A383" t="s">
        <v>606</v>
      </c>
      <c r="B383" t="s">
        <v>49</v>
      </c>
      <c r="C383" t="s">
        <v>4</v>
      </c>
      <c r="D383" t="s">
        <v>1227</v>
      </c>
      <c r="E383" t="s">
        <v>4</v>
      </c>
      <c r="F383" t="s">
        <v>4</v>
      </c>
      <c r="G383" t="s">
        <v>4</v>
      </c>
      <c r="I383" t="s">
        <v>606</v>
      </c>
      <c r="J383" t="s">
        <v>49</v>
      </c>
    </row>
    <row r="384" spans="1:10" x14ac:dyDescent="0.25">
      <c r="A384" t="s">
        <v>607</v>
      </c>
      <c r="B384" t="s">
        <v>608</v>
      </c>
      <c r="C384" t="s">
        <v>4</v>
      </c>
      <c r="D384" t="s">
        <v>1228</v>
      </c>
      <c r="E384">
        <v>0.9413200431034483</v>
      </c>
      <c r="F384">
        <v>2.1</v>
      </c>
      <c r="G384">
        <v>8.6</v>
      </c>
      <c r="I384" t="s">
        <v>607</v>
      </c>
      <c r="J384" t="s">
        <v>608</v>
      </c>
    </row>
    <row r="385" spans="1:10" x14ac:dyDescent="0.25">
      <c r="A385" t="s">
        <v>609</v>
      </c>
      <c r="B385" t="s">
        <v>610</v>
      </c>
      <c r="C385" t="s">
        <v>4</v>
      </c>
      <c r="D385" t="s">
        <v>1227</v>
      </c>
      <c r="E385" t="s">
        <v>4</v>
      </c>
      <c r="F385" t="s">
        <v>4</v>
      </c>
      <c r="G385" t="s">
        <v>4</v>
      </c>
      <c r="I385" t="s">
        <v>609</v>
      </c>
      <c r="J385" t="s">
        <v>610</v>
      </c>
    </row>
    <row r="386" spans="1:10" x14ac:dyDescent="0.25">
      <c r="A386" t="s">
        <v>611</v>
      </c>
      <c r="B386" t="s">
        <v>612</v>
      </c>
      <c r="C386" t="s">
        <v>1219</v>
      </c>
      <c r="D386" t="s">
        <v>1227</v>
      </c>
      <c r="E386" t="s">
        <v>4</v>
      </c>
      <c r="F386" t="s">
        <v>4</v>
      </c>
      <c r="G386" t="s">
        <v>4</v>
      </c>
      <c r="I386" t="s">
        <v>611</v>
      </c>
      <c r="J386" t="s">
        <v>613</v>
      </c>
    </row>
    <row r="387" spans="1:10" x14ac:dyDescent="0.25">
      <c r="A387" t="s">
        <v>611</v>
      </c>
      <c r="B387" t="s">
        <v>614</v>
      </c>
      <c r="C387" t="s">
        <v>1219</v>
      </c>
      <c r="D387" t="s">
        <v>1227</v>
      </c>
      <c r="E387" t="s">
        <v>4</v>
      </c>
      <c r="F387" t="s">
        <v>4</v>
      </c>
      <c r="G387" t="s">
        <v>4</v>
      </c>
      <c r="I387" t="s">
        <v>611</v>
      </c>
      <c r="J387" t="s">
        <v>614</v>
      </c>
    </row>
    <row r="388" spans="1:10" x14ac:dyDescent="0.25">
      <c r="A388" t="s">
        <v>611</v>
      </c>
      <c r="B388" t="s">
        <v>613</v>
      </c>
      <c r="C388" t="s">
        <v>1219</v>
      </c>
      <c r="D388" t="s">
        <v>1228</v>
      </c>
      <c r="E388">
        <v>0.53705880866465228</v>
      </c>
      <c r="F388">
        <v>60.454999999999998</v>
      </c>
      <c r="G388" t="s">
        <v>4</v>
      </c>
      <c r="I388" t="s">
        <v>611</v>
      </c>
      <c r="J388" t="s">
        <v>613</v>
      </c>
    </row>
    <row r="389" spans="1:10" x14ac:dyDescent="0.25">
      <c r="A389" t="s">
        <v>615</v>
      </c>
      <c r="B389" t="s">
        <v>616</v>
      </c>
      <c r="C389" t="s">
        <v>4</v>
      </c>
      <c r="D389" t="s">
        <v>1227</v>
      </c>
      <c r="E389" t="s">
        <v>4</v>
      </c>
      <c r="F389" t="s">
        <v>4</v>
      </c>
      <c r="G389" t="s">
        <v>4</v>
      </c>
      <c r="I389" t="s">
        <v>615</v>
      </c>
      <c r="J389" t="s">
        <v>617</v>
      </c>
    </row>
    <row r="390" spans="1:10" x14ac:dyDescent="0.25">
      <c r="A390" t="s">
        <v>615</v>
      </c>
      <c r="B390" t="s">
        <v>618</v>
      </c>
      <c r="C390" t="s">
        <v>4</v>
      </c>
      <c r="D390" t="s">
        <v>1227</v>
      </c>
      <c r="E390" t="s">
        <v>4</v>
      </c>
      <c r="F390" t="s">
        <v>4</v>
      </c>
      <c r="G390" t="s">
        <v>4</v>
      </c>
      <c r="I390" t="s">
        <v>615</v>
      </c>
      <c r="J390" t="s">
        <v>617</v>
      </c>
    </row>
    <row r="391" spans="1:10" x14ac:dyDescent="0.25">
      <c r="A391" t="s">
        <v>615</v>
      </c>
      <c r="B391" t="s">
        <v>617</v>
      </c>
      <c r="C391" t="s">
        <v>4</v>
      </c>
      <c r="D391" t="s">
        <v>1227</v>
      </c>
      <c r="E391" t="s">
        <v>4</v>
      </c>
      <c r="F391" t="s">
        <v>4</v>
      </c>
      <c r="G391" t="s">
        <v>4</v>
      </c>
      <c r="I391" t="s">
        <v>615</v>
      </c>
      <c r="J391" t="s">
        <v>617</v>
      </c>
    </row>
    <row r="392" spans="1:10" x14ac:dyDescent="0.25">
      <c r="A392" t="s">
        <v>619</v>
      </c>
      <c r="B392" t="s">
        <v>620</v>
      </c>
      <c r="C392" t="s">
        <v>4</v>
      </c>
      <c r="D392" t="s">
        <v>1227</v>
      </c>
      <c r="E392" t="s">
        <v>4</v>
      </c>
      <c r="F392" t="s">
        <v>4</v>
      </c>
      <c r="G392" t="s">
        <v>4</v>
      </c>
      <c r="I392" t="s">
        <v>619</v>
      </c>
      <c r="J392" t="s">
        <v>620</v>
      </c>
    </row>
    <row r="393" spans="1:10" x14ac:dyDescent="0.25">
      <c r="A393" t="s">
        <v>619</v>
      </c>
      <c r="B393" t="s">
        <v>621</v>
      </c>
      <c r="C393" t="s">
        <v>4</v>
      </c>
      <c r="D393" t="s">
        <v>1227</v>
      </c>
      <c r="E393" t="s">
        <v>4</v>
      </c>
      <c r="F393" t="s">
        <v>4</v>
      </c>
      <c r="G393" t="s">
        <v>4</v>
      </c>
      <c r="I393" t="s">
        <v>619</v>
      </c>
      <c r="J393" t="s">
        <v>622</v>
      </c>
    </row>
    <row r="394" spans="1:10" x14ac:dyDescent="0.25">
      <c r="A394" t="s">
        <v>619</v>
      </c>
      <c r="B394" t="s">
        <v>623</v>
      </c>
      <c r="C394" t="s">
        <v>4</v>
      </c>
      <c r="D394" t="s">
        <v>1227</v>
      </c>
      <c r="E394" t="s">
        <v>4</v>
      </c>
      <c r="F394" t="s">
        <v>4</v>
      </c>
      <c r="G394" t="s">
        <v>4</v>
      </c>
      <c r="I394" t="s">
        <v>619</v>
      </c>
      <c r="J394" t="s">
        <v>622</v>
      </c>
    </row>
    <row r="395" spans="1:10" x14ac:dyDescent="0.25">
      <c r="A395" t="s">
        <v>619</v>
      </c>
      <c r="B395" t="s">
        <v>622</v>
      </c>
      <c r="C395" t="s">
        <v>1220</v>
      </c>
      <c r="D395" t="s">
        <v>1228</v>
      </c>
      <c r="E395">
        <v>0.59056297009366943</v>
      </c>
      <c r="F395">
        <v>158.5</v>
      </c>
      <c r="G395" t="s">
        <v>4</v>
      </c>
      <c r="I395" t="s">
        <v>619</v>
      </c>
      <c r="J395" t="s">
        <v>622</v>
      </c>
    </row>
    <row r="396" spans="1:10" x14ac:dyDescent="0.25">
      <c r="A396" t="s">
        <v>619</v>
      </c>
      <c r="B396" t="s">
        <v>624</v>
      </c>
      <c r="C396" t="s">
        <v>1220</v>
      </c>
      <c r="D396" t="s">
        <v>1227</v>
      </c>
      <c r="E396" t="s">
        <v>4</v>
      </c>
      <c r="F396" t="s">
        <v>4</v>
      </c>
      <c r="G396" t="s">
        <v>4</v>
      </c>
      <c r="I396" t="s">
        <v>619</v>
      </c>
      <c r="J396" t="s">
        <v>622</v>
      </c>
    </row>
    <row r="397" spans="1:10" x14ac:dyDescent="0.25">
      <c r="A397" t="s">
        <v>625</v>
      </c>
      <c r="B397" t="s">
        <v>630</v>
      </c>
      <c r="C397" t="s">
        <v>4</v>
      </c>
      <c r="D397" t="s">
        <v>1227</v>
      </c>
      <c r="E397" t="s">
        <v>4</v>
      </c>
      <c r="F397" t="s">
        <v>4</v>
      </c>
      <c r="G397" t="s">
        <v>4</v>
      </c>
      <c r="I397" t="s">
        <v>625</v>
      </c>
      <c r="J397" t="s">
        <v>627</v>
      </c>
    </row>
    <row r="398" spans="1:10" x14ac:dyDescent="0.25">
      <c r="A398" t="s">
        <v>625</v>
      </c>
      <c r="B398" t="s">
        <v>629</v>
      </c>
      <c r="C398" t="s">
        <v>4</v>
      </c>
      <c r="D398" t="s">
        <v>1227</v>
      </c>
      <c r="E398" t="s">
        <v>4</v>
      </c>
      <c r="F398" t="s">
        <v>4</v>
      </c>
      <c r="G398" t="s">
        <v>4</v>
      </c>
      <c r="I398" t="s">
        <v>625</v>
      </c>
      <c r="J398" t="s">
        <v>627</v>
      </c>
    </row>
    <row r="399" spans="1:10" x14ac:dyDescent="0.25">
      <c r="A399" t="s">
        <v>631</v>
      </c>
      <c r="B399" t="s">
        <v>457</v>
      </c>
      <c r="C399" t="s">
        <v>4</v>
      </c>
      <c r="D399" t="s">
        <v>1227</v>
      </c>
      <c r="E399" t="s">
        <v>4</v>
      </c>
      <c r="F399" t="s">
        <v>4</v>
      </c>
      <c r="G399" t="s">
        <v>4</v>
      </c>
      <c r="I399" t="s">
        <v>631</v>
      </c>
      <c r="J399" t="s">
        <v>457</v>
      </c>
    </row>
    <row r="400" spans="1:10" x14ac:dyDescent="0.25">
      <c r="A400" t="s">
        <v>632</v>
      </c>
      <c r="B400" t="s">
        <v>637</v>
      </c>
      <c r="C400" t="s">
        <v>4</v>
      </c>
      <c r="D400" t="s">
        <v>1227</v>
      </c>
      <c r="E400" t="s">
        <v>4</v>
      </c>
      <c r="F400" t="s">
        <v>4</v>
      </c>
      <c r="G400" t="s">
        <v>4</v>
      </c>
      <c r="I400" t="s">
        <v>632</v>
      </c>
      <c r="J400" t="s">
        <v>634</v>
      </c>
    </row>
    <row r="401" spans="1:10" x14ac:dyDescent="0.25">
      <c r="A401" t="s">
        <v>632</v>
      </c>
      <c r="B401" t="s">
        <v>633</v>
      </c>
      <c r="C401" t="s">
        <v>4</v>
      </c>
      <c r="D401" t="s">
        <v>1227</v>
      </c>
      <c r="E401" t="s">
        <v>4</v>
      </c>
      <c r="F401" t="s">
        <v>4</v>
      </c>
      <c r="G401" t="s">
        <v>4</v>
      </c>
      <c r="I401" t="s">
        <v>632</v>
      </c>
      <c r="J401" t="s">
        <v>634</v>
      </c>
    </row>
    <row r="402" spans="1:10" x14ac:dyDescent="0.25">
      <c r="A402" t="s">
        <v>632</v>
      </c>
      <c r="B402" t="s">
        <v>635</v>
      </c>
      <c r="C402" t="s">
        <v>4</v>
      </c>
      <c r="D402" t="s">
        <v>1227</v>
      </c>
      <c r="E402" t="s">
        <v>4</v>
      </c>
      <c r="F402" t="s">
        <v>4</v>
      </c>
      <c r="G402" t="s">
        <v>4</v>
      </c>
      <c r="I402" t="s">
        <v>632</v>
      </c>
      <c r="J402" t="s">
        <v>634</v>
      </c>
    </row>
    <row r="403" spans="1:10" x14ac:dyDescent="0.25">
      <c r="A403" t="s">
        <v>632</v>
      </c>
      <c r="B403" t="s">
        <v>636</v>
      </c>
      <c r="C403" t="s">
        <v>4</v>
      </c>
      <c r="D403" t="s">
        <v>1227</v>
      </c>
      <c r="E403" t="s">
        <v>4</v>
      </c>
      <c r="F403" t="s">
        <v>4</v>
      </c>
      <c r="G403" t="s">
        <v>4</v>
      </c>
      <c r="I403" t="s">
        <v>632</v>
      </c>
      <c r="J403" t="s">
        <v>634</v>
      </c>
    </row>
    <row r="404" spans="1:10" x14ac:dyDescent="0.25">
      <c r="A404" t="s">
        <v>638</v>
      </c>
      <c r="B404" t="s">
        <v>639</v>
      </c>
      <c r="C404" t="s">
        <v>4</v>
      </c>
      <c r="D404" t="s">
        <v>1227</v>
      </c>
      <c r="E404" t="s">
        <v>4</v>
      </c>
      <c r="F404" t="s">
        <v>4</v>
      </c>
      <c r="G404" t="s">
        <v>4</v>
      </c>
      <c r="I404" t="s">
        <v>638</v>
      </c>
      <c r="J404" t="s">
        <v>639</v>
      </c>
    </row>
    <row r="405" spans="1:10" x14ac:dyDescent="0.25">
      <c r="A405" t="s">
        <v>638</v>
      </c>
      <c r="B405" t="s">
        <v>642</v>
      </c>
      <c r="C405" t="s">
        <v>4</v>
      </c>
      <c r="D405" t="s">
        <v>1227</v>
      </c>
      <c r="E405" t="s">
        <v>4</v>
      </c>
      <c r="F405" t="s">
        <v>4</v>
      </c>
      <c r="G405" t="s">
        <v>4</v>
      </c>
      <c r="I405" t="s">
        <v>638</v>
      </c>
      <c r="J405" t="s">
        <v>643</v>
      </c>
    </row>
    <row r="406" spans="1:10" x14ac:dyDescent="0.25">
      <c r="A406" t="s">
        <v>638</v>
      </c>
      <c r="B406" t="s">
        <v>640</v>
      </c>
      <c r="C406" t="s">
        <v>4</v>
      </c>
      <c r="D406" t="s">
        <v>1228</v>
      </c>
      <c r="E406">
        <v>0.64124974460914974</v>
      </c>
      <c r="F406">
        <v>67.304000000000002</v>
      </c>
      <c r="G406" t="s">
        <v>4</v>
      </c>
      <c r="I406" t="s">
        <v>638</v>
      </c>
      <c r="J406" t="s">
        <v>641</v>
      </c>
    </row>
    <row r="407" spans="1:10" x14ac:dyDescent="0.25">
      <c r="A407" t="s">
        <v>638</v>
      </c>
      <c r="B407" t="s">
        <v>644</v>
      </c>
      <c r="C407" t="s">
        <v>4</v>
      </c>
      <c r="D407" t="s">
        <v>1227</v>
      </c>
      <c r="E407" t="s">
        <v>4</v>
      </c>
      <c r="F407" t="s">
        <v>4</v>
      </c>
      <c r="G407" t="s">
        <v>4</v>
      </c>
      <c r="I407" t="s">
        <v>638</v>
      </c>
      <c r="J407" t="s">
        <v>512</v>
      </c>
    </row>
    <row r="408" spans="1:10" x14ac:dyDescent="0.25">
      <c r="A408" t="s">
        <v>638</v>
      </c>
      <c r="B408" t="s">
        <v>583</v>
      </c>
      <c r="C408" t="s">
        <v>4</v>
      </c>
      <c r="D408" t="s">
        <v>1228</v>
      </c>
      <c r="E408">
        <v>0.7131493819400796</v>
      </c>
      <c r="F408">
        <v>11.02</v>
      </c>
      <c r="G408" t="s">
        <v>4</v>
      </c>
      <c r="I408" t="s">
        <v>638</v>
      </c>
      <c r="J408" t="s">
        <v>583</v>
      </c>
    </row>
    <row r="409" spans="1:10" x14ac:dyDescent="0.25">
      <c r="A409" t="s">
        <v>638</v>
      </c>
      <c r="B409" t="s">
        <v>645</v>
      </c>
      <c r="C409" t="s">
        <v>4</v>
      </c>
      <c r="D409" t="s">
        <v>1228</v>
      </c>
      <c r="E409">
        <v>0.54101960992202536</v>
      </c>
      <c r="F409">
        <v>69.656000000000006</v>
      </c>
      <c r="G409" t="s">
        <v>4</v>
      </c>
      <c r="I409" t="s">
        <v>638</v>
      </c>
      <c r="J409" t="s">
        <v>645</v>
      </c>
    </row>
    <row r="410" spans="1:10" x14ac:dyDescent="0.25">
      <c r="A410" t="s">
        <v>638</v>
      </c>
      <c r="B410" t="s">
        <v>646</v>
      </c>
      <c r="C410" t="s">
        <v>4</v>
      </c>
      <c r="D410" t="s">
        <v>1227</v>
      </c>
      <c r="E410" t="s">
        <v>4</v>
      </c>
      <c r="F410" t="s">
        <v>4</v>
      </c>
      <c r="G410" t="s">
        <v>4</v>
      </c>
      <c r="I410" t="s">
        <v>638</v>
      </c>
      <c r="J410" t="s">
        <v>550</v>
      </c>
    </row>
    <row r="411" spans="1:10" x14ac:dyDescent="0.25">
      <c r="A411" t="s">
        <v>638</v>
      </c>
      <c r="B411" t="s">
        <v>647</v>
      </c>
      <c r="C411" t="s">
        <v>4</v>
      </c>
      <c r="D411" t="s">
        <v>1227</v>
      </c>
      <c r="E411" t="s">
        <v>4</v>
      </c>
      <c r="F411" t="s">
        <v>4</v>
      </c>
      <c r="G411" t="s">
        <v>4</v>
      </c>
      <c r="I411" t="s">
        <v>638</v>
      </c>
      <c r="J411" t="s">
        <v>648</v>
      </c>
    </row>
    <row r="412" spans="1:10" x14ac:dyDescent="0.25">
      <c r="A412" t="s">
        <v>638</v>
      </c>
      <c r="B412" t="s">
        <v>648</v>
      </c>
      <c r="C412" t="s">
        <v>1221</v>
      </c>
      <c r="D412" t="s">
        <v>1228</v>
      </c>
      <c r="E412">
        <v>0.62605900297260375</v>
      </c>
      <c r="F412">
        <v>17.399999999999999</v>
      </c>
      <c r="G412" t="s">
        <v>4</v>
      </c>
      <c r="I412" t="s">
        <v>638</v>
      </c>
      <c r="J412" t="s">
        <v>648</v>
      </c>
    </row>
    <row r="413" spans="1:10" x14ac:dyDescent="0.25">
      <c r="A413" t="s">
        <v>638</v>
      </c>
      <c r="B413" t="s">
        <v>650</v>
      </c>
      <c r="C413" t="s">
        <v>1221</v>
      </c>
      <c r="D413" t="s">
        <v>1227</v>
      </c>
      <c r="E413" t="s">
        <v>4</v>
      </c>
      <c r="F413" t="s">
        <v>4</v>
      </c>
      <c r="G413" t="s">
        <v>4</v>
      </c>
      <c r="I413" t="s">
        <v>638</v>
      </c>
      <c r="J413" t="s">
        <v>648</v>
      </c>
    </row>
    <row r="414" spans="1:10" x14ac:dyDescent="0.25">
      <c r="A414" t="s">
        <v>638</v>
      </c>
      <c r="B414" t="s">
        <v>649</v>
      </c>
      <c r="C414" t="s">
        <v>1221</v>
      </c>
      <c r="D414" t="s">
        <v>1227</v>
      </c>
      <c r="E414" t="s">
        <v>4</v>
      </c>
      <c r="F414" t="s">
        <v>4</v>
      </c>
      <c r="G414">
        <v>24.594999999999999</v>
      </c>
      <c r="I414" t="s">
        <v>638</v>
      </c>
      <c r="J414" t="s">
        <v>649</v>
      </c>
    </row>
    <row r="415" spans="1:10" x14ac:dyDescent="0.25">
      <c r="A415" t="s">
        <v>652</v>
      </c>
      <c r="B415" t="s">
        <v>653</v>
      </c>
      <c r="C415" t="s">
        <v>4</v>
      </c>
      <c r="D415" t="s">
        <v>1227</v>
      </c>
      <c r="E415" t="s">
        <v>4</v>
      </c>
      <c r="F415" t="s">
        <v>4</v>
      </c>
      <c r="G415" t="s">
        <v>4</v>
      </c>
      <c r="I415" t="s">
        <v>652</v>
      </c>
      <c r="J415" t="s">
        <v>654</v>
      </c>
    </row>
    <row r="416" spans="1:10" x14ac:dyDescent="0.25">
      <c r="A416" t="s">
        <v>652</v>
      </c>
      <c r="B416" t="s">
        <v>655</v>
      </c>
      <c r="C416" t="s">
        <v>4</v>
      </c>
      <c r="D416" t="s">
        <v>1227</v>
      </c>
      <c r="E416" t="s">
        <v>4</v>
      </c>
      <c r="F416" t="s">
        <v>4</v>
      </c>
      <c r="G416" t="s">
        <v>4</v>
      </c>
      <c r="I416" t="s">
        <v>652</v>
      </c>
      <c r="J416" t="s">
        <v>654</v>
      </c>
    </row>
    <row r="417" spans="1:10" x14ac:dyDescent="0.25">
      <c r="A417" t="s">
        <v>652</v>
      </c>
      <c r="B417" t="s">
        <v>656</v>
      </c>
      <c r="C417" t="s">
        <v>4</v>
      </c>
      <c r="D417" t="s">
        <v>1227</v>
      </c>
      <c r="E417" t="s">
        <v>4</v>
      </c>
      <c r="F417" t="s">
        <v>4</v>
      </c>
      <c r="G417" t="s">
        <v>4</v>
      </c>
      <c r="I417" t="s">
        <v>652</v>
      </c>
      <c r="J417" t="s">
        <v>654</v>
      </c>
    </row>
    <row r="418" spans="1:10" x14ac:dyDescent="0.25">
      <c r="A418" t="s">
        <v>652</v>
      </c>
      <c r="B418" t="s">
        <v>657</v>
      </c>
      <c r="C418" t="s">
        <v>4</v>
      </c>
      <c r="D418" t="s">
        <v>1227</v>
      </c>
      <c r="E418" t="s">
        <v>4</v>
      </c>
      <c r="F418" t="s">
        <v>4</v>
      </c>
      <c r="G418" t="s">
        <v>4</v>
      </c>
      <c r="I418" t="s">
        <v>652</v>
      </c>
      <c r="J418" t="s">
        <v>654</v>
      </c>
    </row>
    <row r="419" spans="1:10" x14ac:dyDescent="0.25">
      <c r="A419" t="s">
        <v>652</v>
      </c>
      <c r="B419" t="s">
        <v>654</v>
      </c>
      <c r="C419" t="s">
        <v>4</v>
      </c>
      <c r="D419" t="s">
        <v>1228</v>
      </c>
      <c r="E419">
        <v>0.68852418429292606</v>
      </c>
      <c r="F419">
        <v>21.981000000000002</v>
      </c>
      <c r="G419" t="s">
        <v>4</v>
      </c>
      <c r="I419" t="s">
        <v>652</v>
      </c>
      <c r="J419" t="s">
        <v>654</v>
      </c>
    </row>
    <row r="420" spans="1:10" x14ac:dyDescent="0.25">
      <c r="A420" t="s">
        <v>658</v>
      </c>
      <c r="B420" t="s">
        <v>659</v>
      </c>
      <c r="C420" t="s">
        <v>4</v>
      </c>
      <c r="D420" t="s">
        <v>1227</v>
      </c>
      <c r="E420" t="s">
        <v>4</v>
      </c>
      <c r="F420" t="s">
        <v>4</v>
      </c>
      <c r="G420" t="s">
        <v>4</v>
      </c>
      <c r="I420" t="s">
        <v>658</v>
      </c>
      <c r="J420" t="s">
        <v>660</v>
      </c>
    </row>
    <row r="421" spans="1:10" x14ac:dyDescent="0.25">
      <c r="A421" t="s">
        <v>658</v>
      </c>
      <c r="B421" t="s">
        <v>660</v>
      </c>
      <c r="C421" t="s">
        <v>4</v>
      </c>
      <c r="D421" t="s">
        <v>1228</v>
      </c>
      <c r="E421">
        <v>0.72621800756118615</v>
      </c>
      <c r="F421">
        <v>20</v>
      </c>
      <c r="G421" t="s">
        <v>4</v>
      </c>
      <c r="I421" t="s">
        <v>658</v>
      </c>
      <c r="J421" t="s">
        <v>660</v>
      </c>
    </row>
    <row r="422" spans="1:10" x14ac:dyDescent="0.25">
      <c r="A422" t="s">
        <v>658</v>
      </c>
      <c r="B422" t="s">
        <v>661</v>
      </c>
      <c r="C422" t="s">
        <v>4</v>
      </c>
      <c r="D422" t="s">
        <v>1228</v>
      </c>
      <c r="E422">
        <v>0.97743604082203273</v>
      </c>
      <c r="F422">
        <v>0.13100000000000001</v>
      </c>
      <c r="G422" t="s">
        <v>4</v>
      </c>
      <c r="I422" t="s">
        <v>658</v>
      </c>
      <c r="J422" t="s">
        <v>661</v>
      </c>
    </row>
    <row r="423" spans="1:10" x14ac:dyDescent="0.25">
      <c r="A423" t="s">
        <v>662</v>
      </c>
      <c r="B423" t="s">
        <v>669</v>
      </c>
      <c r="C423" t="s">
        <v>4</v>
      </c>
      <c r="D423" t="s">
        <v>1227</v>
      </c>
      <c r="E423" t="s">
        <v>4</v>
      </c>
      <c r="F423" t="s">
        <v>4</v>
      </c>
      <c r="G423" t="s">
        <v>4</v>
      </c>
      <c r="I423" t="s">
        <v>662</v>
      </c>
      <c r="J423" t="s">
        <v>664</v>
      </c>
    </row>
    <row r="424" spans="1:10" x14ac:dyDescent="0.25">
      <c r="A424" t="s">
        <v>662</v>
      </c>
      <c r="B424" t="s">
        <v>667</v>
      </c>
      <c r="C424" t="s">
        <v>4</v>
      </c>
      <c r="D424" t="s">
        <v>1227</v>
      </c>
      <c r="E424" t="s">
        <v>4</v>
      </c>
      <c r="F424" t="s">
        <v>4</v>
      </c>
      <c r="G424" t="s">
        <v>4</v>
      </c>
      <c r="I424" t="s">
        <v>662</v>
      </c>
      <c r="J424" t="s">
        <v>664</v>
      </c>
    </row>
    <row r="425" spans="1:10" x14ac:dyDescent="0.25">
      <c r="A425" t="s">
        <v>662</v>
      </c>
      <c r="B425" t="s">
        <v>668</v>
      </c>
      <c r="C425" t="s">
        <v>4</v>
      </c>
      <c r="D425" t="s">
        <v>1227</v>
      </c>
      <c r="E425" t="s">
        <v>4</v>
      </c>
      <c r="F425" t="s">
        <v>4</v>
      </c>
      <c r="G425" t="s">
        <v>4</v>
      </c>
      <c r="I425" t="s">
        <v>662</v>
      </c>
      <c r="J425" t="s">
        <v>664</v>
      </c>
    </row>
    <row r="426" spans="1:10" x14ac:dyDescent="0.25">
      <c r="A426" t="s">
        <v>662</v>
      </c>
      <c r="B426" t="s">
        <v>665</v>
      </c>
      <c r="C426" t="s">
        <v>4</v>
      </c>
      <c r="D426" t="s">
        <v>1227</v>
      </c>
      <c r="E426" t="s">
        <v>4</v>
      </c>
      <c r="F426" t="s">
        <v>4</v>
      </c>
      <c r="G426" t="s">
        <v>4</v>
      </c>
      <c r="I426" t="s">
        <v>662</v>
      </c>
      <c r="J426" t="s">
        <v>666</v>
      </c>
    </row>
    <row r="427" spans="1:10" x14ac:dyDescent="0.25">
      <c r="A427" t="s">
        <v>662</v>
      </c>
      <c r="B427" t="s">
        <v>663</v>
      </c>
      <c r="C427" t="s">
        <v>4</v>
      </c>
      <c r="D427" t="s">
        <v>1227</v>
      </c>
      <c r="E427" t="s">
        <v>4</v>
      </c>
      <c r="F427" t="s">
        <v>4</v>
      </c>
      <c r="G427" t="s">
        <v>4</v>
      </c>
      <c r="I427" t="s">
        <v>662</v>
      </c>
      <c r="J427" t="s">
        <v>664</v>
      </c>
    </row>
    <row r="428" spans="1:10" x14ac:dyDescent="0.25">
      <c r="A428" t="s">
        <v>662</v>
      </c>
      <c r="B428" t="s">
        <v>664</v>
      </c>
      <c r="C428" t="s">
        <v>4</v>
      </c>
      <c r="D428" t="s">
        <v>1228</v>
      </c>
      <c r="E428">
        <v>0.63723611562195526</v>
      </c>
      <c r="F428">
        <v>15.18</v>
      </c>
      <c r="G428" t="s">
        <v>4</v>
      </c>
      <c r="I428" t="s">
        <v>662</v>
      </c>
      <c r="J428" t="s">
        <v>664</v>
      </c>
    </row>
    <row r="429" spans="1:10" x14ac:dyDescent="0.25">
      <c r="A429" t="s">
        <v>670</v>
      </c>
      <c r="B429" t="s">
        <v>671</v>
      </c>
      <c r="C429" t="s">
        <v>4</v>
      </c>
      <c r="D429" t="s">
        <v>1227</v>
      </c>
      <c r="E429" t="s">
        <v>4</v>
      </c>
      <c r="F429" t="s">
        <v>4</v>
      </c>
      <c r="G429" t="s">
        <v>4</v>
      </c>
      <c r="I429" t="s">
        <v>670</v>
      </c>
      <c r="J429" t="s">
        <v>671</v>
      </c>
    </row>
    <row r="430" spans="1:10" x14ac:dyDescent="0.25">
      <c r="A430" t="s">
        <v>670</v>
      </c>
      <c r="B430" t="s">
        <v>672</v>
      </c>
      <c r="C430" t="s">
        <v>4</v>
      </c>
      <c r="D430" t="s">
        <v>1227</v>
      </c>
      <c r="E430" t="s">
        <v>4</v>
      </c>
      <c r="F430" t="s">
        <v>4</v>
      </c>
      <c r="G430" t="s">
        <v>4</v>
      </c>
      <c r="I430" t="s">
        <v>670</v>
      </c>
      <c r="J430" t="s">
        <v>673</v>
      </c>
    </row>
    <row r="431" spans="1:10" x14ac:dyDescent="0.25">
      <c r="A431" t="s">
        <v>670</v>
      </c>
      <c r="B431" t="s">
        <v>673</v>
      </c>
      <c r="C431" t="s">
        <v>4</v>
      </c>
      <c r="D431" t="s">
        <v>1227</v>
      </c>
      <c r="E431" t="s">
        <v>4</v>
      </c>
      <c r="F431" t="s">
        <v>4</v>
      </c>
      <c r="G431" t="s">
        <v>4</v>
      </c>
      <c r="I431" t="s">
        <v>670</v>
      </c>
      <c r="J431" t="s">
        <v>673</v>
      </c>
    </row>
    <row r="432" spans="1:10" x14ac:dyDescent="0.25">
      <c r="A432" t="s">
        <v>670</v>
      </c>
      <c r="B432" t="s">
        <v>674</v>
      </c>
      <c r="C432" t="s">
        <v>4</v>
      </c>
      <c r="D432" t="s">
        <v>1227</v>
      </c>
      <c r="E432" t="s">
        <v>4</v>
      </c>
      <c r="F432" t="s">
        <v>4</v>
      </c>
      <c r="G432" t="s">
        <v>4</v>
      </c>
      <c r="I432" t="s">
        <v>670</v>
      </c>
      <c r="J432" t="s">
        <v>674</v>
      </c>
    </row>
    <row r="433" spans="1:10" x14ac:dyDescent="0.25">
      <c r="A433" t="s">
        <v>675</v>
      </c>
      <c r="B433" t="s">
        <v>676</v>
      </c>
      <c r="C433" t="s">
        <v>1222</v>
      </c>
      <c r="D433" t="s">
        <v>1227</v>
      </c>
      <c r="E433" t="s">
        <v>4</v>
      </c>
      <c r="F433" t="s">
        <v>4</v>
      </c>
      <c r="G433" t="s">
        <v>4</v>
      </c>
      <c r="I433" t="s">
        <v>675</v>
      </c>
      <c r="J433" t="s">
        <v>677</v>
      </c>
    </row>
    <row r="434" spans="1:10" x14ac:dyDescent="0.25">
      <c r="A434" t="s">
        <v>675</v>
      </c>
      <c r="B434" t="s">
        <v>678</v>
      </c>
      <c r="C434" t="s">
        <v>1222</v>
      </c>
      <c r="D434" t="s">
        <v>1228</v>
      </c>
      <c r="E434">
        <v>0.95154666666666676</v>
      </c>
      <c r="F434">
        <v>0.28000000000000003</v>
      </c>
      <c r="G434" t="s">
        <v>4</v>
      </c>
      <c r="I434" t="s">
        <v>675</v>
      </c>
      <c r="J434" t="s">
        <v>677</v>
      </c>
    </row>
    <row r="435" spans="1:10" x14ac:dyDescent="0.25">
      <c r="A435" t="s">
        <v>675</v>
      </c>
      <c r="B435" t="s">
        <v>677</v>
      </c>
      <c r="C435" t="s">
        <v>1222</v>
      </c>
      <c r="D435" t="s">
        <v>1228</v>
      </c>
      <c r="E435">
        <v>0.6167901007817651</v>
      </c>
      <c r="F435">
        <v>14.3</v>
      </c>
      <c r="G435" t="s">
        <v>4</v>
      </c>
      <c r="I435" t="s">
        <v>675</v>
      </c>
      <c r="J435" t="s">
        <v>677</v>
      </c>
    </row>
    <row r="436" spans="1:10" x14ac:dyDescent="0.25">
      <c r="A436" t="s">
        <v>679</v>
      </c>
      <c r="B436" t="s">
        <v>684</v>
      </c>
      <c r="C436" t="s">
        <v>4</v>
      </c>
      <c r="D436" t="s">
        <v>1227</v>
      </c>
      <c r="E436" t="s">
        <v>4</v>
      </c>
      <c r="F436" t="s">
        <v>4</v>
      </c>
      <c r="G436" t="s">
        <v>4</v>
      </c>
      <c r="I436" t="s">
        <v>679</v>
      </c>
      <c r="J436" t="s">
        <v>683</v>
      </c>
    </row>
    <row r="437" spans="1:10" x14ac:dyDescent="0.25">
      <c r="A437" t="s">
        <v>685</v>
      </c>
      <c r="B437" t="s">
        <v>686</v>
      </c>
      <c r="C437" t="s">
        <v>4</v>
      </c>
      <c r="D437" t="s">
        <v>1227</v>
      </c>
      <c r="E437" t="s">
        <v>4</v>
      </c>
      <c r="F437" t="s">
        <v>4</v>
      </c>
      <c r="G437" t="s">
        <v>4</v>
      </c>
      <c r="I437" t="s">
        <v>685</v>
      </c>
      <c r="J437" t="s">
        <v>491</v>
      </c>
    </row>
    <row r="438" spans="1:10" x14ac:dyDescent="0.25">
      <c r="A438" t="s">
        <v>685</v>
      </c>
      <c r="B438" t="s">
        <v>687</v>
      </c>
      <c r="C438" t="s">
        <v>4</v>
      </c>
      <c r="D438" t="s">
        <v>1227</v>
      </c>
      <c r="E438" t="s">
        <v>4</v>
      </c>
      <c r="F438" t="s">
        <v>4</v>
      </c>
      <c r="G438" t="s">
        <v>4</v>
      </c>
      <c r="I438" t="s">
        <v>685</v>
      </c>
      <c r="J438" t="s">
        <v>688</v>
      </c>
    </row>
    <row r="439" spans="1:10" x14ac:dyDescent="0.25">
      <c r="A439" t="s">
        <v>685</v>
      </c>
      <c r="B439" t="s">
        <v>689</v>
      </c>
      <c r="C439" t="s">
        <v>4</v>
      </c>
      <c r="D439" t="s">
        <v>1227</v>
      </c>
      <c r="E439" t="s">
        <v>4</v>
      </c>
      <c r="F439" t="s">
        <v>4</v>
      </c>
      <c r="G439" t="s">
        <v>4</v>
      </c>
      <c r="I439" t="s">
        <v>685</v>
      </c>
      <c r="J439" t="s">
        <v>491</v>
      </c>
    </row>
    <row r="440" spans="1:10" x14ac:dyDescent="0.25">
      <c r="A440" t="s">
        <v>685</v>
      </c>
      <c r="B440" t="s">
        <v>691</v>
      </c>
      <c r="C440" t="s">
        <v>4</v>
      </c>
      <c r="D440" t="s">
        <v>1227</v>
      </c>
      <c r="E440" t="s">
        <v>4</v>
      </c>
      <c r="F440" t="s">
        <v>4</v>
      </c>
      <c r="G440" t="s">
        <v>4</v>
      </c>
      <c r="I440" t="s">
        <v>685</v>
      </c>
      <c r="J440" t="s">
        <v>491</v>
      </c>
    </row>
    <row r="441" spans="1:10" x14ac:dyDescent="0.25">
      <c r="A441" t="s">
        <v>685</v>
      </c>
      <c r="B441" t="s">
        <v>690</v>
      </c>
      <c r="C441" t="s">
        <v>4</v>
      </c>
      <c r="D441" t="s">
        <v>1228</v>
      </c>
      <c r="E441">
        <v>0.61213953473508975</v>
      </c>
      <c r="F441">
        <v>170</v>
      </c>
      <c r="G441" t="s">
        <v>4</v>
      </c>
      <c r="I441" t="s">
        <v>685</v>
      </c>
      <c r="J441" t="s">
        <v>491</v>
      </c>
    </row>
    <row r="442" spans="1:10" x14ac:dyDescent="0.25">
      <c r="A442" t="s">
        <v>692</v>
      </c>
      <c r="B442" t="s">
        <v>693</v>
      </c>
      <c r="C442" t="s">
        <v>4</v>
      </c>
      <c r="D442" t="s">
        <v>1227</v>
      </c>
      <c r="E442" t="s">
        <v>4</v>
      </c>
      <c r="F442" t="s">
        <v>4</v>
      </c>
      <c r="G442" t="s">
        <v>4</v>
      </c>
      <c r="I442" t="s">
        <v>692</v>
      </c>
      <c r="J442" t="s">
        <v>693</v>
      </c>
    </row>
    <row r="443" spans="1:10" x14ac:dyDescent="0.25">
      <c r="A443" t="s">
        <v>694</v>
      </c>
      <c r="B443" t="s">
        <v>695</v>
      </c>
      <c r="C443" t="s">
        <v>4</v>
      </c>
      <c r="D443" t="s">
        <v>1227</v>
      </c>
      <c r="E443" t="s">
        <v>4</v>
      </c>
      <c r="F443" t="s">
        <v>4</v>
      </c>
      <c r="G443" t="s">
        <v>4</v>
      </c>
      <c r="I443" t="s">
        <v>694</v>
      </c>
      <c r="J443" t="s">
        <v>696</v>
      </c>
    </row>
    <row r="444" spans="1:10" x14ac:dyDescent="0.25">
      <c r="A444" t="s">
        <v>694</v>
      </c>
      <c r="B444" t="s">
        <v>697</v>
      </c>
      <c r="C444" t="s">
        <v>4</v>
      </c>
      <c r="D444" t="s">
        <v>1227</v>
      </c>
      <c r="E444" t="s">
        <v>4</v>
      </c>
      <c r="F444" t="s">
        <v>4</v>
      </c>
      <c r="G444" t="s">
        <v>4</v>
      </c>
      <c r="I444" t="s">
        <v>694</v>
      </c>
      <c r="J444" t="s">
        <v>696</v>
      </c>
    </row>
    <row r="445" spans="1:10" x14ac:dyDescent="0.25">
      <c r="A445" t="s">
        <v>694</v>
      </c>
      <c r="B445" t="s">
        <v>696</v>
      </c>
      <c r="C445" t="s">
        <v>4</v>
      </c>
      <c r="D445" t="s">
        <v>1227</v>
      </c>
      <c r="E445" t="s">
        <v>4</v>
      </c>
      <c r="F445" t="s">
        <v>4</v>
      </c>
      <c r="G445" t="s">
        <v>4</v>
      </c>
      <c r="I445" t="s">
        <v>694</v>
      </c>
      <c r="J445" t="s">
        <v>696</v>
      </c>
    </row>
    <row r="446" spans="1:10" x14ac:dyDescent="0.25">
      <c r="A446" t="s">
        <v>698</v>
      </c>
      <c r="B446" t="s">
        <v>699</v>
      </c>
      <c r="C446" t="s">
        <v>4</v>
      </c>
      <c r="D446" t="s">
        <v>1227</v>
      </c>
      <c r="E446" t="s">
        <v>4</v>
      </c>
      <c r="F446" t="s">
        <v>4</v>
      </c>
      <c r="G446" t="s">
        <v>4</v>
      </c>
      <c r="I446" t="s">
        <v>698</v>
      </c>
      <c r="J446" t="s">
        <v>699</v>
      </c>
    </row>
    <row r="447" spans="1:10" x14ac:dyDescent="0.25">
      <c r="A447" t="s">
        <v>700</v>
      </c>
      <c r="B447" t="s">
        <v>701</v>
      </c>
      <c r="C447" t="s">
        <v>1223</v>
      </c>
      <c r="D447" t="s">
        <v>1228</v>
      </c>
      <c r="E447">
        <v>0.54632850463973504</v>
      </c>
      <c r="F447">
        <v>174.02266599999999</v>
      </c>
      <c r="G447">
        <v>122.8</v>
      </c>
      <c r="I447" t="s">
        <v>700</v>
      </c>
      <c r="J447" t="s">
        <v>701</v>
      </c>
    </row>
    <row r="448" spans="1:10" x14ac:dyDescent="0.25">
      <c r="A448" t="s">
        <v>700</v>
      </c>
      <c r="B448" t="s">
        <v>702</v>
      </c>
      <c r="C448" t="s">
        <v>1223</v>
      </c>
      <c r="D448" t="s">
        <v>1227</v>
      </c>
      <c r="E448" t="s">
        <v>4</v>
      </c>
      <c r="F448" t="s">
        <v>4</v>
      </c>
      <c r="G448" t="s">
        <v>4</v>
      </c>
      <c r="I448" t="s">
        <v>700</v>
      </c>
      <c r="J448" t="s">
        <v>701</v>
      </c>
    </row>
    <row r="449" spans="1:10" x14ac:dyDescent="0.25">
      <c r="A449" t="s">
        <v>700</v>
      </c>
      <c r="B449" t="s">
        <v>358</v>
      </c>
      <c r="C449" t="s">
        <v>1223</v>
      </c>
      <c r="D449" t="s">
        <v>1227</v>
      </c>
      <c r="E449" t="s">
        <v>4</v>
      </c>
      <c r="F449" t="s">
        <v>4</v>
      </c>
      <c r="G449" t="s">
        <v>4</v>
      </c>
      <c r="I449" t="s">
        <v>700</v>
      </c>
      <c r="J449" t="s">
        <v>358</v>
      </c>
    </row>
    <row r="450" spans="1:10" x14ac:dyDescent="0.25">
      <c r="A450" t="s">
        <v>703</v>
      </c>
      <c r="B450" t="s">
        <v>704</v>
      </c>
      <c r="C450" t="s">
        <v>4</v>
      </c>
      <c r="D450" t="s">
        <v>1228</v>
      </c>
      <c r="E450">
        <v>0.96514808206686931</v>
      </c>
      <c r="F450">
        <v>0.51</v>
      </c>
      <c r="G450" t="s">
        <v>4</v>
      </c>
      <c r="I450" t="s">
        <v>703</v>
      </c>
      <c r="J450" t="s">
        <v>704</v>
      </c>
    </row>
    <row r="451" spans="1:10" x14ac:dyDescent="0.25">
      <c r="A451" t="s">
        <v>708</v>
      </c>
      <c r="B451" t="s">
        <v>709</v>
      </c>
      <c r="C451" t="s">
        <v>4</v>
      </c>
      <c r="D451" t="s">
        <v>1227</v>
      </c>
      <c r="E451" t="s">
        <v>4</v>
      </c>
      <c r="F451" t="s">
        <v>4</v>
      </c>
      <c r="G451" t="s">
        <v>4</v>
      </c>
      <c r="I451" t="s">
        <v>708</v>
      </c>
      <c r="J451" t="s">
        <v>710</v>
      </c>
    </row>
    <row r="452" spans="1:10" x14ac:dyDescent="0.25">
      <c r="A452" t="s">
        <v>708</v>
      </c>
      <c r="B452" t="s">
        <v>711</v>
      </c>
      <c r="C452" t="s">
        <v>4</v>
      </c>
      <c r="D452" t="s">
        <v>1227</v>
      </c>
      <c r="E452" t="s">
        <v>4</v>
      </c>
      <c r="F452" t="s">
        <v>4</v>
      </c>
      <c r="G452" t="s">
        <v>4</v>
      </c>
      <c r="I452" t="s">
        <v>708</v>
      </c>
      <c r="J452" t="s">
        <v>710</v>
      </c>
    </row>
    <row r="453" spans="1:10" x14ac:dyDescent="0.25">
      <c r="A453" t="s">
        <v>708</v>
      </c>
      <c r="B453" t="s">
        <v>712</v>
      </c>
      <c r="C453" t="s">
        <v>4</v>
      </c>
      <c r="D453" t="s">
        <v>1227</v>
      </c>
      <c r="E453" t="s">
        <v>4</v>
      </c>
      <c r="F453" t="s">
        <v>4</v>
      </c>
      <c r="G453" t="s">
        <v>4</v>
      </c>
      <c r="I453" t="s">
        <v>708</v>
      </c>
      <c r="J453" t="s">
        <v>710</v>
      </c>
    </row>
    <row r="454" spans="1:10" x14ac:dyDescent="0.25">
      <c r="A454" t="s">
        <v>708</v>
      </c>
      <c r="B454" t="s">
        <v>713</v>
      </c>
      <c r="C454" t="s">
        <v>4</v>
      </c>
      <c r="D454" t="s">
        <v>1227</v>
      </c>
      <c r="E454" t="s">
        <v>4</v>
      </c>
      <c r="F454" t="s">
        <v>4</v>
      </c>
      <c r="G454" t="s">
        <v>4</v>
      </c>
      <c r="I454" t="s">
        <v>708</v>
      </c>
      <c r="J454" t="s">
        <v>710</v>
      </c>
    </row>
    <row r="455" spans="1:10" x14ac:dyDescent="0.25">
      <c r="A455" t="s">
        <v>708</v>
      </c>
      <c r="B455" t="s">
        <v>714</v>
      </c>
      <c r="C455" t="s">
        <v>4</v>
      </c>
      <c r="D455" t="s">
        <v>1228</v>
      </c>
      <c r="E455">
        <v>0.56329364002358784</v>
      </c>
      <c r="F455">
        <v>33.408999999999999</v>
      </c>
      <c r="G455" t="s">
        <v>4</v>
      </c>
      <c r="I455" t="s">
        <v>708</v>
      </c>
      <c r="J455" t="s">
        <v>710</v>
      </c>
    </row>
    <row r="456" spans="1:10" x14ac:dyDescent="0.25">
      <c r="A456" t="s">
        <v>708</v>
      </c>
      <c r="B456" t="s">
        <v>710</v>
      </c>
      <c r="C456" t="s">
        <v>4</v>
      </c>
      <c r="D456" t="s">
        <v>1228</v>
      </c>
      <c r="E456">
        <v>0.47610822682377751</v>
      </c>
      <c r="F456">
        <v>67.036000000000001</v>
      </c>
      <c r="G456" t="s">
        <v>4</v>
      </c>
      <c r="I456" t="s">
        <v>708</v>
      </c>
      <c r="J456" t="s">
        <v>710</v>
      </c>
    </row>
  </sheetData>
  <sheetProtection algorithmName="SHA-512" hashValue="2X2DUTzWWAKpUjuvbYUf1nwODlECvsOwDNVh4qNlSRYxQ18IApOHXd31ZLYW51vrogDJOLpKrcnUubfQqrW9Sg==" saltValue="L1ECLW+fP6qs/Kmo6ebL+w==" spinCount="100000" sheet="1" objects="1" scenarios="1"/>
  <autoFilter ref="A1:J455" xr:uid="{2D345E10-386A-410C-A44D-FC19B405804D}"/>
  <conditionalFormatting sqref="B1">
    <cfRule type="duplicateValues" dxfId="3" priority="1"/>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94110-AA71-4653-B5AA-1296C041F6D8}">
  <sheetPr>
    <tabColor theme="6" tint="0.59999389629810485"/>
  </sheetPr>
  <dimension ref="A1:Q83"/>
  <sheetViews>
    <sheetView tabSelected="1" zoomScale="61" zoomScaleNormal="90" workbookViewId="0">
      <selection activeCell="B4" sqref="B4:E4"/>
    </sheetView>
  </sheetViews>
  <sheetFormatPr defaultRowHeight="14" x14ac:dyDescent="0.3"/>
  <cols>
    <col min="1" max="2" width="9.1796875" style="58" customWidth="1"/>
    <col min="3" max="3" width="13" style="58" customWidth="1"/>
    <col min="4" max="4" width="23.54296875" style="58" customWidth="1"/>
    <col min="5" max="5" width="19.54296875" style="58" customWidth="1"/>
    <col min="6" max="6" width="3.26953125" style="58" customWidth="1"/>
    <col min="7" max="7" width="20" style="58" customWidth="1"/>
    <col min="8" max="8" width="8.7265625" style="58" customWidth="1"/>
    <col min="9" max="9" width="7.26953125" style="58" customWidth="1"/>
    <col min="10" max="10" width="22.54296875" style="58" customWidth="1"/>
    <col min="11" max="11" width="19" style="58" customWidth="1"/>
    <col min="12" max="12" width="20.81640625" style="58" customWidth="1"/>
    <col min="13" max="13" width="5.1796875" style="58" customWidth="1"/>
    <col min="14" max="14" width="12" style="58" customWidth="1"/>
    <col min="15" max="15" width="9.1796875" style="58" customWidth="1"/>
    <col min="16" max="16" width="9.81640625" style="58" bestFit="1" customWidth="1"/>
    <col min="17" max="256" width="8.7265625" style="58"/>
    <col min="257" max="259" width="9.1796875" style="58" customWidth="1"/>
    <col min="260" max="260" width="22.7265625" style="58" customWidth="1"/>
    <col min="261" max="261" width="19.54296875" style="58" customWidth="1"/>
    <col min="262" max="262" width="3.26953125" style="58" customWidth="1"/>
    <col min="263" max="263" width="20" style="58" customWidth="1"/>
    <col min="264" max="264" width="8.7265625" style="58" customWidth="1"/>
    <col min="265" max="265" width="7.26953125" style="58" customWidth="1"/>
    <col min="266" max="266" width="3.26953125" style="58" customWidth="1"/>
    <col min="267" max="267" width="19" style="58" customWidth="1"/>
    <col min="268" max="268" width="27.7265625" style="58" customWidth="1"/>
    <col min="269" max="269" width="6.81640625" style="58" customWidth="1"/>
    <col min="270" max="270" width="12" style="58" customWidth="1"/>
    <col min="271" max="271" width="9.1796875" style="58" customWidth="1"/>
    <col min="272" max="272" width="9.81640625" style="58" bestFit="1" customWidth="1"/>
    <col min="273" max="512" width="8.7265625" style="58"/>
    <col min="513" max="515" width="9.1796875" style="58" customWidth="1"/>
    <col min="516" max="516" width="22.7265625" style="58" customWidth="1"/>
    <col min="517" max="517" width="19.54296875" style="58" customWidth="1"/>
    <col min="518" max="518" width="3.26953125" style="58" customWidth="1"/>
    <col min="519" max="519" width="20" style="58" customWidth="1"/>
    <col min="520" max="520" width="8.7265625" style="58" customWidth="1"/>
    <col min="521" max="521" width="7.26953125" style="58" customWidth="1"/>
    <col min="522" max="522" width="3.26953125" style="58" customWidth="1"/>
    <col min="523" max="523" width="19" style="58" customWidth="1"/>
    <col min="524" max="524" width="27.7265625" style="58" customWidth="1"/>
    <col min="525" max="525" width="6.81640625" style="58" customWidth="1"/>
    <col min="526" max="526" width="12" style="58" customWidth="1"/>
    <col min="527" max="527" width="9.1796875" style="58" customWidth="1"/>
    <col min="528" max="528" width="9.81640625" style="58" bestFit="1" customWidth="1"/>
    <col min="529" max="768" width="8.7265625" style="58"/>
    <col min="769" max="771" width="9.1796875" style="58" customWidth="1"/>
    <col min="772" max="772" width="22.7265625" style="58" customWidth="1"/>
    <col min="773" max="773" width="19.54296875" style="58" customWidth="1"/>
    <col min="774" max="774" width="3.26953125" style="58" customWidth="1"/>
    <col min="775" max="775" width="20" style="58" customWidth="1"/>
    <col min="776" max="776" width="8.7265625" style="58" customWidth="1"/>
    <col min="777" max="777" width="7.26953125" style="58" customWidth="1"/>
    <col min="778" max="778" width="3.26953125" style="58" customWidth="1"/>
    <col min="779" max="779" width="19" style="58" customWidth="1"/>
    <col min="780" max="780" width="27.7265625" style="58" customWidth="1"/>
    <col min="781" max="781" width="6.81640625" style="58" customWidth="1"/>
    <col min="782" max="782" width="12" style="58" customWidth="1"/>
    <col min="783" max="783" width="9.1796875" style="58" customWidth="1"/>
    <col min="784" max="784" width="9.81640625" style="58" bestFit="1" customWidth="1"/>
    <col min="785" max="1024" width="8.7265625" style="58"/>
    <col min="1025" max="1027" width="9.1796875" style="58" customWidth="1"/>
    <col min="1028" max="1028" width="22.7265625" style="58" customWidth="1"/>
    <col min="1029" max="1029" width="19.54296875" style="58" customWidth="1"/>
    <col min="1030" max="1030" width="3.26953125" style="58" customWidth="1"/>
    <col min="1031" max="1031" width="20" style="58" customWidth="1"/>
    <col min="1032" max="1032" width="8.7265625" style="58" customWidth="1"/>
    <col min="1033" max="1033" width="7.26953125" style="58" customWidth="1"/>
    <col min="1034" max="1034" width="3.26953125" style="58" customWidth="1"/>
    <col min="1035" max="1035" width="19" style="58" customWidth="1"/>
    <col min="1036" max="1036" width="27.7265625" style="58" customWidth="1"/>
    <col min="1037" max="1037" width="6.81640625" style="58" customWidth="1"/>
    <col min="1038" max="1038" width="12" style="58" customWidth="1"/>
    <col min="1039" max="1039" width="9.1796875" style="58" customWidth="1"/>
    <col min="1040" max="1040" width="9.81640625" style="58" bestFit="1" customWidth="1"/>
    <col min="1041" max="1280" width="8.7265625" style="58"/>
    <col min="1281" max="1283" width="9.1796875" style="58" customWidth="1"/>
    <col min="1284" max="1284" width="22.7265625" style="58" customWidth="1"/>
    <col min="1285" max="1285" width="19.54296875" style="58" customWidth="1"/>
    <col min="1286" max="1286" width="3.26953125" style="58" customWidth="1"/>
    <col min="1287" max="1287" width="20" style="58" customWidth="1"/>
    <col min="1288" max="1288" width="8.7265625" style="58" customWidth="1"/>
    <col min="1289" max="1289" width="7.26953125" style="58" customWidth="1"/>
    <col min="1290" max="1290" width="3.26953125" style="58" customWidth="1"/>
    <col min="1291" max="1291" width="19" style="58" customWidth="1"/>
    <col min="1292" max="1292" width="27.7265625" style="58" customWidth="1"/>
    <col min="1293" max="1293" width="6.81640625" style="58" customWidth="1"/>
    <col min="1294" max="1294" width="12" style="58" customWidth="1"/>
    <col min="1295" max="1295" width="9.1796875" style="58" customWidth="1"/>
    <col min="1296" max="1296" width="9.81640625" style="58" bestFit="1" customWidth="1"/>
    <col min="1297" max="1536" width="8.7265625" style="58"/>
    <col min="1537" max="1539" width="9.1796875" style="58" customWidth="1"/>
    <col min="1540" max="1540" width="22.7265625" style="58" customWidth="1"/>
    <col min="1541" max="1541" width="19.54296875" style="58" customWidth="1"/>
    <col min="1542" max="1542" width="3.26953125" style="58" customWidth="1"/>
    <col min="1543" max="1543" width="20" style="58" customWidth="1"/>
    <col min="1544" max="1544" width="8.7265625" style="58" customWidth="1"/>
    <col min="1545" max="1545" width="7.26953125" style="58" customWidth="1"/>
    <col min="1546" max="1546" width="3.26953125" style="58" customWidth="1"/>
    <col min="1547" max="1547" width="19" style="58" customWidth="1"/>
    <col min="1548" max="1548" width="27.7265625" style="58" customWidth="1"/>
    <col min="1549" max="1549" width="6.81640625" style="58" customWidth="1"/>
    <col min="1550" max="1550" width="12" style="58" customWidth="1"/>
    <col min="1551" max="1551" width="9.1796875" style="58" customWidth="1"/>
    <col min="1552" max="1552" width="9.81640625" style="58" bestFit="1" customWidth="1"/>
    <col min="1553" max="1792" width="8.7265625" style="58"/>
    <col min="1793" max="1795" width="9.1796875" style="58" customWidth="1"/>
    <col min="1796" max="1796" width="22.7265625" style="58" customWidth="1"/>
    <col min="1797" max="1797" width="19.54296875" style="58" customWidth="1"/>
    <col min="1798" max="1798" width="3.26953125" style="58" customWidth="1"/>
    <col min="1799" max="1799" width="20" style="58" customWidth="1"/>
    <col min="1800" max="1800" width="8.7265625" style="58" customWidth="1"/>
    <col min="1801" max="1801" width="7.26953125" style="58" customWidth="1"/>
    <col min="1802" max="1802" width="3.26953125" style="58" customWidth="1"/>
    <col min="1803" max="1803" width="19" style="58" customWidth="1"/>
    <col min="1804" max="1804" width="27.7265625" style="58" customWidth="1"/>
    <col min="1805" max="1805" width="6.81640625" style="58" customWidth="1"/>
    <col min="1806" max="1806" width="12" style="58" customWidth="1"/>
    <col min="1807" max="1807" width="9.1796875" style="58" customWidth="1"/>
    <col min="1808" max="1808" width="9.81640625" style="58" bestFit="1" customWidth="1"/>
    <col min="1809" max="2048" width="8.7265625" style="58"/>
    <col min="2049" max="2051" width="9.1796875" style="58" customWidth="1"/>
    <col min="2052" max="2052" width="22.7265625" style="58" customWidth="1"/>
    <col min="2053" max="2053" width="19.54296875" style="58" customWidth="1"/>
    <col min="2054" max="2054" width="3.26953125" style="58" customWidth="1"/>
    <col min="2055" max="2055" width="20" style="58" customWidth="1"/>
    <col min="2056" max="2056" width="8.7265625" style="58" customWidth="1"/>
    <col min="2057" max="2057" width="7.26953125" style="58" customWidth="1"/>
    <col min="2058" max="2058" width="3.26953125" style="58" customWidth="1"/>
    <col min="2059" max="2059" width="19" style="58" customWidth="1"/>
    <col min="2060" max="2060" width="27.7265625" style="58" customWidth="1"/>
    <col min="2061" max="2061" width="6.81640625" style="58" customWidth="1"/>
    <col min="2062" max="2062" width="12" style="58" customWidth="1"/>
    <col min="2063" max="2063" width="9.1796875" style="58" customWidth="1"/>
    <col min="2064" max="2064" width="9.81640625" style="58" bestFit="1" customWidth="1"/>
    <col min="2065" max="2304" width="8.7265625" style="58"/>
    <col min="2305" max="2307" width="9.1796875" style="58" customWidth="1"/>
    <col min="2308" max="2308" width="22.7265625" style="58" customWidth="1"/>
    <col min="2309" max="2309" width="19.54296875" style="58" customWidth="1"/>
    <col min="2310" max="2310" width="3.26953125" style="58" customWidth="1"/>
    <col min="2311" max="2311" width="20" style="58" customWidth="1"/>
    <col min="2312" max="2312" width="8.7265625" style="58" customWidth="1"/>
    <col min="2313" max="2313" width="7.26953125" style="58" customWidth="1"/>
    <col min="2314" max="2314" width="3.26953125" style="58" customWidth="1"/>
    <col min="2315" max="2315" width="19" style="58" customWidth="1"/>
    <col min="2316" max="2316" width="27.7265625" style="58" customWidth="1"/>
    <col min="2317" max="2317" width="6.81640625" style="58" customWidth="1"/>
    <col min="2318" max="2318" width="12" style="58" customWidth="1"/>
    <col min="2319" max="2319" width="9.1796875" style="58" customWidth="1"/>
    <col min="2320" max="2320" width="9.81640625" style="58" bestFit="1" customWidth="1"/>
    <col min="2321" max="2560" width="8.7265625" style="58"/>
    <col min="2561" max="2563" width="9.1796875" style="58" customWidth="1"/>
    <col min="2564" max="2564" width="22.7265625" style="58" customWidth="1"/>
    <col min="2565" max="2565" width="19.54296875" style="58" customWidth="1"/>
    <col min="2566" max="2566" width="3.26953125" style="58" customWidth="1"/>
    <col min="2567" max="2567" width="20" style="58" customWidth="1"/>
    <col min="2568" max="2568" width="8.7265625" style="58" customWidth="1"/>
    <col min="2569" max="2569" width="7.26953125" style="58" customWidth="1"/>
    <col min="2570" max="2570" width="3.26953125" style="58" customWidth="1"/>
    <col min="2571" max="2571" width="19" style="58" customWidth="1"/>
    <col min="2572" max="2572" width="27.7265625" style="58" customWidth="1"/>
    <col min="2573" max="2573" width="6.81640625" style="58" customWidth="1"/>
    <col min="2574" max="2574" width="12" style="58" customWidth="1"/>
    <col min="2575" max="2575" width="9.1796875" style="58" customWidth="1"/>
    <col min="2576" max="2576" width="9.81640625" style="58" bestFit="1" customWidth="1"/>
    <col min="2577" max="2816" width="8.7265625" style="58"/>
    <col min="2817" max="2819" width="9.1796875" style="58" customWidth="1"/>
    <col min="2820" max="2820" width="22.7265625" style="58" customWidth="1"/>
    <col min="2821" max="2821" width="19.54296875" style="58" customWidth="1"/>
    <col min="2822" max="2822" width="3.26953125" style="58" customWidth="1"/>
    <col min="2823" max="2823" width="20" style="58" customWidth="1"/>
    <col min="2824" max="2824" width="8.7265625" style="58" customWidth="1"/>
    <col min="2825" max="2825" width="7.26953125" style="58" customWidth="1"/>
    <col min="2826" max="2826" width="3.26953125" style="58" customWidth="1"/>
    <col min="2827" max="2827" width="19" style="58" customWidth="1"/>
    <col min="2828" max="2828" width="27.7265625" style="58" customWidth="1"/>
    <col min="2829" max="2829" width="6.81640625" style="58" customWidth="1"/>
    <col min="2830" max="2830" width="12" style="58" customWidth="1"/>
    <col min="2831" max="2831" width="9.1796875" style="58" customWidth="1"/>
    <col min="2832" max="2832" width="9.81640625" style="58" bestFit="1" customWidth="1"/>
    <col min="2833" max="3072" width="8.7265625" style="58"/>
    <col min="3073" max="3075" width="9.1796875" style="58" customWidth="1"/>
    <col min="3076" max="3076" width="22.7265625" style="58" customWidth="1"/>
    <col min="3077" max="3077" width="19.54296875" style="58" customWidth="1"/>
    <col min="3078" max="3078" width="3.26953125" style="58" customWidth="1"/>
    <col min="3079" max="3079" width="20" style="58" customWidth="1"/>
    <col min="3080" max="3080" width="8.7265625" style="58" customWidth="1"/>
    <col min="3081" max="3081" width="7.26953125" style="58" customWidth="1"/>
    <col min="3082" max="3082" width="3.26953125" style="58" customWidth="1"/>
    <col min="3083" max="3083" width="19" style="58" customWidth="1"/>
    <col min="3084" max="3084" width="27.7265625" style="58" customWidth="1"/>
    <col min="3085" max="3085" width="6.81640625" style="58" customWidth="1"/>
    <col min="3086" max="3086" width="12" style="58" customWidth="1"/>
    <col min="3087" max="3087" width="9.1796875" style="58" customWidth="1"/>
    <col min="3088" max="3088" width="9.81640625" style="58" bestFit="1" customWidth="1"/>
    <col min="3089" max="3328" width="8.7265625" style="58"/>
    <col min="3329" max="3331" width="9.1796875" style="58" customWidth="1"/>
    <col min="3332" max="3332" width="22.7265625" style="58" customWidth="1"/>
    <col min="3333" max="3333" width="19.54296875" style="58" customWidth="1"/>
    <col min="3334" max="3334" width="3.26953125" style="58" customWidth="1"/>
    <col min="3335" max="3335" width="20" style="58" customWidth="1"/>
    <col min="3336" max="3336" width="8.7265625" style="58" customWidth="1"/>
    <col min="3337" max="3337" width="7.26953125" style="58" customWidth="1"/>
    <col min="3338" max="3338" width="3.26953125" style="58" customWidth="1"/>
    <col min="3339" max="3339" width="19" style="58" customWidth="1"/>
    <col min="3340" max="3340" width="27.7265625" style="58" customWidth="1"/>
    <col min="3341" max="3341" width="6.81640625" style="58" customWidth="1"/>
    <col min="3342" max="3342" width="12" style="58" customWidth="1"/>
    <col min="3343" max="3343" width="9.1796875" style="58" customWidth="1"/>
    <col min="3344" max="3344" width="9.81640625" style="58" bestFit="1" customWidth="1"/>
    <col min="3345" max="3584" width="8.7265625" style="58"/>
    <col min="3585" max="3587" width="9.1796875" style="58" customWidth="1"/>
    <col min="3588" max="3588" width="22.7265625" style="58" customWidth="1"/>
    <col min="3589" max="3589" width="19.54296875" style="58" customWidth="1"/>
    <col min="3590" max="3590" width="3.26953125" style="58" customWidth="1"/>
    <col min="3591" max="3591" width="20" style="58" customWidth="1"/>
    <col min="3592" max="3592" width="8.7265625" style="58" customWidth="1"/>
    <col min="3593" max="3593" width="7.26953125" style="58" customWidth="1"/>
    <col min="3594" max="3594" width="3.26953125" style="58" customWidth="1"/>
    <col min="3595" max="3595" width="19" style="58" customWidth="1"/>
    <col min="3596" max="3596" width="27.7265625" style="58" customWidth="1"/>
    <col min="3597" max="3597" width="6.81640625" style="58" customWidth="1"/>
    <col min="3598" max="3598" width="12" style="58" customWidth="1"/>
    <col min="3599" max="3599" width="9.1796875" style="58" customWidth="1"/>
    <col min="3600" max="3600" width="9.81640625" style="58" bestFit="1" customWidth="1"/>
    <col min="3601" max="3840" width="8.7265625" style="58"/>
    <col min="3841" max="3843" width="9.1796875" style="58" customWidth="1"/>
    <col min="3844" max="3844" width="22.7265625" style="58" customWidth="1"/>
    <col min="3845" max="3845" width="19.54296875" style="58" customWidth="1"/>
    <col min="3846" max="3846" width="3.26953125" style="58" customWidth="1"/>
    <col min="3847" max="3847" width="20" style="58" customWidth="1"/>
    <col min="3848" max="3848" width="8.7265625" style="58" customWidth="1"/>
    <col min="3849" max="3849" width="7.26953125" style="58" customWidth="1"/>
    <col min="3850" max="3850" width="3.26953125" style="58" customWidth="1"/>
    <col min="3851" max="3851" width="19" style="58" customWidth="1"/>
    <col min="3852" max="3852" width="27.7265625" style="58" customWidth="1"/>
    <col min="3853" max="3853" width="6.81640625" style="58" customWidth="1"/>
    <col min="3854" max="3854" width="12" style="58" customWidth="1"/>
    <col min="3855" max="3855" width="9.1796875" style="58" customWidth="1"/>
    <col min="3856" max="3856" width="9.81640625" style="58" bestFit="1" customWidth="1"/>
    <col min="3857" max="4096" width="8.7265625" style="58"/>
    <col min="4097" max="4099" width="9.1796875" style="58" customWidth="1"/>
    <col min="4100" max="4100" width="22.7265625" style="58" customWidth="1"/>
    <col min="4101" max="4101" width="19.54296875" style="58" customWidth="1"/>
    <col min="4102" max="4102" width="3.26953125" style="58" customWidth="1"/>
    <col min="4103" max="4103" width="20" style="58" customWidth="1"/>
    <col min="4104" max="4104" width="8.7265625" style="58" customWidth="1"/>
    <col min="4105" max="4105" width="7.26953125" style="58" customWidth="1"/>
    <col min="4106" max="4106" width="3.26953125" style="58" customWidth="1"/>
    <col min="4107" max="4107" width="19" style="58" customWidth="1"/>
    <col min="4108" max="4108" width="27.7265625" style="58" customWidth="1"/>
    <col min="4109" max="4109" width="6.81640625" style="58" customWidth="1"/>
    <col min="4110" max="4110" width="12" style="58" customWidth="1"/>
    <col min="4111" max="4111" width="9.1796875" style="58" customWidth="1"/>
    <col min="4112" max="4112" width="9.81640625" style="58" bestFit="1" customWidth="1"/>
    <col min="4113" max="4352" width="8.7265625" style="58"/>
    <col min="4353" max="4355" width="9.1796875" style="58" customWidth="1"/>
    <col min="4356" max="4356" width="22.7265625" style="58" customWidth="1"/>
    <col min="4357" max="4357" width="19.54296875" style="58" customWidth="1"/>
    <col min="4358" max="4358" width="3.26953125" style="58" customWidth="1"/>
    <col min="4359" max="4359" width="20" style="58" customWidth="1"/>
    <col min="4360" max="4360" width="8.7265625" style="58" customWidth="1"/>
    <col min="4361" max="4361" width="7.26953125" style="58" customWidth="1"/>
    <col min="4362" max="4362" width="3.26953125" style="58" customWidth="1"/>
    <col min="4363" max="4363" width="19" style="58" customWidth="1"/>
    <col min="4364" max="4364" width="27.7265625" style="58" customWidth="1"/>
    <col min="4365" max="4365" width="6.81640625" style="58" customWidth="1"/>
    <col min="4366" max="4366" width="12" style="58" customWidth="1"/>
    <col min="4367" max="4367" width="9.1796875" style="58" customWidth="1"/>
    <col min="4368" max="4368" width="9.81640625" style="58" bestFit="1" customWidth="1"/>
    <col min="4369" max="4608" width="8.7265625" style="58"/>
    <col min="4609" max="4611" width="9.1796875" style="58" customWidth="1"/>
    <col min="4612" max="4612" width="22.7265625" style="58" customWidth="1"/>
    <col min="4613" max="4613" width="19.54296875" style="58" customWidth="1"/>
    <col min="4614" max="4614" width="3.26953125" style="58" customWidth="1"/>
    <col min="4615" max="4615" width="20" style="58" customWidth="1"/>
    <col min="4616" max="4616" width="8.7265625" style="58" customWidth="1"/>
    <col min="4617" max="4617" width="7.26953125" style="58" customWidth="1"/>
    <col min="4618" max="4618" width="3.26953125" style="58" customWidth="1"/>
    <col min="4619" max="4619" width="19" style="58" customWidth="1"/>
    <col min="4620" max="4620" width="27.7265625" style="58" customWidth="1"/>
    <col min="4621" max="4621" width="6.81640625" style="58" customWidth="1"/>
    <col min="4622" max="4622" width="12" style="58" customWidth="1"/>
    <col min="4623" max="4623" width="9.1796875" style="58" customWidth="1"/>
    <col min="4624" max="4624" width="9.81640625" style="58" bestFit="1" customWidth="1"/>
    <col min="4625" max="4864" width="8.7265625" style="58"/>
    <col min="4865" max="4867" width="9.1796875" style="58" customWidth="1"/>
    <col min="4868" max="4868" width="22.7265625" style="58" customWidth="1"/>
    <col min="4869" max="4869" width="19.54296875" style="58" customWidth="1"/>
    <col min="4870" max="4870" width="3.26953125" style="58" customWidth="1"/>
    <col min="4871" max="4871" width="20" style="58" customWidth="1"/>
    <col min="4872" max="4872" width="8.7265625" style="58" customWidth="1"/>
    <col min="4873" max="4873" width="7.26953125" style="58" customWidth="1"/>
    <col min="4874" max="4874" width="3.26953125" style="58" customWidth="1"/>
    <col min="4875" max="4875" width="19" style="58" customWidth="1"/>
    <col min="4876" max="4876" width="27.7265625" style="58" customWidth="1"/>
    <col min="4877" max="4877" width="6.81640625" style="58" customWidth="1"/>
    <col min="4878" max="4878" width="12" style="58" customWidth="1"/>
    <col min="4879" max="4879" width="9.1796875" style="58" customWidth="1"/>
    <col min="4880" max="4880" width="9.81640625" style="58" bestFit="1" customWidth="1"/>
    <col min="4881" max="5120" width="8.7265625" style="58"/>
    <col min="5121" max="5123" width="9.1796875" style="58" customWidth="1"/>
    <col min="5124" max="5124" width="22.7265625" style="58" customWidth="1"/>
    <col min="5125" max="5125" width="19.54296875" style="58" customWidth="1"/>
    <col min="5126" max="5126" width="3.26953125" style="58" customWidth="1"/>
    <col min="5127" max="5127" width="20" style="58" customWidth="1"/>
    <col min="5128" max="5128" width="8.7265625" style="58" customWidth="1"/>
    <col min="5129" max="5129" width="7.26953125" style="58" customWidth="1"/>
    <col min="5130" max="5130" width="3.26953125" style="58" customWidth="1"/>
    <col min="5131" max="5131" width="19" style="58" customWidth="1"/>
    <col min="5132" max="5132" width="27.7265625" style="58" customWidth="1"/>
    <col min="5133" max="5133" width="6.81640625" style="58" customWidth="1"/>
    <col min="5134" max="5134" width="12" style="58" customWidth="1"/>
    <col min="5135" max="5135" width="9.1796875" style="58" customWidth="1"/>
    <col min="5136" max="5136" width="9.81640625" style="58" bestFit="1" customWidth="1"/>
    <col min="5137" max="5376" width="8.7265625" style="58"/>
    <col min="5377" max="5379" width="9.1796875" style="58" customWidth="1"/>
    <col min="5380" max="5380" width="22.7265625" style="58" customWidth="1"/>
    <col min="5381" max="5381" width="19.54296875" style="58" customWidth="1"/>
    <col min="5382" max="5382" width="3.26953125" style="58" customWidth="1"/>
    <col min="5383" max="5383" width="20" style="58" customWidth="1"/>
    <col min="5384" max="5384" width="8.7265625" style="58" customWidth="1"/>
    <col min="5385" max="5385" width="7.26953125" style="58" customWidth="1"/>
    <col min="5386" max="5386" width="3.26953125" style="58" customWidth="1"/>
    <col min="5387" max="5387" width="19" style="58" customWidth="1"/>
    <col min="5388" max="5388" width="27.7265625" style="58" customWidth="1"/>
    <col min="5389" max="5389" width="6.81640625" style="58" customWidth="1"/>
    <col min="5390" max="5390" width="12" style="58" customWidth="1"/>
    <col min="5391" max="5391" width="9.1796875" style="58" customWidth="1"/>
    <col min="5392" max="5392" width="9.81640625" style="58" bestFit="1" customWidth="1"/>
    <col min="5393" max="5632" width="8.7265625" style="58"/>
    <col min="5633" max="5635" width="9.1796875" style="58" customWidth="1"/>
    <col min="5636" max="5636" width="22.7265625" style="58" customWidth="1"/>
    <col min="5637" max="5637" width="19.54296875" style="58" customWidth="1"/>
    <col min="5638" max="5638" width="3.26953125" style="58" customWidth="1"/>
    <col min="5639" max="5639" width="20" style="58" customWidth="1"/>
    <col min="5640" max="5640" width="8.7265625" style="58" customWidth="1"/>
    <col min="5641" max="5641" width="7.26953125" style="58" customWidth="1"/>
    <col min="5642" max="5642" width="3.26953125" style="58" customWidth="1"/>
    <col min="5643" max="5643" width="19" style="58" customWidth="1"/>
    <col min="5644" max="5644" width="27.7265625" style="58" customWidth="1"/>
    <col min="5645" max="5645" width="6.81640625" style="58" customWidth="1"/>
    <col min="5646" max="5646" width="12" style="58" customWidth="1"/>
    <col min="5647" max="5647" width="9.1796875" style="58" customWidth="1"/>
    <col min="5648" max="5648" width="9.81640625" style="58" bestFit="1" customWidth="1"/>
    <col min="5649" max="5888" width="8.7265625" style="58"/>
    <col min="5889" max="5891" width="9.1796875" style="58" customWidth="1"/>
    <col min="5892" max="5892" width="22.7265625" style="58" customWidth="1"/>
    <col min="5893" max="5893" width="19.54296875" style="58" customWidth="1"/>
    <col min="5894" max="5894" width="3.26953125" style="58" customWidth="1"/>
    <col min="5895" max="5895" width="20" style="58" customWidth="1"/>
    <col min="5896" max="5896" width="8.7265625" style="58" customWidth="1"/>
    <col min="5897" max="5897" width="7.26953125" style="58" customWidth="1"/>
    <col min="5898" max="5898" width="3.26953125" style="58" customWidth="1"/>
    <col min="5899" max="5899" width="19" style="58" customWidth="1"/>
    <col min="5900" max="5900" width="27.7265625" style="58" customWidth="1"/>
    <col min="5901" max="5901" width="6.81640625" style="58" customWidth="1"/>
    <col min="5902" max="5902" width="12" style="58" customWidth="1"/>
    <col min="5903" max="5903" width="9.1796875" style="58" customWidth="1"/>
    <col min="5904" max="5904" width="9.81640625" style="58" bestFit="1" customWidth="1"/>
    <col min="5905" max="6144" width="8.7265625" style="58"/>
    <col min="6145" max="6147" width="9.1796875" style="58" customWidth="1"/>
    <col min="6148" max="6148" width="22.7265625" style="58" customWidth="1"/>
    <col min="6149" max="6149" width="19.54296875" style="58" customWidth="1"/>
    <col min="6150" max="6150" width="3.26953125" style="58" customWidth="1"/>
    <col min="6151" max="6151" width="20" style="58" customWidth="1"/>
    <col min="6152" max="6152" width="8.7265625" style="58" customWidth="1"/>
    <col min="6153" max="6153" width="7.26953125" style="58" customWidth="1"/>
    <col min="6154" max="6154" width="3.26953125" style="58" customWidth="1"/>
    <col min="6155" max="6155" width="19" style="58" customWidth="1"/>
    <col min="6156" max="6156" width="27.7265625" style="58" customWidth="1"/>
    <col min="6157" max="6157" width="6.81640625" style="58" customWidth="1"/>
    <col min="6158" max="6158" width="12" style="58" customWidth="1"/>
    <col min="6159" max="6159" width="9.1796875" style="58" customWidth="1"/>
    <col min="6160" max="6160" width="9.81640625" style="58" bestFit="1" customWidth="1"/>
    <col min="6161" max="6400" width="8.7265625" style="58"/>
    <col min="6401" max="6403" width="9.1796875" style="58" customWidth="1"/>
    <col min="6404" max="6404" width="22.7265625" style="58" customWidth="1"/>
    <col min="6405" max="6405" width="19.54296875" style="58" customWidth="1"/>
    <col min="6406" max="6406" width="3.26953125" style="58" customWidth="1"/>
    <col min="6407" max="6407" width="20" style="58" customWidth="1"/>
    <col min="6408" max="6408" width="8.7265625" style="58" customWidth="1"/>
    <col min="6409" max="6409" width="7.26953125" style="58" customWidth="1"/>
    <col min="6410" max="6410" width="3.26953125" style="58" customWidth="1"/>
    <col min="6411" max="6411" width="19" style="58" customWidth="1"/>
    <col min="6412" max="6412" width="27.7265625" style="58" customWidth="1"/>
    <col min="6413" max="6413" width="6.81640625" style="58" customWidth="1"/>
    <col min="6414" max="6414" width="12" style="58" customWidth="1"/>
    <col min="6415" max="6415" width="9.1796875" style="58" customWidth="1"/>
    <col min="6416" max="6416" width="9.81640625" style="58" bestFit="1" customWidth="1"/>
    <col min="6417" max="6656" width="8.7265625" style="58"/>
    <col min="6657" max="6659" width="9.1796875" style="58" customWidth="1"/>
    <col min="6660" max="6660" width="22.7265625" style="58" customWidth="1"/>
    <col min="6661" max="6661" width="19.54296875" style="58" customWidth="1"/>
    <col min="6662" max="6662" width="3.26953125" style="58" customWidth="1"/>
    <col min="6663" max="6663" width="20" style="58" customWidth="1"/>
    <col min="6664" max="6664" width="8.7265625" style="58" customWidth="1"/>
    <col min="6665" max="6665" width="7.26953125" style="58" customWidth="1"/>
    <col min="6666" max="6666" width="3.26953125" style="58" customWidth="1"/>
    <col min="6667" max="6667" width="19" style="58" customWidth="1"/>
    <col min="6668" max="6668" width="27.7265625" style="58" customWidth="1"/>
    <col min="6669" max="6669" width="6.81640625" style="58" customWidth="1"/>
    <col min="6670" max="6670" width="12" style="58" customWidth="1"/>
    <col min="6671" max="6671" width="9.1796875" style="58" customWidth="1"/>
    <col min="6672" max="6672" width="9.81640625" style="58" bestFit="1" customWidth="1"/>
    <col min="6673" max="6912" width="8.7265625" style="58"/>
    <col min="6913" max="6915" width="9.1796875" style="58" customWidth="1"/>
    <col min="6916" max="6916" width="22.7265625" style="58" customWidth="1"/>
    <col min="6917" max="6917" width="19.54296875" style="58" customWidth="1"/>
    <col min="6918" max="6918" width="3.26953125" style="58" customWidth="1"/>
    <col min="6919" max="6919" width="20" style="58" customWidth="1"/>
    <col min="6920" max="6920" width="8.7265625" style="58" customWidth="1"/>
    <col min="6921" max="6921" width="7.26953125" style="58" customWidth="1"/>
    <col min="6922" max="6922" width="3.26953125" style="58" customWidth="1"/>
    <col min="6923" max="6923" width="19" style="58" customWidth="1"/>
    <col min="6924" max="6924" width="27.7265625" style="58" customWidth="1"/>
    <col min="6925" max="6925" width="6.81640625" style="58" customWidth="1"/>
    <col min="6926" max="6926" width="12" style="58" customWidth="1"/>
    <col min="6927" max="6927" width="9.1796875" style="58" customWidth="1"/>
    <col min="6928" max="6928" width="9.81640625" style="58" bestFit="1" customWidth="1"/>
    <col min="6929" max="7168" width="8.7265625" style="58"/>
    <col min="7169" max="7171" width="9.1796875" style="58" customWidth="1"/>
    <col min="7172" max="7172" width="22.7265625" style="58" customWidth="1"/>
    <col min="7173" max="7173" width="19.54296875" style="58" customWidth="1"/>
    <col min="7174" max="7174" width="3.26953125" style="58" customWidth="1"/>
    <col min="7175" max="7175" width="20" style="58" customWidth="1"/>
    <col min="7176" max="7176" width="8.7265625" style="58" customWidth="1"/>
    <col min="7177" max="7177" width="7.26953125" style="58" customWidth="1"/>
    <col min="7178" max="7178" width="3.26953125" style="58" customWidth="1"/>
    <col min="7179" max="7179" width="19" style="58" customWidth="1"/>
    <col min="7180" max="7180" width="27.7265625" style="58" customWidth="1"/>
    <col min="7181" max="7181" width="6.81640625" style="58" customWidth="1"/>
    <col min="7182" max="7182" width="12" style="58" customWidth="1"/>
    <col min="7183" max="7183" width="9.1796875" style="58" customWidth="1"/>
    <col min="7184" max="7184" width="9.81640625" style="58" bestFit="1" customWidth="1"/>
    <col min="7185" max="7424" width="8.7265625" style="58"/>
    <col min="7425" max="7427" width="9.1796875" style="58" customWidth="1"/>
    <col min="7428" max="7428" width="22.7265625" style="58" customWidth="1"/>
    <col min="7429" max="7429" width="19.54296875" style="58" customWidth="1"/>
    <col min="7430" max="7430" width="3.26953125" style="58" customWidth="1"/>
    <col min="7431" max="7431" width="20" style="58" customWidth="1"/>
    <col min="7432" max="7432" width="8.7265625" style="58" customWidth="1"/>
    <col min="7433" max="7433" width="7.26953125" style="58" customWidth="1"/>
    <col min="7434" max="7434" width="3.26953125" style="58" customWidth="1"/>
    <col min="7435" max="7435" width="19" style="58" customWidth="1"/>
    <col min="7436" max="7436" width="27.7265625" style="58" customWidth="1"/>
    <col min="7437" max="7437" width="6.81640625" style="58" customWidth="1"/>
    <col min="7438" max="7438" width="12" style="58" customWidth="1"/>
    <col min="7439" max="7439" width="9.1796875" style="58" customWidth="1"/>
    <col min="7440" max="7440" width="9.81640625" style="58" bestFit="1" customWidth="1"/>
    <col min="7441" max="7680" width="8.7265625" style="58"/>
    <col min="7681" max="7683" width="9.1796875" style="58" customWidth="1"/>
    <col min="7684" max="7684" width="22.7265625" style="58" customWidth="1"/>
    <col min="7685" max="7685" width="19.54296875" style="58" customWidth="1"/>
    <col min="7686" max="7686" width="3.26953125" style="58" customWidth="1"/>
    <col min="7687" max="7687" width="20" style="58" customWidth="1"/>
    <col min="7688" max="7688" width="8.7265625" style="58" customWidth="1"/>
    <col min="7689" max="7689" width="7.26953125" style="58" customWidth="1"/>
    <col min="7690" max="7690" width="3.26953125" style="58" customWidth="1"/>
    <col min="7691" max="7691" width="19" style="58" customWidth="1"/>
    <col min="7692" max="7692" width="27.7265625" style="58" customWidth="1"/>
    <col min="7693" max="7693" width="6.81640625" style="58" customWidth="1"/>
    <col min="7694" max="7694" width="12" style="58" customWidth="1"/>
    <col min="7695" max="7695" width="9.1796875" style="58" customWidth="1"/>
    <col min="7696" max="7696" width="9.81640625" style="58" bestFit="1" customWidth="1"/>
    <col min="7697" max="7936" width="8.7265625" style="58"/>
    <col min="7937" max="7939" width="9.1796875" style="58" customWidth="1"/>
    <col min="7940" max="7940" width="22.7265625" style="58" customWidth="1"/>
    <col min="7941" max="7941" width="19.54296875" style="58" customWidth="1"/>
    <col min="7942" max="7942" width="3.26953125" style="58" customWidth="1"/>
    <col min="7943" max="7943" width="20" style="58" customWidth="1"/>
    <col min="7944" max="7944" width="8.7265625" style="58" customWidth="1"/>
    <col min="7945" max="7945" width="7.26953125" style="58" customWidth="1"/>
    <col min="7946" max="7946" width="3.26953125" style="58" customWidth="1"/>
    <col min="7947" max="7947" width="19" style="58" customWidth="1"/>
    <col min="7948" max="7948" width="27.7265625" style="58" customWidth="1"/>
    <col min="7949" max="7949" width="6.81640625" style="58" customWidth="1"/>
    <col min="7950" max="7950" width="12" style="58" customWidth="1"/>
    <col min="7951" max="7951" width="9.1796875" style="58" customWidth="1"/>
    <col min="7952" max="7952" width="9.81640625" style="58" bestFit="1" customWidth="1"/>
    <col min="7953" max="8192" width="8.7265625" style="58"/>
    <col min="8193" max="8195" width="9.1796875" style="58" customWidth="1"/>
    <col min="8196" max="8196" width="22.7265625" style="58" customWidth="1"/>
    <col min="8197" max="8197" width="19.54296875" style="58" customWidth="1"/>
    <col min="8198" max="8198" width="3.26953125" style="58" customWidth="1"/>
    <col min="8199" max="8199" width="20" style="58" customWidth="1"/>
    <col min="8200" max="8200" width="8.7265625" style="58" customWidth="1"/>
    <col min="8201" max="8201" width="7.26953125" style="58" customWidth="1"/>
    <col min="8202" max="8202" width="3.26953125" style="58" customWidth="1"/>
    <col min="8203" max="8203" width="19" style="58" customWidth="1"/>
    <col min="8204" max="8204" width="27.7265625" style="58" customWidth="1"/>
    <col min="8205" max="8205" width="6.81640625" style="58" customWidth="1"/>
    <col min="8206" max="8206" width="12" style="58" customWidth="1"/>
    <col min="8207" max="8207" width="9.1796875" style="58" customWidth="1"/>
    <col min="8208" max="8208" width="9.81640625" style="58" bestFit="1" customWidth="1"/>
    <col min="8209" max="8448" width="8.7265625" style="58"/>
    <col min="8449" max="8451" width="9.1796875" style="58" customWidth="1"/>
    <col min="8452" max="8452" width="22.7265625" style="58" customWidth="1"/>
    <col min="8453" max="8453" width="19.54296875" style="58" customWidth="1"/>
    <col min="8454" max="8454" width="3.26953125" style="58" customWidth="1"/>
    <col min="8455" max="8455" width="20" style="58" customWidth="1"/>
    <col min="8456" max="8456" width="8.7265625" style="58" customWidth="1"/>
    <col min="8457" max="8457" width="7.26953125" style="58" customWidth="1"/>
    <col min="8458" max="8458" width="3.26953125" style="58" customWidth="1"/>
    <col min="8459" max="8459" width="19" style="58" customWidth="1"/>
    <col min="8460" max="8460" width="27.7265625" style="58" customWidth="1"/>
    <col min="8461" max="8461" width="6.81640625" style="58" customWidth="1"/>
    <col min="8462" max="8462" width="12" style="58" customWidth="1"/>
    <col min="8463" max="8463" width="9.1796875" style="58" customWidth="1"/>
    <col min="8464" max="8464" width="9.81640625" style="58" bestFit="1" customWidth="1"/>
    <col min="8465" max="8704" width="8.7265625" style="58"/>
    <col min="8705" max="8707" width="9.1796875" style="58" customWidth="1"/>
    <col min="8708" max="8708" width="22.7265625" style="58" customWidth="1"/>
    <col min="8709" max="8709" width="19.54296875" style="58" customWidth="1"/>
    <col min="8710" max="8710" width="3.26953125" style="58" customWidth="1"/>
    <col min="8711" max="8711" width="20" style="58" customWidth="1"/>
    <col min="8712" max="8712" width="8.7265625" style="58" customWidth="1"/>
    <col min="8713" max="8713" width="7.26953125" style="58" customWidth="1"/>
    <col min="8714" max="8714" width="3.26953125" style="58" customWidth="1"/>
    <col min="8715" max="8715" width="19" style="58" customWidth="1"/>
    <col min="8716" max="8716" width="27.7265625" style="58" customWidth="1"/>
    <col min="8717" max="8717" width="6.81640625" style="58" customWidth="1"/>
    <col min="8718" max="8718" width="12" style="58" customWidth="1"/>
    <col min="8719" max="8719" width="9.1796875" style="58" customWidth="1"/>
    <col min="8720" max="8720" width="9.81640625" style="58" bestFit="1" customWidth="1"/>
    <col min="8721" max="8960" width="8.7265625" style="58"/>
    <col min="8961" max="8963" width="9.1796875" style="58" customWidth="1"/>
    <col min="8964" max="8964" width="22.7265625" style="58" customWidth="1"/>
    <col min="8965" max="8965" width="19.54296875" style="58" customWidth="1"/>
    <col min="8966" max="8966" width="3.26953125" style="58" customWidth="1"/>
    <col min="8967" max="8967" width="20" style="58" customWidth="1"/>
    <col min="8968" max="8968" width="8.7265625" style="58" customWidth="1"/>
    <col min="8969" max="8969" width="7.26953125" style="58" customWidth="1"/>
    <col min="8970" max="8970" width="3.26953125" style="58" customWidth="1"/>
    <col min="8971" max="8971" width="19" style="58" customWidth="1"/>
    <col min="8972" max="8972" width="27.7265625" style="58" customWidth="1"/>
    <col min="8973" max="8973" width="6.81640625" style="58" customWidth="1"/>
    <col min="8974" max="8974" width="12" style="58" customWidth="1"/>
    <col min="8975" max="8975" width="9.1796875" style="58" customWidth="1"/>
    <col min="8976" max="8976" width="9.81640625" style="58" bestFit="1" customWidth="1"/>
    <col min="8977" max="9216" width="8.7265625" style="58"/>
    <col min="9217" max="9219" width="9.1796875" style="58" customWidth="1"/>
    <col min="9220" max="9220" width="22.7265625" style="58" customWidth="1"/>
    <col min="9221" max="9221" width="19.54296875" style="58" customWidth="1"/>
    <col min="9222" max="9222" width="3.26953125" style="58" customWidth="1"/>
    <col min="9223" max="9223" width="20" style="58" customWidth="1"/>
    <col min="9224" max="9224" width="8.7265625" style="58" customWidth="1"/>
    <col min="9225" max="9225" width="7.26953125" style="58" customWidth="1"/>
    <col min="9226" max="9226" width="3.26953125" style="58" customWidth="1"/>
    <col min="9227" max="9227" width="19" style="58" customWidth="1"/>
    <col min="9228" max="9228" width="27.7265625" style="58" customWidth="1"/>
    <col min="9229" max="9229" width="6.81640625" style="58" customWidth="1"/>
    <col min="9230" max="9230" width="12" style="58" customWidth="1"/>
    <col min="9231" max="9231" width="9.1796875" style="58" customWidth="1"/>
    <col min="9232" max="9232" width="9.81640625" style="58" bestFit="1" customWidth="1"/>
    <col min="9233" max="9472" width="8.7265625" style="58"/>
    <col min="9473" max="9475" width="9.1796875" style="58" customWidth="1"/>
    <col min="9476" max="9476" width="22.7265625" style="58" customWidth="1"/>
    <col min="9477" max="9477" width="19.54296875" style="58" customWidth="1"/>
    <col min="9478" max="9478" width="3.26953125" style="58" customWidth="1"/>
    <col min="9479" max="9479" width="20" style="58" customWidth="1"/>
    <col min="9480" max="9480" width="8.7265625" style="58" customWidth="1"/>
    <col min="9481" max="9481" width="7.26953125" style="58" customWidth="1"/>
    <col min="9482" max="9482" width="3.26953125" style="58" customWidth="1"/>
    <col min="9483" max="9483" width="19" style="58" customWidth="1"/>
    <col min="9484" max="9484" width="27.7265625" style="58" customWidth="1"/>
    <col min="9485" max="9485" width="6.81640625" style="58" customWidth="1"/>
    <col min="9486" max="9486" width="12" style="58" customWidth="1"/>
    <col min="9487" max="9487" width="9.1796875" style="58" customWidth="1"/>
    <col min="9488" max="9488" width="9.81640625" style="58" bestFit="1" customWidth="1"/>
    <col min="9489" max="9728" width="8.7265625" style="58"/>
    <col min="9729" max="9731" width="9.1796875" style="58" customWidth="1"/>
    <col min="9732" max="9732" width="22.7265625" style="58" customWidth="1"/>
    <col min="9733" max="9733" width="19.54296875" style="58" customWidth="1"/>
    <col min="9734" max="9734" width="3.26953125" style="58" customWidth="1"/>
    <col min="9735" max="9735" width="20" style="58" customWidth="1"/>
    <col min="9736" max="9736" width="8.7265625" style="58" customWidth="1"/>
    <col min="9737" max="9737" width="7.26953125" style="58" customWidth="1"/>
    <col min="9738" max="9738" width="3.26953125" style="58" customWidth="1"/>
    <col min="9739" max="9739" width="19" style="58" customWidth="1"/>
    <col min="9740" max="9740" width="27.7265625" style="58" customWidth="1"/>
    <col min="9741" max="9741" width="6.81640625" style="58" customWidth="1"/>
    <col min="9742" max="9742" width="12" style="58" customWidth="1"/>
    <col min="9743" max="9743" width="9.1796875" style="58" customWidth="1"/>
    <col min="9744" max="9744" width="9.81640625" style="58" bestFit="1" customWidth="1"/>
    <col min="9745" max="9984" width="8.7265625" style="58"/>
    <col min="9985" max="9987" width="9.1796875" style="58" customWidth="1"/>
    <col min="9988" max="9988" width="22.7265625" style="58" customWidth="1"/>
    <col min="9989" max="9989" width="19.54296875" style="58" customWidth="1"/>
    <col min="9990" max="9990" width="3.26953125" style="58" customWidth="1"/>
    <col min="9991" max="9991" width="20" style="58" customWidth="1"/>
    <col min="9992" max="9992" width="8.7265625" style="58" customWidth="1"/>
    <col min="9993" max="9993" width="7.26953125" style="58" customWidth="1"/>
    <col min="9994" max="9994" width="3.26953125" style="58" customWidth="1"/>
    <col min="9995" max="9995" width="19" style="58" customWidth="1"/>
    <col min="9996" max="9996" width="27.7265625" style="58" customWidth="1"/>
    <col min="9997" max="9997" width="6.81640625" style="58" customWidth="1"/>
    <col min="9998" max="9998" width="12" style="58" customWidth="1"/>
    <col min="9999" max="9999" width="9.1796875" style="58" customWidth="1"/>
    <col min="10000" max="10000" width="9.81640625" style="58" bestFit="1" customWidth="1"/>
    <col min="10001" max="10240" width="8.7265625" style="58"/>
    <col min="10241" max="10243" width="9.1796875" style="58" customWidth="1"/>
    <col min="10244" max="10244" width="22.7265625" style="58" customWidth="1"/>
    <col min="10245" max="10245" width="19.54296875" style="58" customWidth="1"/>
    <col min="10246" max="10246" width="3.26953125" style="58" customWidth="1"/>
    <col min="10247" max="10247" width="20" style="58" customWidth="1"/>
    <col min="10248" max="10248" width="8.7265625" style="58" customWidth="1"/>
    <col min="10249" max="10249" width="7.26953125" style="58" customWidth="1"/>
    <col min="10250" max="10250" width="3.26953125" style="58" customWidth="1"/>
    <col min="10251" max="10251" width="19" style="58" customWidth="1"/>
    <col min="10252" max="10252" width="27.7265625" style="58" customWidth="1"/>
    <col min="10253" max="10253" width="6.81640625" style="58" customWidth="1"/>
    <col min="10254" max="10254" width="12" style="58" customWidth="1"/>
    <col min="10255" max="10255" width="9.1796875" style="58" customWidth="1"/>
    <col min="10256" max="10256" width="9.81640625" style="58" bestFit="1" customWidth="1"/>
    <col min="10257" max="10496" width="8.7265625" style="58"/>
    <col min="10497" max="10499" width="9.1796875" style="58" customWidth="1"/>
    <col min="10500" max="10500" width="22.7265625" style="58" customWidth="1"/>
    <col min="10501" max="10501" width="19.54296875" style="58" customWidth="1"/>
    <col min="10502" max="10502" width="3.26953125" style="58" customWidth="1"/>
    <col min="10503" max="10503" width="20" style="58" customWidth="1"/>
    <col min="10504" max="10504" width="8.7265625" style="58" customWidth="1"/>
    <col min="10505" max="10505" width="7.26953125" style="58" customWidth="1"/>
    <col min="10506" max="10506" width="3.26953125" style="58" customWidth="1"/>
    <col min="10507" max="10507" width="19" style="58" customWidth="1"/>
    <col min="10508" max="10508" width="27.7265625" style="58" customWidth="1"/>
    <col min="10509" max="10509" width="6.81640625" style="58" customWidth="1"/>
    <col min="10510" max="10510" width="12" style="58" customWidth="1"/>
    <col min="10511" max="10511" width="9.1796875" style="58" customWidth="1"/>
    <col min="10512" max="10512" width="9.81640625" style="58" bestFit="1" customWidth="1"/>
    <col min="10513" max="10752" width="8.7265625" style="58"/>
    <col min="10753" max="10755" width="9.1796875" style="58" customWidth="1"/>
    <col min="10756" max="10756" width="22.7265625" style="58" customWidth="1"/>
    <col min="10757" max="10757" width="19.54296875" style="58" customWidth="1"/>
    <col min="10758" max="10758" width="3.26953125" style="58" customWidth="1"/>
    <col min="10759" max="10759" width="20" style="58" customWidth="1"/>
    <col min="10760" max="10760" width="8.7265625" style="58" customWidth="1"/>
    <col min="10761" max="10761" width="7.26953125" style="58" customWidth="1"/>
    <col min="10762" max="10762" width="3.26953125" style="58" customWidth="1"/>
    <col min="10763" max="10763" width="19" style="58" customWidth="1"/>
    <col min="10764" max="10764" width="27.7265625" style="58" customWidth="1"/>
    <col min="10765" max="10765" width="6.81640625" style="58" customWidth="1"/>
    <col min="10766" max="10766" width="12" style="58" customWidth="1"/>
    <col min="10767" max="10767" width="9.1796875" style="58" customWidth="1"/>
    <col min="10768" max="10768" width="9.81640625" style="58" bestFit="1" customWidth="1"/>
    <col min="10769" max="11008" width="8.7265625" style="58"/>
    <col min="11009" max="11011" width="9.1796875" style="58" customWidth="1"/>
    <col min="11012" max="11012" width="22.7265625" style="58" customWidth="1"/>
    <col min="11013" max="11013" width="19.54296875" style="58" customWidth="1"/>
    <col min="11014" max="11014" width="3.26953125" style="58" customWidth="1"/>
    <col min="11015" max="11015" width="20" style="58" customWidth="1"/>
    <col min="11016" max="11016" width="8.7265625" style="58" customWidth="1"/>
    <col min="11017" max="11017" width="7.26953125" style="58" customWidth="1"/>
    <col min="11018" max="11018" width="3.26953125" style="58" customWidth="1"/>
    <col min="11019" max="11019" width="19" style="58" customWidth="1"/>
    <col min="11020" max="11020" width="27.7265625" style="58" customWidth="1"/>
    <col min="11021" max="11021" width="6.81640625" style="58" customWidth="1"/>
    <col min="11022" max="11022" width="12" style="58" customWidth="1"/>
    <col min="11023" max="11023" width="9.1796875" style="58" customWidth="1"/>
    <col min="11024" max="11024" width="9.81640625" style="58" bestFit="1" customWidth="1"/>
    <col min="11025" max="11264" width="8.7265625" style="58"/>
    <col min="11265" max="11267" width="9.1796875" style="58" customWidth="1"/>
    <col min="11268" max="11268" width="22.7265625" style="58" customWidth="1"/>
    <col min="11269" max="11269" width="19.54296875" style="58" customWidth="1"/>
    <col min="11270" max="11270" width="3.26953125" style="58" customWidth="1"/>
    <col min="11271" max="11271" width="20" style="58" customWidth="1"/>
    <col min="11272" max="11272" width="8.7265625" style="58" customWidth="1"/>
    <col min="11273" max="11273" width="7.26953125" style="58" customWidth="1"/>
    <col min="11274" max="11274" width="3.26953125" style="58" customWidth="1"/>
    <col min="11275" max="11275" width="19" style="58" customWidth="1"/>
    <col min="11276" max="11276" width="27.7265625" style="58" customWidth="1"/>
    <col min="11277" max="11277" width="6.81640625" style="58" customWidth="1"/>
    <col min="11278" max="11278" width="12" style="58" customWidth="1"/>
    <col min="11279" max="11279" width="9.1796875" style="58" customWidth="1"/>
    <col min="11280" max="11280" width="9.81640625" style="58" bestFit="1" customWidth="1"/>
    <col min="11281" max="11520" width="8.7265625" style="58"/>
    <col min="11521" max="11523" width="9.1796875" style="58" customWidth="1"/>
    <col min="11524" max="11524" width="22.7265625" style="58" customWidth="1"/>
    <col min="11525" max="11525" width="19.54296875" style="58" customWidth="1"/>
    <col min="11526" max="11526" width="3.26953125" style="58" customWidth="1"/>
    <col min="11527" max="11527" width="20" style="58" customWidth="1"/>
    <col min="11528" max="11528" width="8.7265625" style="58" customWidth="1"/>
    <col min="11529" max="11529" width="7.26953125" style="58" customWidth="1"/>
    <col min="11530" max="11530" width="3.26953125" style="58" customWidth="1"/>
    <col min="11531" max="11531" width="19" style="58" customWidth="1"/>
    <col min="11532" max="11532" width="27.7265625" style="58" customWidth="1"/>
    <col min="11533" max="11533" width="6.81640625" style="58" customWidth="1"/>
    <col min="11534" max="11534" width="12" style="58" customWidth="1"/>
    <col min="11535" max="11535" width="9.1796875" style="58" customWidth="1"/>
    <col min="11536" max="11536" width="9.81640625" style="58" bestFit="1" customWidth="1"/>
    <col min="11537" max="11776" width="8.7265625" style="58"/>
    <col min="11777" max="11779" width="9.1796875" style="58" customWidth="1"/>
    <col min="11780" max="11780" width="22.7265625" style="58" customWidth="1"/>
    <col min="11781" max="11781" width="19.54296875" style="58" customWidth="1"/>
    <col min="11782" max="11782" width="3.26953125" style="58" customWidth="1"/>
    <col min="11783" max="11783" width="20" style="58" customWidth="1"/>
    <col min="11784" max="11784" width="8.7265625" style="58" customWidth="1"/>
    <col min="11785" max="11785" width="7.26953125" style="58" customWidth="1"/>
    <col min="11786" max="11786" width="3.26953125" style="58" customWidth="1"/>
    <col min="11787" max="11787" width="19" style="58" customWidth="1"/>
    <col min="11788" max="11788" width="27.7265625" style="58" customWidth="1"/>
    <col min="11789" max="11789" width="6.81640625" style="58" customWidth="1"/>
    <col min="11790" max="11790" width="12" style="58" customWidth="1"/>
    <col min="11791" max="11791" width="9.1796875" style="58" customWidth="1"/>
    <col min="11792" max="11792" width="9.81640625" style="58" bestFit="1" customWidth="1"/>
    <col min="11793" max="12032" width="8.7265625" style="58"/>
    <col min="12033" max="12035" width="9.1796875" style="58" customWidth="1"/>
    <col min="12036" max="12036" width="22.7265625" style="58" customWidth="1"/>
    <col min="12037" max="12037" width="19.54296875" style="58" customWidth="1"/>
    <col min="12038" max="12038" width="3.26953125" style="58" customWidth="1"/>
    <col min="12039" max="12039" width="20" style="58" customWidth="1"/>
    <col min="12040" max="12040" width="8.7265625" style="58" customWidth="1"/>
    <col min="12041" max="12041" width="7.26953125" style="58" customWidth="1"/>
    <col min="12042" max="12042" width="3.26953125" style="58" customWidth="1"/>
    <col min="12043" max="12043" width="19" style="58" customWidth="1"/>
    <col min="12044" max="12044" width="27.7265625" style="58" customWidth="1"/>
    <col min="12045" max="12045" width="6.81640625" style="58" customWidth="1"/>
    <col min="12046" max="12046" width="12" style="58" customWidth="1"/>
    <col min="12047" max="12047" width="9.1796875" style="58" customWidth="1"/>
    <col min="12048" max="12048" width="9.81640625" style="58" bestFit="1" customWidth="1"/>
    <col min="12049" max="12288" width="8.7265625" style="58"/>
    <col min="12289" max="12291" width="9.1796875" style="58" customWidth="1"/>
    <col min="12292" max="12292" width="22.7265625" style="58" customWidth="1"/>
    <col min="12293" max="12293" width="19.54296875" style="58" customWidth="1"/>
    <col min="12294" max="12294" width="3.26953125" style="58" customWidth="1"/>
    <col min="12295" max="12295" width="20" style="58" customWidth="1"/>
    <col min="12296" max="12296" width="8.7265625" style="58" customWidth="1"/>
    <col min="12297" max="12297" width="7.26953125" style="58" customWidth="1"/>
    <col min="12298" max="12298" width="3.26953125" style="58" customWidth="1"/>
    <col min="12299" max="12299" width="19" style="58" customWidth="1"/>
    <col min="12300" max="12300" width="27.7265625" style="58" customWidth="1"/>
    <col min="12301" max="12301" width="6.81640625" style="58" customWidth="1"/>
    <col min="12302" max="12302" width="12" style="58" customWidth="1"/>
    <col min="12303" max="12303" width="9.1796875" style="58" customWidth="1"/>
    <col min="12304" max="12304" width="9.81640625" style="58" bestFit="1" customWidth="1"/>
    <col min="12305" max="12544" width="8.7265625" style="58"/>
    <col min="12545" max="12547" width="9.1796875" style="58" customWidth="1"/>
    <col min="12548" max="12548" width="22.7265625" style="58" customWidth="1"/>
    <col min="12549" max="12549" width="19.54296875" style="58" customWidth="1"/>
    <col min="12550" max="12550" width="3.26953125" style="58" customWidth="1"/>
    <col min="12551" max="12551" width="20" style="58" customWidth="1"/>
    <col min="12552" max="12552" width="8.7265625" style="58" customWidth="1"/>
    <col min="12553" max="12553" width="7.26953125" style="58" customWidth="1"/>
    <col min="12554" max="12554" width="3.26953125" style="58" customWidth="1"/>
    <col min="12555" max="12555" width="19" style="58" customWidth="1"/>
    <col min="12556" max="12556" width="27.7265625" style="58" customWidth="1"/>
    <col min="12557" max="12557" width="6.81640625" style="58" customWidth="1"/>
    <col min="12558" max="12558" width="12" style="58" customWidth="1"/>
    <col min="12559" max="12559" width="9.1796875" style="58" customWidth="1"/>
    <col min="12560" max="12560" width="9.81640625" style="58" bestFit="1" customWidth="1"/>
    <col min="12561" max="12800" width="8.7265625" style="58"/>
    <col min="12801" max="12803" width="9.1796875" style="58" customWidth="1"/>
    <col min="12804" max="12804" width="22.7265625" style="58" customWidth="1"/>
    <col min="12805" max="12805" width="19.54296875" style="58" customWidth="1"/>
    <col min="12806" max="12806" width="3.26953125" style="58" customWidth="1"/>
    <col min="12807" max="12807" width="20" style="58" customWidth="1"/>
    <col min="12808" max="12808" width="8.7265625" style="58" customWidth="1"/>
    <col min="12809" max="12809" width="7.26953125" style="58" customWidth="1"/>
    <col min="12810" max="12810" width="3.26953125" style="58" customWidth="1"/>
    <col min="12811" max="12811" width="19" style="58" customWidth="1"/>
    <col min="12812" max="12812" width="27.7265625" style="58" customWidth="1"/>
    <col min="12813" max="12813" width="6.81640625" style="58" customWidth="1"/>
    <col min="12814" max="12814" width="12" style="58" customWidth="1"/>
    <col min="12815" max="12815" width="9.1796875" style="58" customWidth="1"/>
    <col min="12816" max="12816" width="9.81640625" style="58" bestFit="1" customWidth="1"/>
    <col min="12817" max="13056" width="8.7265625" style="58"/>
    <col min="13057" max="13059" width="9.1796875" style="58" customWidth="1"/>
    <col min="13060" max="13060" width="22.7265625" style="58" customWidth="1"/>
    <col min="13061" max="13061" width="19.54296875" style="58" customWidth="1"/>
    <col min="13062" max="13062" width="3.26953125" style="58" customWidth="1"/>
    <col min="13063" max="13063" width="20" style="58" customWidth="1"/>
    <col min="13064" max="13064" width="8.7265625" style="58" customWidth="1"/>
    <col min="13065" max="13065" width="7.26953125" style="58" customWidth="1"/>
    <col min="13066" max="13066" width="3.26953125" style="58" customWidth="1"/>
    <col min="13067" max="13067" width="19" style="58" customWidth="1"/>
    <col min="13068" max="13068" width="27.7265625" style="58" customWidth="1"/>
    <col min="13069" max="13069" width="6.81640625" style="58" customWidth="1"/>
    <col min="13070" max="13070" width="12" style="58" customWidth="1"/>
    <col min="13071" max="13071" width="9.1796875" style="58" customWidth="1"/>
    <col min="13072" max="13072" width="9.81640625" style="58" bestFit="1" customWidth="1"/>
    <col min="13073" max="13312" width="8.7265625" style="58"/>
    <col min="13313" max="13315" width="9.1796875" style="58" customWidth="1"/>
    <col min="13316" max="13316" width="22.7265625" style="58" customWidth="1"/>
    <col min="13317" max="13317" width="19.54296875" style="58" customWidth="1"/>
    <col min="13318" max="13318" width="3.26953125" style="58" customWidth="1"/>
    <col min="13319" max="13319" width="20" style="58" customWidth="1"/>
    <col min="13320" max="13320" width="8.7265625" style="58" customWidth="1"/>
    <col min="13321" max="13321" width="7.26953125" style="58" customWidth="1"/>
    <col min="13322" max="13322" width="3.26953125" style="58" customWidth="1"/>
    <col min="13323" max="13323" width="19" style="58" customWidth="1"/>
    <col min="13324" max="13324" width="27.7265625" style="58" customWidth="1"/>
    <col min="13325" max="13325" width="6.81640625" style="58" customWidth="1"/>
    <col min="13326" max="13326" width="12" style="58" customWidth="1"/>
    <col min="13327" max="13327" width="9.1796875" style="58" customWidth="1"/>
    <col min="13328" max="13328" width="9.81640625" style="58" bestFit="1" customWidth="1"/>
    <col min="13329" max="13568" width="8.7265625" style="58"/>
    <col min="13569" max="13571" width="9.1796875" style="58" customWidth="1"/>
    <col min="13572" max="13572" width="22.7265625" style="58" customWidth="1"/>
    <col min="13573" max="13573" width="19.54296875" style="58" customWidth="1"/>
    <col min="13574" max="13574" width="3.26953125" style="58" customWidth="1"/>
    <col min="13575" max="13575" width="20" style="58" customWidth="1"/>
    <col min="13576" max="13576" width="8.7265625" style="58" customWidth="1"/>
    <col min="13577" max="13577" width="7.26953125" style="58" customWidth="1"/>
    <col min="13578" max="13578" width="3.26953125" style="58" customWidth="1"/>
    <col min="13579" max="13579" width="19" style="58" customWidth="1"/>
    <col min="13580" max="13580" width="27.7265625" style="58" customWidth="1"/>
    <col min="13581" max="13581" width="6.81640625" style="58" customWidth="1"/>
    <col min="13582" max="13582" width="12" style="58" customWidth="1"/>
    <col min="13583" max="13583" width="9.1796875" style="58" customWidth="1"/>
    <col min="13584" max="13584" width="9.81640625" style="58" bestFit="1" customWidth="1"/>
    <col min="13585" max="13824" width="8.7265625" style="58"/>
    <col min="13825" max="13827" width="9.1796875" style="58" customWidth="1"/>
    <col min="13828" max="13828" width="22.7265625" style="58" customWidth="1"/>
    <col min="13829" max="13829" width="19.54296875" style="58" customWidth="1"/>
    <col min="13830" max="13830" width="3.26953125" style="58" customWidth="1"/>
    <col min="13831" max="13831" width="20" style="58" customWidth="1"/>
    <col min="13832" max="13832" width="8.7265625" style="58" customWidth="1"/>
    <col min="13833" max="13833" width="7.26953125" style="58" customWidth="1"/>
    <col min="13834" max="13834" width="3.26953125" style="58" customWidth="1"/>
    <col min="13835" max="13835" width="19" style="58" customWidth="1"/>
    <col min="13836" max="13836" width="27.7265625" style="58" customWidth="1"/>
    <col min="13837" max="13837" width="6.81640625" style="58" customWidth="1"/>
    <col min="13838" max="13838" width="12" style="58" customWidth="1"/>
    <col min="13839" max="13839" width="9.1796875" style="58" customWidth="1"/>
    <col min="13840" max="13840" width="9.81640625" style="58" bestFit="1" customWidth="1"/>
    <col min="13841" max="14080" width="8.7265625" style="58"/>
    <col min="14081" max="14083" width="9.1796875" style="58" customWidth="1"/>
    <col min="14084" max="14084" width="22.7265625" style="58" customWidth="1"/>
    <col min="14085" max="14085" width="19.54296875" style="58" customWidth="1"/>
    <col min="14086" max="14086" width="3.26953125" style="58" customWidth="1"/>
    <col min="14087" max="14087" width="20" style="58" customWidth="1"/>
    <col min="14088" max="14088" width="8.7265625" style="58" customWidth="1"/>
    <col min="14089" max="14089" width="7.26953125" style="58" customWidth="1"/>
    <col min="14090" max="14090" width="3.26953125" style="58" customWidth="1"/>
    <col min="14091" max="14091" width="19" style="58" customWidth="1"/>
    <col min="14092" max="14092" width="27.7265625" style="58" customWidth="1"/>
    <col min="14093" max="14093" width="6.81640625" style="58" customWidth="1"/>
    <col min="14094" max="14094" width="12" style="58" customWidth="1"/>
    <col min="14095" max="14095" width="9.1796875" style="58" customWidth="1"/>
    <col min="14096" max="14096" width="9.81640625" style="58" bestFit="1" customWidth="1"/>
    <col min="14097" max="14336" width="8.7265625" style="58"/>
    <col min="14337" max="14339" width="9.1796875" style="58" customWidth="1"/>
    <col min="14340" max="14340" width="22.7265625" style="58" customWidth="1"/>
    <col min="14341" max="14341" width="19.54296875" style="58" customWidth="1"/>
    <col min="14342" max="14342" width="3.26953125" style="58" customWidth="1"/>
    <col min="14343" max="14343" width="20" style="58" customWidth="1"/>
    <col min="14344" max="14344" width="8.7265625" style="58" customWidth="1"/>
    <col min="14345" max="14345" width="7.26953125" style="58" customWidth="1"/>
    <col min="14346" max="14346" width="3.26953125" style="58" customWidth="1"/>
    <col min="14347" max="14347" width="19" style="58" customWidth="1"/>
    <col min="14348" max="14348" width="27.7265625" style="58" customWidth="1"/>
    <col min="14349" max="14349" width="6.81640625" style="58" customWidth="1"/>
    <col min="14350" max="14350" width="12" style="58" customWidth="1"/>
    <col min="14351" max="14351" width="9.1796875" style="58" customWidth="1"/>
    <col min="14352" max="14352" width="9.81640625" style="58" bestFit="1" customWidth="1"/>
    <col min="14353" max="14592" width="8.7265625" style="58"/>
    <col min="14593" max="14595" width="9.1796875" style="58" customWidth="1"/>
    <col min="14596" max="14596" width="22.7265625" style="58" customWidth="1"/>
    <col min="14597" max="14597" width="19.54296875" style="58" customWidth="1"/>
    <col min="14598" max="14598" width="3.26953125" style="58" customWidth="1"/>
    <col min="14599" max="14599" width="20" style="58" customWidth="1"/>
    <col min="14600" max="14600" width="8.7265625" style="58" customWidth="1"/>
    <col min="14601" max="14601" width="7.26953125" style="58" customWidth="1"/>
    <col min="14602" max="14602" width="3.26953125" style="58" customWidth="1"/>
    <col min="14603" max="14603" width="19" style="58" customWidth="1"/>
    <col min="14604" max="14604" width="27.7265625" style="58" customWidth="1"/>
    <col min="14605" max="14605" width="6.81640625" style="58" customWidth="1"/>
    <col min="14606" max="14606" width="12" style="58" customWidth="1"/>
    <col min="14607" max="14607" width="9.1796875" style="58" customWidth="1"/>
    <col min="14608" max="14608" width="9.81640625" style="58" bestFit="1" customWidth="1"/>
    <col min="14609" max="14848" width="8.7265625" style="58"/>
    <col min="14849" max="14851" width="9.1796875" style="58" customWidth="1"/>
    <col min="14852" max="14852" width="22.7265625" style="58" customWidth="1"/>
    <col min="14853" max="14853" width="19.54296875" style="58" customWidth="1"/>
    <col min="14854" max="14854" width="3.26953125" style="58" customWidth="1"/>
    <col min="14855" max="14855" width="20" style="58" customWidth="1"/>
    <col min="14856" max="14856" width="8.7265625" style="58" customWidth="1"/>
    <col min="14857" max="14857" width="7.26953125" style="58" customWidth="1"/>
    <col min="14858" max="14858" width="3.26953125" style="58" customWidth="1"/>
    <col min="14859" max="14859" width="19" style="58" customWidth="1"/>
    <col min="14860" max="14860" width="27.7265625" style="58" customWidth="1"/>
    <col min="14861" max="14861" width="6.81640625" style="58" customWidth="1"/>
    <col min="14862" max="14862" width="12" style="58" customWidth="1"/>
    <col min="14863" max="14863" width="9.1796875" style="58" customWidth="1"/>
    <col min="14864" max="14864" width="9.81640625" style="58" bestFit="1" customWidth="1"/>
    <col min="14865" max="15104" width="8.7265625" style="58"/>
    <col min="15105" max="15107" width="9.1796875" style="58" customWidth="1"/>
    <col min="15108" max="15108" width="22.7265625" style="58" customWidth="1"/>
    <col min="15109" max="15109" width="19.54296875" style="58" customWidth="1"/>
    <col min="15110" max="15110" width="3.26953125" style="58" customWidth="1"/>
    <col min="15111" max="15111" width="20" style="58" customWidth="1"/>
    <col min="15112" max="15112" width="8.7265625" style="58" customWidth="1"/>
    <col min="15113" max="15113" width="7.26953125" style="58" customWidth="1"/>
    <col min="15114" max="15114" width="3.26953125" style="58" customWidth="1"/>
    <col min="15115" max="15115" width="19" style="58" customWidth="1"/>
    <col min="15116" max="15116" width="27.7265625" style="58" customWidth="1"/>
    <col min="15117" max="15117" width="6.81640625" style="58" customWidth="1"/>
    <col min="15118" max="15118" width="12" style="58" customWidth="1"/>
    <col min="15119" max="15119" width="9.1796875" style="58" customWidth="1"/>
    <col min="15120" max="15120" width="9.81640625" style="58" bestFit="1" customWidth="1"/>
    <col min="15121" max="15360" width="8.7265625" style="58"/>
    <col min="15361" max="15363" width="9.1796875" style="58" customWidth="1"/>
    <col min="15364" max="15364" width="22.7265625" style="58" customWidth="1"/>
    <col min="15365" max="15365" width="19.54296875" style="58" customWidth="1"/>
    <col min="15366" max="15366" width="3.26953125" style="58" customWidth="1"/>
    <col min="15367" max="15367" width="20" style="58" customWidth="1"/>
    <col min="15368" max="15368" width="8.7265625" style="58" customWidth="1"/>
    <col min="15369" max="15369" width="7.26953125" style="58" customWidth="1"/>
    <col min="15370" max="15370" width="3.26953125" style="58" customWidth="1"/>
    <col min="15371" max="15371" width="19" style="58" customWidth="1"/>
    <col min="15372" max="15372" width="27.7265625" style="58" customWidth="1"/>
    <col min="15373" max="15373" width="6.81640625" style="58" customWidth="1"/>
    <col min="15374" max="15374" width="12" style="58" customWidth="1"/>
    <col min="15375" max="15375" width="9.1796875" style="58" customWidth="1"/>
    <col min="15376" max="15376" width="9.81640625" style="58" bestFit="1" customWidth="1"/>
    <col min="15377" max="15616" width="8.7265625" style="58"/>
    <col min="15617" max="15619" width="9.1796875" style="58" customWidth="1"/>
    <col min="15620" max="15620" width="22.7265625" style="58" customWidth="1"/>
    <col min="15621" max="15621" width="19.54296875" style="58" customWidth="1"/>
    <col min="15622" max="15622" width="3.26953125" style="58" customWidth="1"/>
    <col min="15623" max="15623" width="20" style="58" customWidth="1"/>
    <col min="15624" max="15624" width="8.7265625" style="58" customWidth="1"/>
    <col min="15625" max="15625" width="7.26953125" style="58" customWidth="1"/>
    <col min="15626" max="15626" width="3.26953125" style="58" customWidth="1"/>
    <col min="15627" max="15627" width="19" style="58" customWidth="1"/>
    <col min="15628" max="15628" width="27.7265625" style="58" customWidth="1"/>
    <col min="15629" max="15629" width="6.81640625" style="58" customWidth="1"/>
    <col min="15630" max="15630" width="12" style="58" customWidth="1"/>
    <col min="15631" max="15631" width="9.1796875" style="58" customWidth="1"/>
    <col min="15632" max="15632" width="9.81640625" style="58" bestFit="1" customWidth="1"/>
    <col min="15633" max="15872" width="8.7265625" style="58"/>
    <col min="15873" max="15875" width="9.1796875" style="58" customWidth="1"/>
    <col min="15876" max="15876" width="22.7265625" style="58" customWidth="1"/>
    <col min="15877" max="15877" width="19.54296875" style="58" customWidth="1"/>
    <col min="15878" max="15878" width="3.26953125" style="58" customWidth="1"/>
    <col min="15879" max="15879" width="20" style="58" customWidth="1"/>
    <col min="15880" max="15880" width="8.7265625" style="58" customWidth="1"/>
    <col min="15881" max="15881" width="7.26953125" style="58" customWidth="1"/>
    <col min="15882" max="15882" width="3.26953125" style="58" customWidth="1"/>
    <col min="15883" max="15883" width="19" style="58" customWidth="1"/>
    <col min="15884" max="15884" width="27.7265625" style="58" customWidth="1"/>
    <col min="15885" max="15885" width="6.81640625" style="58" customWidth="1"/>
    <col min="15886" max="15886" width="12" style="58" customWidth="1"/>
    <col min="15887" max="15887" width="9.1796875" style="58" customWidth="1"/>
    <col min="15888" max="15888" width="9.81640625" style="58" bestFit="1" customWidth="1"/>
    <col min="15889" max="16128" width="8.7265625" style="58"/>
    <col min="16129" max="16131" width="9.1796875" style="58" customWidth="1"/>
    <col min="16132" max="16132" width="22.7265625" style="58" customWidth="1"/>
    <col min="16133" max="16133" width="19.54296875" style="58" customWidth="1"/>
    <col min="16134" max="16134" width="3.26953125" style="58" customWidth="1"/>
    <col min="16135" max="16135" width="20" style="58" customWidth="1"/>
    <col min="16136" max="16136" width="8.7265625" style="58" customWidth="1"/>
    <col min="16137" max="16137" width="7.26953125" style="58" customWidth="1"/>
    <col min="16138" max="16138" width="3.26953125" style="58" customWidth="1"/>
    <col min="16139" max="16139" width="19" style="58" customWidth="1"/>
    <col min="16140" max="16140" width="27.7265625" style="58" customWidth="1"/>
    <col min="16141" max="16141" width="6.81640625" style="58" customWidth="1"/>
    <col min="16142" max="16142" width="12" style="58" customWidth="1"/>
    <col min="16143" max="16143" width="9.1796875" style="58" customWidth="1"/>
    <col min="16144" max="16144" width="9.81640625" style="58" bestFit="1" customWidth="1"/>
    <col min="16145" max="16384" width="8.7265625" style="58"/>
  </cols>
  <sheetData>
    <row r="1" spans="1:17" ht="42.75" customHeight="1" x14ac:dyDescent="0.35">
      <c r="B1" s="59"/>
      <c r="C1" s="60"/>
      <c r="D1" s="60"/>
      <c r="E1" s="60"/>
      <c r="F1" s="60"/>
      <c r="G1" s="60"/>
      <c r="H1" s="60"/>
      <c r="I1" s="60"/>
      <c r="J1" s="60"/>
      <c r="K1" s="60"/>
      <c r="L1" s="60"/>
      <c r="M1" s="60"/>
      <c r="N1" s="60"/>
      <c r="O1" s="61"/>
    </row>
    <row r="2" spans="1:17" ht="45" x14ac:dyDescent="0.9">
      <c r="B2" s="62" t="s">
        <v>1172</v>
      </c>
      <c r="C2" s="60"/>
      <c r="D2" s="60"/>
      <c r="E2" s="60"/>
      <c r="F2" s="60"/>
      <c r="G2" s="60"/>
      <c r="H2" s="60"/>
      <c r="I2" s="60"/>
      <c r="J2" s="60"/>
      <c r="K2" s="60"/>
      <c r="L2" s="60"/>
      <c r="M2" s="63"/>
      <c r="N2" s="60"/>
      <c r="O2" s="61"/>
    </row>
    <row r="3" spans="1:17" ht="30.5" thickBot="1" x14ac:dyDescent="0.65">
      <c r="B3" s="64" t="s">
        <v>1032</v>
      </c>
      <c r="C3" s="60"/>
      <c r="D3" s="60"/>
      <c r="E3" s="60"/>
      <c r="F3" s="60"/>
      <c r="G3" s="60"/>
      <c r="H3" s="64"/>
      <c r="I3" s="60"/>
      <c r="J3" s="60"/>
      <c r="K3" s="60"/>
      <c r="L3" s="60"/>
      <c r="M3" s="63"/>
      <c r="N3" s="60"/>
      <c r="O3" s="61"/>
    </row>
    <row r="4" spans="1:17" ht="19" thickBot="1" x14ac:dyDescent="0.5">
      <c r="B4" s="252" t="s">
        <v>4</v>
      </c>
      <c r="C4" s="253"/>
      <c r="D4" s="253"/>
      <c r="E4" s="254"/>
      <c r="G4" s="60"/>
      <c r="L4" s="65"/>
      <c r="M4" s="60"/>
      <c r="N4" s="60"/>
      <c r="O4" s="61"/>
    </row>
    <row r="5" spans="1:17" x14ac:dyDescent="0.3">
      <c r="A5" s="66"/>
      <c r="B5" s="60"/>
      <c r="C5" s="60"/>
      <c r="D5" s="60"/>
      <c r="E5" s="60"/>
      <c r="F5" s="60"/>
      <c r="G5" s="61"/>
      <c r="H5" s="61"/>
      <c r="I5" s="61"/>
      <c r="J5" s="61"/>
      <c r="K5" s="61"/>
      <c r="L5" s="61"/>
      <c r="M5" s="61"/>
      <c r="N5" s="61"/>
      <c r="O5" s="67"/>
    </row>
    <row r="6" spans="1:17" ht="30.5" thickBot="1" x14ac:dyDescent="0.65">
      <c r="A6" s="66"/>
      <c r="B6" s="64" t="s">
        <v>1033</v>
      </c>
      <c r="C6" s="64"/>
      <c r="D6" s="68"/>
      <c r="E6" s="68"/>
      <c r="F6" s="68"/>
      <c r="G6" s="68"/>
      <c r="H6" s="68"/>
      <c r="I6" s="68"/>
      <c r="J6" s="68"/>
      <c r="K6" s="68"/>
      <c r="L6" s="68"/>
      <c r="M6" s="68"/>
      <c r="N6" s="67"/>
      <c r="O6" s="67"/>
      <c r="P6" s="67"/>
      <c r="Q6" s="67"/>
    </row>
    <row r="7" spans="1:17" ht="19" thickBot="1" x14ac:dyDescent="0.5">
      <c r="A7" s="66"/>
      <c r="B7" s="255" t="s">
        <v>88</v>
      </c>
      <c r="C7" s="256"/>
      <c r="D7" s="256"/>
      <c r="E7" s="257"/>
      <c r="G7" s="68"/>
      <c r="H7" s="68"/>
      <c r="I7" s="68"/>
      <c r="J7" s="68"/>
      <c r="K7" s="68"/>
      <c r="L7" s="68"/>
      <c r="M7" s="68"/>
      <c r="N7" s="67"/>
      <c r="O7" s="67"/>
    </row>
    <row r="8" spans="1:17" ht="14.5" x14ac:dyDescent="0.35">
      <c r="A8" s="66"/>
      <c r="B8" s="69"/>
      <c r="C8" s="67"/>
      <c r="D8" s="67"/>
      <c r="E8" s="67"/>
      <c r="F8" s="67"/>
      <c r="G8" s="68"/>
      <c r="H8" s="68"/>
      <c r="I8" s="68"/>
      <c r="J8" s="68"/>
      <c r="K8" s="68"/>
      <c r="L8" s="68"/>
      <c r="M8" s="68"/>
      <c r="N8" s="67"/>
      <c r="O8" s="67"/>
    </row>
    <row r="9" spans="1:17" ht="14.5" x14ac:dyDescent="0.35">
      <c r="A9" s="66"/>
      <c r="B9" s="69"/>
      <c r="C9" s="70"/>
      <c r="D9" s="70"/>
      <c r="E9" s="68"/>
      <c r="F9" s="68"/>
      <c r="G9" s="68"/>
      <c r="H9" s="68"/>
      <c r="I9" s="68"/>
      <c r="J9" s="68"/>
      <c r="K9" s="68"/>
      <c r="L9" s="68"/>
      <c r="M9" s="68"/>
      <c r="N9" s="67"/>
      <c r="O9" s="67"/>
    </row>
    <row r="10" spans="1:17" ht="14.5" x14ac:dyDescent="0.35">
      <c r="A10" s="66"/>
      <c r="B10" s="71"/>
      <c r="C10" s="72"/>
      <c r="D10" s="72"/>
      <c r="E10" s="71"/>
      <c r="F10" s="71"/>
      <c r="G10" s="71"/>
      <c r="H10" s="71"/>
      <c r="I10" s="71"/>
      <c r="J10" s="71"/>
      <c r="K10" s="71"/>
      <c r="L10" s="71"/>
      <c r="M10" s="71"/>
      <c r="N10" s="73"/>
      <c r="O10" s="67"/>
    </row>
    <row r="11" spans="1:17" ht="14.5" x14ac:dyDescent="0.35">
      <c r="A11" s="66"/>
      <c r="B11" s="71"/>
      <c r="C11" s="71"/>
      <c r="D11" s="71"/>
      <c r="E11" s="74"/>
      <c r="F11" s="71"/>
      <c r="G11" s="71"/>
      <c r="H11" s="71"/>
      <c r="I11" s="71"/>
      <c r="J11" s="71"/>
      <c r="K11" s="71"/>
      <c r="L11" s="71"/>
      <c r="M11" s="71"/>
      <c r="N11" s="73"/>
      <c r="O11" s="67"/>
    </row>
    <row r="12" spans="1:17" ht="14.5" x14ac:dyDescent="0.35">
      <c r="A12" s="66"/>
      <c r="B12" s="75"/>
      <c r="C12" s="75" t="s">
        <v>1034</v>
      </c>
      <c r="D12" s="71"/>
      <c r="E12" s="235" t="s">
        <v>1035</v>
      </c>
      <c r="F12" s="235"/>
      <c r="G12" s="235"/>
      <c r="H12" s="71"/>
      <c r="I12" s="71"/>
      <c r="J12" s="71"/>
      <c r="K12" s="76" t="s">
        <v>1036</v>
      </c>
      <c r="L12" s="77"/>
      <c r="M12" s="78"/>
      <c r="N12" s="73"/>
      <c r="O12" s="67"/>
    </row>
    <row r="13" spans="1:17" ht="14.5" x14ac:dyDescent="0.35">
      <c r="A13" s="66"/>
      <c r="B13" s="79"/>
      <c r="C13" s="80" t="s">
        <v>957</v>
      </c>
      <c r="D13" s="71"/>
      <c r="E13" s="76" t="s">
        <v>1173</v>
      </c>
      <c r="F13" s="71"/>
      <c r="G13" s="71" t="s">
        <v>1174</v>
      </c>
      <c r="H13" s="71"/>
      <c r="I13" s="71"/>
      <c r="J13" s="71"/>
      <c r="K13" s="71" t="s">
        <v>1038</v>
      </c>
      <c r="L13" s="71"/>
      <c r="M13" s="78"/>
      <c r="N13" s="73"/>
      <c r="O13" s="67"/>
    </row>
    <row r="14" spans="1:17" ht="14.5" x14ac:dyDescent="0.35">
      <c r="A14" s="66"/>
      <c r="B14" s="71"/>
      <c r="C14" s="81" t="str">
        <f>'Underlag till diagram'!P94</f>
        <v/>
      </c>
      <c r="D14" s="78"/>
      <c r="E14" s="183" t="str">
        <f>'Underlag till diagram'!P96</f>
        <v/>
      </c>
      <c r="F14" s="82"/>
      <c r="G14" s="204" t="str">
        <f>'Underlag till diagram'!P97</f>
        <v/>
      </c>
      <c r="H14" s="71"/>
      <c r="I14" s="71"/>
      <c r="J14" s="71"/>
      <c r="K14" s="183" t="str">
        <f>'Underlag till diagram'!P90</f>
        <v/>
      </c>
      <c r="L14" s="183"/>
      <c r="M14" s="78"/>
      <c r="N14" s="73"/>
      <c r="O14" s="67"/>
    </row>
    <row r="15" spans="1:17" ht="14.5" x14ac:dyDescent="0.35">
      <c r="A15" s="66"/>
      <c r="B15" s="71"/>
      <c r="C15" s="82"/>
      <c r="D15" s="78"/>
      <c r="E15" s="82"/>
      <c r="F15" s="71"/>
      <c r="G15" s="71"/>
      <c r="H15" s="82"/>
      <c r="I15" s="82"/>
      <c r="J15" s="71"/>
      <c r="K15" s="82"/>
      <c r="L15" s="82"/>
      <c r="M15" s="83"/>
      <c r="N15" s="73"/>
      <c r="O15" s="67"/>
    </row>
    <row r="16" spans="1:17" ht="14.5" x14ac:dyDescent="0.35">
      <c r="A16" s="66"/>
      <c r="B16" s="71"/>
      <c r="C16" s="82"/>
      <c r="D16" s="78"/>
      <c r="E16" s="76" t="s">
        <v>1039</v>
      </c>
      <c r="F16" s="71"/>
      <c r="G16" s="71"/>
      <c r="H16" s="82"/>
      <c r="I16" s="82"/>
      <c r="J16" s="71"/>
      <c r="K16" s="82"/>
      <c r="L16" s="82"/>
      <c r="M16" s="83"/>
      <c r="N16" s="73"/>
      <c r="O16" s="67"/>
    </row>
    <row r="17" spans="1:16" ht="14.5" x14ac:dyDescent="0.35">
      <c r="A17" s="66"/>
      <c r="B17" s="71"/>
      <c r="C17" s="71"/>
      <c r="D17" s="71"/>
      <c r="E17" s="234" t="str">
        <f>'Underlag till diagram'!P99</f>
        <v/>
      </c>
      <c r="F17" s="234"/>
      <c r="G17" s="71"/>
      <c r="H17" s="71"/>
      <c r="I17" s="71"/>
      <c r="J17" s="71"/>
      <c r="K17" s="71"/>
      <c r="L17" s="71"/>
      <c r="M17" s="71"/>
      <c r="N17" s="73"/>
      <c r="O17" s="67"/>
    </row>
    <row r="18" spans="1:16" ht="7.5" customHeight="1" x14ac:dyDescent="0.35">
      <c r="A18" s="66"/>
      <c r="B18" s="71"/>
      <c r="C18" s="84" t="s">
        <v>4</v>
      </c>
      <c r="D18" s="71"/>
      <c r="E18" s="71"/>
      <c r="F18" s="71"/>
      <c r="G18" s="71"/>
      <c r="H18" s="71"/>
      <c r="I18" s="71"/>
      <c r="J18" s="71"/>
      <c r="K18" s="71"/>
      <c r="L18" s="71"/>
      <c r="M18" s="71"/>
      <c r="N18" s="73"/>
      <c r="O18" s="67"/>
    </row>
    <row r="19" spans="1:16" ht="14.5" x14ac:dyDescent="0.35">
      <c r="A19" s="66"/>
      <c r="B19" s="71"/>
      <c r="C19" s="85" t="str">
        <f>IFERROR(IF($G$25="0 GWh","",IF($G$25="","",P19)),"")</f>
        <v/>
      </c>
      <c r="D19" s="71"/>
      <c r="E19" s="71"/>
      <c r="F19" s="82"/>
      <c r="G19" s="80"/>
      <c r="H19" s="71"/>
      <c r="I19" s="71"/>
      <c r="J19" s="71"/>
      <c r="K19" s="71"/>
      <c r="L19" s="71"/>
      <c r="M19" s="71"/>
      <c r="N19" s="71"/>
      <c r="O19" s="67"/>
      <c r="P19" s="86" t="s">
        <v>1040</v>
      </c>
    </row>
    <row r="20" spans="1:16" ht="14.5" x14ac:dyDescent="0.35">
      <c r="A20" s="66"/>
      <c r="B20" s="71"/>
      <c r="C20" s="85" t="str">
        <f>IF(C19="","",IF('Underlag till diagram'!R92="ja","",P20))</f>
        <v/>
      </c>
      <c r="D20" s="71"/>
      <c r="E20" s="71"/>
      <c r="F20" s="82"/>
      <c r="G20" s="80"/>
      <c r="H20" s="71"/>
      <c r="I20" s="71"/>
      <c r="J20" s="71"/>
      <c r="K20" s="71"/>
      <c r="L20" s="71"/>
      <c r="M20" s="71"/>
      <c r="N20" s="71"/>
      <c r="O20" s="67"/>
      <c r="P20" s="86" t="s">
        <v>1041</v>
      </c>
    </row>
    <row r="21" spans="1:16" ht="8.25" customHeight="1" x14ac:dyDescent="0.35">
      <c r="A21" s="66"/>
      <c r="B21" s="71"/>
      <c r="C21" s="71"/>
      <c r="D21" s="71"/>
      <c r="E21" s="71"/>
      <c r="F21" s="82"/>
      <c r="G21" s="83"/>
      <c r="H21" s="71"/>
      <c r="I21" s="71"/>
      <c r="J21" s="71"/>
      <c r="K21" s="71"/>
      <c r="L21" s="71"/>
      <c r="M21" s="71"/>
      <c r="N21" s="71"/>
      <c r="O21" s="67"/>
    </row>
    <row r="22" spans="1:16" ht="14.5" x14ac:dyDescent="0.35">
      <c r="A22" s="66"/>
      <c r="B22" s="71"/>
      <c r="C22" s="233" t="s">
        <v>1042</v>
      </c>
      <c r="D22" s="233"/>
      <c r="E22" s="71"/>
      <c r="F22" s="71"/>
      <c r="G22" s="71"/>
      <c r="H22" s="71"/>
      <c r="I22" s="71"/>
      <c r="J22" s="71"/>
      <c r="K22" s="71"/>
      <c r="L22" s="71"/>
      <c r="M22" s="71"/>
      <c r="N22" s="71"/>
      <c r="O22" s="67"/>
    </row>
    <row r="23" spans="1:16" ht="14.5" x14ac:dyDescent="0.35">
      <c r="A23" s="66"/>
      <c r="B23" s="71"/>
      <c r="C23" s="75" t="s">
        <v>1043</v>
      </c>
      <c r="D23" s="75"/>
      <c r="E23" s="71"/>
      <c r="F23" s="71"/>
      <c r="G23" s="237" t="str">
        <f>IF($C$81="x","",IF($C$80="x","Se länk",VLOOKUP($B$7,Underlagsinformation!$B$1:$BR$571,MATCH("Kommuner",Underlagsinformation!$B$1:$BR$1,0),FALSE)))</f>
        <v/>
      </c>
      <c r="H23" s="237"/>
      <c r="I23" s="237"/>
      <c r="J23" s="237"/>
      <c r="K23" s="71"/>
      <c r="L23" s="71"/>
      <c r="M23" s="71"/>
      <c r="N23" s="71"/>
      <c r="O23" s="67"/>
    </row>
    <row r="24" spans="1:16" ht="14.5" x14ac:dyDescent="0.35">
      <c r="A24" s="66"/>
      <c r="B24" s="71"/>
      <c r="C24" s="75"/>
      <c r="D24" s="75"/>
      <c r="E24" s="71"/>
      <c r="F24" s="71"/>
      <c r="G24" s="71"/>
      <c r="H24" s="71"/>
      <c r="I24" s="71"/>
      <c r="J24" s="71"/>
      <c r="K24" s="71"/>
      <c r="L24" s="71"/>
      <c r="M24" s="71"/>
      <c r="N24" s="71"/>
      <c r="O24" s="67"/>
    </row>
    <row r="25" spans="1:16" ht="14.5" x14ac:dyDescent="0.35">
      <c r="A25" s="66"/>
      <c r="B25" s="71"/>
      <c r="C25" s="233" t="s">
        <v>1044</v>
      </c>
      <c r="D25" s="233"/>
      <c r="E25" s="71"/>
      <c r="F25" s="71"/>
      <c r="G25" s="87" t="str">
        <f>IFERROR(IF($C$81="x","",IF($C$80="x","Se länk",CONCATENATE(ROUND(VLOOKUP($B$7,Totalt!$B$1:$BS$531,MATCH("Leveranser:",Totalt!$B$1:$BS$1,0),FALSE),IF(VLOOKUP($B$7,Totalt!$B$1:$BS$531,MATCH("Leveranser:",Totalt!$B$1:$BS$1,0),FALSE)&lt;100,1,0))," GWh"))),"")</f>
        <v/>
      </c>
      <c r="H25" s="80"/>
      <c r="I25" s="71"/>
      <c r="J25" s="71"/>
      <c r="K25" s="71"/>
      <c r="L25" s="71"/>
      <c r="M25" s="71"/>
      <c r="N25" s="71"/>
      <c r="O25" s="67"/>
    </row>
    <row r="26" spans="1:16" ht="14.5" x14ac:dyDescent="0.35">
      <c r="A26" s="66"/>
      <c r="B26" s="71"/>
      <c r="C26" s="80" t="s">
        <v>1045</v>
      </c>
      <c r="D26" s="88"/>
      <c r="E26" s="71"/>
      <c r="F26" s="71"/>
      <c r="G26" s="87" t="str">
        <f>IFERROR(IF($C$81="x","",IF($C$80="x","",
IF(VLOOKUP($B$7,Underlagsinformation!$B$1:$M$600,MATCH("Såld prod.spec värme:",Underlagsinformation!$B$1:$M$1,0),FALSE)&lt;&gt;"",
CONCATENATE(ROUND(VLOOKUP($B$7,Underlagsinformation!$B$1:$M$600,MATCH("Såld prod.spec värme:",Underlagsinformation!$B$1:$M$1,0),FALSE),0)," GWh"),""))),"")</f>
        <v/>
      </c>
      <c r="H26" s="80"/>
      <c r="I26" s="71"/>
      <c r="J26" s="71"/>
      <c r="K26" s="71"/>
      <c r="L26" s="71"/>
      <c r="M26" s="71"/>
      <c r="N26" s="71"/>
      <c r="O26" s="67"/>
    </row>
    <row r="27" spans="1:16" ht="14.5" x14ac:dyDescent="0.35">
      <c r="A27" s="66"/>
      <c r="B27" s="71"/>
      <c r="C27" s="89"/>
      <c r="D27" s="89"/>
      <c r="E27" s="71"/>
      <c r="F27" s="71"/>
      <c r="G27" s="90"/>
      <c r="H27" s="80"/>
      <c r="I27" s="78"/>
      <c r="J27" s="78"/>
      <c r="K27" s="71"/>
      <c r="L27" s="71"/>
      <c r="M27" s="71"/>
      <c r="N27" s="71"/>
      <c r="O27" s="67"/>
    </row>
    <row r="28" spans="1:16" ht="14.5" x14ac:dyDescent="0.35">
      <c r="A28" s="66"/>
      <c r="B28" s="71"/>
      <c r="C28" s="233" t="s">
        <v>1046</v>
      </c>
      <c r="D28" s="233"/>
      <c r="E28" s="71"/>
      <c r="F28" s="71"/>
      <c r="G28" s="87" t="str">
        <f>IFERROR(IF($C$81="x","",IF($C$80="x","",
IF(VLOOKUP($B$7,Underlagsinformation!$B$1:$M$600,MATCH("Elproduktion",Underlagsinformation!$B$1:$M$1,0),FALSE)="","",
CONCATENATE(ROUND(VLOOKUP($B$7,Underlagsinformation!$B$1:$M$600,MATCH("Elproduktion",Underlagsinformation!$B$1:$M$1,0),FALSE),1)," GWh")))),"")</f>
        <v/>
      </c>
      <c r="H28" s="80"/>
      <c r="I28" s="78"/>
      <c r="J28" s="78"/>
      <c r="K28" s="71"/>
      <c r="L28" s="71"/>
      <c r="M28" s="71"/>
      <c r="N28" s="71"/>
      <c r="O28" s="67"/>
    </row>
    <row r="29" spans="1:16" ht="14.5" x14ac:dyDescent="0.35">
      <c r="A29" s="66"/>
      <c r="B29" s="71"/>
      <c r="C29" s="80" t="s">
        <v>1047</v>
      </c>
      <c r="D29" s="91"/>
      <c r="E29" s="92"/>
      <c r="F29" s="92"/>
      <c r="G29" s="110" t="str">
        <f>IFERROR(IF($C$81="x","",IF($C$80="x","",
IF(VLOOKUP($B$7,Underlagsinformation!$B$1:$P$501,MATCH("Andel av bränsle i kvv som allokerats till värme, exklusive rökgaskondensering och hjälpel",Underlagsinformation!$B$1:$R$1,0),FALSE)="","",
(ROUND(VLOOKUP($B$7,Underlagsinformation!$B$1:$P$600,MATCH("Andel av bränsle i kvv som allokerats till värme, exklusive rökgaskondensering och hjälpel",Underlagsinformation!$B$1:$R$1,0),FALSE),2))))),"")</f>
        <v/>
      </c>
      <c r="H29" s="80"/>
      <c r="I29" s="71"/>
      <c r="J29" s="71"/>
      <c r="K29" s="71"/>
      <c r="L29" s="93"/>
      <c r="M29" s="93"/>
      <c r="N29" s="71"/>
      <c r="O29" s="67"/>
    </row>
    <row r="30" spans="1:16" ht="14.5" x14ac:dyDescent="0.35">
      <c r="A30" s="66"/>
      <c r="B30" s="71"/>
      <c r="C30" s="80"/>
      <c r="D30" s="91"/>
      <c r="E30" s="92"/>
      <c r="F30" s="92"/>
      <c r="G30" s="82"/>
      <c r="H30" s="80"/>
      <c r="I30" s="71"/>
      <c r="J30" s="71"/>
      <c r="K30" s="71"/>
      <c r="L30" s="93"/>
      <c r="M30" s="93"/>
      <c r="N30" s="71"/>
      <c r="O30" s="67"/>
    </row>
    <row r="31" spans="1:16" ht="14.5" x14ac:dyDescent="0.35">
      <c r="A31" s="66"/>
      <c r="B31" s="71"/>
      <c r="C31" s="76" t="s">
        <v>1048</v>
      </c>
      <c r="D31" s="80"/>
      <c r="E31" s="71"/>
      <c r="F31" s="71"/>
      <c r="G31" s="87" t="str">
        <f>IFERROR(IF($C$81="x","",IF($C$80="x","Se länk",CONCATENATE(ROUND(VLOOKUP($B$7,Totalt!$B$1:$CA$531,MATCH("Totalt tillförd energi:",Totalt!$B$1:$CJ$1,0),FALSE),IF(VLOOKUP($B$7,Totalt!$B$1:$CA$531,MATCH("Totalt tillförd energi:",Totalt!$B$1:$CJ$1,0),FALSE)&lt;100,1,0))," GWh"))),"")</f>
        <v/>
      </c>
      <c r="H31" s="80"/>
      <c r="I31" s="71"/>
      <c r="J31" s="71"/>
      <c r="K31" s="71"/>
      <c r="L31" s="71"/>
      <c r="M31" s="71"/>
      <c r="N31" s="71"/>
      <c r="O31" s="67"/>
    </row>
    <row r="32" spans="1:16" ht="14.5" x14ac:dyDescent="0.35">
      <c r="A32" s="66"/>
      <c r="B32" s="71"/>
      <c r="C32" s="89" t="s">
        <v>1049</v>
      </c>
      <c r="D32" s="94"/>
      <c r="E32" s="71"/>
      <c r="F32" s="71"/>
      <c r="G32" s="87" t="str">
        <f>IFERROR(IF($C$81="x","",IF($C$80="x","",
CONCATENATE(ROUND(VLOOKUP($B$7,Totalt!$B$1:$CA$531,MATCH("Total el",Totalt!$B$1:$CJ$1,0),FALSE),1)," GWh"))),"")</f>
        <v/>
      </c>
      <c r="H32" s="80"/>
      <c r="I32" s="71"/>
      <c r="J32" s="71"/>
      <c r="K32" s="71"/>
      <c r="L32" s="71"/>
      <c r="M32" s="71"/>
      <c r="N32" s="71"/>
      <c r="O32" s="67"/>
    </row>
    <row r="33" spans="1:15" ht="14.5" x14ac:dyDescent="0.35">
      <c r="A33" s="66"/>
      <c r="B33" s="71"/>
      <c r="C33" s="71"/>
      <c r="D33" s="94"/>
      <c r="E33" s="71"/>
      <c r="F33" s="71"/>
      <c r="G33" s="71"/>
      <c r="H33" s="71"/>
      <c r="I33" s="71"/>
      <c r="J33" s="71"/>
      <c r="K33" s="71"/>
      <c r="L33" s="71"/>
      <c r="M33" s="71"/>
      <c r="N33" s="71"/>
      <c r="O33" s="67"/>
    </row>
    <row r="34" spans="1:15" ht="14.5" x14ac:dyDescent="0.35">
      <c r="A34" s="66"/>
      <c r="B34" s="71"/>
      <c r="C34" s="80" t="s">
        <v>1050</v>
      </c>
      <c r="D34" s="88"/>
      <c r="E34" s="71"/>
      <c r="F34" s="80"/>
      <c r="G34" s="238" t="str">
        <f>IFERROR(IF($C$81="x","",IF($C$80="x","",'Underlag till diagram'!$B$17)),"")</f>
        <v/>
      </c>
      <c r="H34" s="238"/>
      <c r="I34" s="238"/>
      <c r="J34" s="238"/>
      <c r="K34" s="238"/>
      <c r="L34" s="71"/>
      <c r="M34" s="71"/>
      <c r="N34" s="71"/>
      <c r="O34" s="67"/>
    </row>
    <row r="35" spans="1:15" ht="3" customHeight="1" x14ac:dyDescent="0.35">
      <c r="A35" s="66"/>
      <c r="B35" s="71"/>
      <c r="C35" s="71"/>
      <c r="D35" s="88"/>
      <c r="E35" s="71"/>
      <c r="F35" s="80"/>
      <c r="G35" s="95"/>
      <c r="H35" s="80"/>
      <c r="I35" s="80"/>
      <c r="J35" s="80"/>
      <c r="K35" s="80"/>
      <c r="L35" s="71"/>
      <c r="M35" s="71"/>
      <c r="N35" s="71"/>
      <c r="O35" s="67"/>
    </row>
    <row r="36" spans="1:15" ht="16" x14ac:dyDescent="0.4">
      <c r="A36" s="66"/>
      <c r="B36" s="71"/>
      <c r="C36" s="80" t="s">
        <v>1051</v>
      </c>
      <c r="D36" s="88"/>
      <c r="E36" s="71"/>
      <c r="F36" s="80"/>
      <c r="G36" s="87" t="str">
        <f>IFERROR(IF($C$81="x","",IF($C$80="x","",
CONCATENATE(ROUND(VLOOKUP($B$7,Miljö!$B$1:$K$600,MATCH("Koldioxidekvivalenter energiomvandling (g/kwh)",Miljö!$B$1:$K$1,0),FALSE),1)," g CO2 ekv/kWh"))),"")</f>
        <v/>
      </c>
      <c r="H36" s="80"/>
      <c r="I36" s="80"/>
      <c r="J36" s="80"/>
      <c r="K36" s="80"/>
      <c r="L36" s="71"/>
      <c r="M36" s="71"/>
      <c r="N36" s="71"/>
      <c r="O36" s="67"/>
    </row>
    <row r="37" spans="1:15" ht="14.5" x14ac:dyDescent="0.35">
      <c r="A37" s="66"/>
      <c r="B37" s="71"/>
      <c r="C37" s="80" t="s">
        <v>1052</v>
      </c>
      <c r="D37" s="88"/>
      <c r="E37" s="71"/>
      <c r="F37" s="80"/>
      <c r="G37" s="232" t="str">
        <f>IFERROR(IF($C$81="x","",IF($C$80="x","",ROUND(VLOOKUP($B$7,Miljö!$B$1:$K$600,MATCH("Fossilandel för ursprungspecificerad el ()",Miljö!$B$1:$K$1,0),FALSE),4))),"")</f>
        <v/>
      </c>
      <c r="H37" s="80"/>
      <c r="I37" s="80"/>
      <c r="J37" s="80"/>
      <c r="K37" s="80"/>
      <c r="L37" s="71"/>
      <c r="M37" s="71"/>
      <c r="N37" s="71"/>
      <c r="O37" s="67"/>
    </row>
    <row r="38" spans="1:15" ht="14.5" x14ac:dyDescent="0.35">
      <c r="A38" s="66"/>
      <c r="B38" s="71"/>
      <c r="C38" s="80" t="s">
        <v>1053</v>
      </c>
      <c r="D38" s="88"/>
      <c r="E38" s="71"/>
      <c r="F38" s="80"/>
      <c r="G38" s="96" t="str">
        <f>IFERROR(IF($C$81="x","",IF($C$80="x","",ROUND(VLOOKUP($B$7,Miljö!$B$1:$K$600,MATCH("Primärenergifaktor ()",Miljö!$B$1:$K$1,0),FALSE),1))),"")</f>
        <v/>
      </c>
      <c r="H38" s="80"/>
      <c r="I38" s="80"/>
      <c r="J38" s="80"/>
      <c r="K38" s="80"/>
      <c r="L38" s="71"/>
      <c r="M38" s="71"/>
      <c r="N38" s="71"/>
      <c r="O38" s="67"/>
    </row>
    <row r="39" spans="1:15" ht="14.5" x14ac:dyDescent="0.35">
      <c r="A39" s="66"/>
      <c r="B39" s="71"/>
      <c r="C39" s="71"/>
      <c r="D39" s="71"/>
      <c r="E39" s="71"/>
      <c r="F39" s="80"/>
      <c r="G39" s="80"/>
      <c r="H39" s="80"/>
      <c r="I39" s="80"/>
      <c r="J39" s="80"/>
      <c r="K39" s="80"/>
      <c r="L39" s="71"/>
      <c r="M39" s="71"/>
      <c r="N39" s="71"/>
      <c r="O39" s="67"/>
    </row>
    <row r="40" spans="1:15" ht="14.5" x14ac:dyDescent="0.35">
      <c r="A40" s="66"/>
      <c r="B40" s="71"/>
      <c r="C40" s="89" t="s">
        <v>1054</v>
      </c>
      <c r="D40" s="71"/>
      <c r="E40" s="71"/>
      <c r="F40" s="71"/>
      <c r="G40" s="239" t="str">
        <f>IFERROR(IF($C$81="x","",IF($C$80="x","",VLOOKUP($B$7,Underlagsinformation!$B$1:$L$600,MATCH("Allokeringsmetod vid kraftvärme",Underlagsinformation!$B$1:$M$1,0),FALSE))),"")</f>
        <v/>
      </c>
      <c r="H40" s="240"/>
      <c r="I40" s="240"/>
      <c r="J40" s="240"/>
      <c r="K40" s="240"/>
      <c r="L40" s="240"/>
      <c r="M40" s="71"/>
      <c r="N40" s="71"/>
      <c r="O40" s="68"/>
    </row>
    <row r="41" spans="1:15" ht="32.25" customHeight="1" x14ac:dyDescent="0.35">
      <c r="A41" s="66"/>
      <c r="B41" s="71"/>
      <c r="C41" s="80" t="s">
        <v>1055</v>
      </c>
      <c r="D41" s="97"/>
      <c r="E41" s="97"/>
      <c r="F41" s="71"/>
      <c r="G41" s="241" t="str">
        <f>IFERROR(IF($C$81="x","",IF($C$82="x",VLOOKUP($B$7,Underlagsinformation!$B$1:$L$487,2,FALSE),"För mer information, kontakta företaget")),"")</f>
        <v/>
      </c>
      <c r="H41" s="241"/>
      <c r="I41" s="241"/>
      <c r="J41" s="241"/>
      <c r="K41" s="241"/>
      <c r="L41" s="241"/>
      <c r="M41" s="71"/>
      <c r="N41" s="71"/>
      <c r="O41" s="68"/>
    </row>
    <row r="42" spans="1:15" ht="14.5" x14ac:dyDescent="0.35">
      <c r="A42" s="66"/>
      <c r="B42" s="71"/>
      <c r="C42" s="71"/>
      <c r="D42" s="97"/>
      <c r="E42" s="97"/>
      <c r="F42" s="71"/>
      <c r="G42" s="98"/>
      <c r="H42" s="98"/>
      <c r="I42" s="98"/>
      <c r="J42" s="98"/>
      <c r="K42" s="98"/>
      <c r="L42" s="98"/>
      <c r="M42" s="71"/>
      <c r="N42" s="71"/>
      <c r="O42" s="68"/>
    </row>
    <row r="43" spans="1:15" ht="14.5" x14ac:dyDescent="0.35">
      <c r="A43" s="66"/>
      <c r="B43" s="71"/>
      <c r="C43" s="80" t="s">
        <v>1056</v>
      </c>
      <c r="D43" s="71"/>
      <c r="E43" s="71"/>
      <c r="F43" s="71"/>
      <c r="G43" s="258">
        <v>2</v>
      </c>
      <c r="H43" s="71"/>
      <c r="I43" s="71"/>
      <c r="J43" s="71"/>
      <c r="K43" s="71"/>
      <c r="L43" s="71"/>
      <c r="M43" s="111"/>
      <c r="N43" s="71"/>
      <c r="O43" s="67"/>
    </row>
    <row r="44" spans="1:15" ht="20" x14ac:dyDescent="0.4">
      <c r="A44" s="66"/>
      <c r="B44" s="71"/>
      <c r="C44" s="77"/>
      <c r="D44" s="71"/>
      <c r="E44" s="99"/>
      <c r="F44" s="71"/>
      <c r="G44" s="71"/>
      <c r="H44" s="71"/>
      <c r="I44" s="71"/>
      <c r="J44" s="71"/>
      <c r="K44" s="71"/>
      <c r="L44" s="71"/>
      <c r="M44" s="111"/>
      <c r="N44" s="71"/>
      <c r="O44" s="67"/>
    </row>
    <row r="45" spans="1:15" ht="14.5" x14ac:dyDescent="0.35">
      <c r="A45" s="66"/>
      <c r="B45" s="71"/>
      <c r="C45" s="71"/>
      <c r="D45" s="71"/>
      <c r="E45" s="71"/>
      <c r="F45" s="71"/>
      <c r="G45" s="71"/>
      <c r="H45" s="71"/>
      <c r="I45" s="71"/>
      <c r="J45" s="71"/>
      <c r="K45" s="71"/>
      <c r="L45" s="71"/>
      <c r="M45" s="71"/>
      <c r="N45" s="71"/>
      <c r="O45" s="67"/>
    </row>
    <row r="46" spans="1:15" ht="15.5" x14ac:dyDescent="0.35">
      <c r="A46" s="66"/>
      <c r="B46" s="71"/>
      <c r="C46" s="100"/>
      <c r="D46" s="100"/>
      <c r="E46" s="100"/>
      <c r="F46" s="100"/>
      <c r="G46" s="100"/>
      <c r="H46" s="71"/>
      <c r="I46" s="71"/>
      <c r="J46" s="71"/>
      <c r="K46" s="101"/>
      <c r="L46" s="71"/>
      <c r="M46" s="71"/>
      <c r="N46" s="71"/>
      <c r="O46" s="67"/>
    </row>
    <row r="47" spans="1:15" ht="14.5" x14ac:dyDescent="0.35">
      <c r="A47" s="66"/>
      <c r="B47" s="71"/>
      <c r="C47" s="100"/>
      <c r="D47" s="100"/>
      <c r="E47" s="100"/>
      <c r="F47" s="100"/>
      <c r="G47" s="100"/>
      <c r="H47" s="71"/>
      <c r="I47" s="71"/>
      <c r="J47" s="76" t="s">
        <v>1057</v>
      </c>
      <c r="K47" s="76"/>
      <c r="L47" s="76"/>
      <c r="M47" s="71"/>
      <c r="N47" s="102"/>
      <c r="O47" s="67"/>
    </row>
    <row r="48" spans="1:15" ht="15.5" x14ac:dyDescent="0.35">
      <c r="A48" s="66"/>
      <c r="B48" s="71"/>
      <c r="C48" s="100"/>
      <c r="D48" s="100"/>
      <c r="E48" s="100"/>
      <c r="F48" s="100"/>
      <c r="G48" s="100"/>
      <c r="H48" s="71"/>
      <c r="I48" s="71"/>
      <c r="J48" s="71"/>
      <c r="K48" s="101"/>
      <c r="L48" s="71"/>
      <c r="M48" s="71"/>
      <c r="N48" s="102"/>
    </row>
    <row r="49" spans="1:14" ht="30" customHeight="1" x14ac:dyDescent="0.35">
      <c r="A49" s="66"/>
      <c r="B49" s="71"/>
      <c r="C49" s="100"/>
      <c r="D49" s="100"/>
      <c r="E49" s="100"/>
      <c r="F49" s="100"/>
      <c r="G49" s="100"/>
      <c r="H49" s="71"/>
      <c r="I49" s="71"/>
      <c r="J49" s="236" t="str">
        <f>'Underlag till diagram'!AE46</f>
        <v>Återvunnen energi:</v>
      </c>
      <c r="K49" s="236"/>
      <c r="L49" s="236"/>
      <c r="M49" s="103" t="str">
        <f>'Underlag till diagram'!AF46</f>
        <v>ja</v>
      </c>
      <c r="N49" s="104" t="str">
        <f>'Underlag till diagram'!AH46</f>
        <v/>
      </c>
    </row>
    <row r="50" spans="1:14" ht="30" customHeight="1" x14ac:dyDescent="0.35">
      <c r="A50" s="66"/>
      <c r="B50" s="71"/>
      <c r="C50" s="100"/>
      <c r="D50" s="100"/>
      <c r="E50" s="100"/>
      <c r="F50" s="100"/>
      <c r="G50" s="100"/>
      <c r="H50" s="71"/>
      <c r="I50" s="71"/>
      <c r="J50" s="236" t="str">
        <f>'Underlag till diagram'!AE47</f>
        <v/>
      </c>
      <c r="K50" s="236"/>
      <c r="L50" s="236"/>
      <c r="M50" s="103" t="str">
        <f>'Underlag till diagram'!AH47</f>
        <v/>
      </c>
      <c r="N50" s="104" t="str">
        <f>'Underlag till diagram'!AH47</f>
        <v/>
      </c>
    </row>
    <row r="51" spans="1:14" ht="30" customHeight="1" x14ac:dyDescent="0.35">
      <c r="A51" s="66"/>
      <c r="B51" s="71"/>
      <c r="C51" s="100"/>
      <c r="D51" s="100"/>
      <c r="E51" s="100"/>
      <c r="F51" s="100"/>
      <c r="G51" s="100"/>
      <c r="H51" s="71"/>
      <c r="I51" s="71"/>
      <c r="J51" s="236" t="str">
        <f>'Underlag till diagram'!AE48</f>
        <v/>
      </c>
      <c r="K51" s="236"/>
      <c r="L51" s="236"/>
      <c r="M51" s="103" t="str">
        <f>'Underlag till diagram'!AH48</f>
        <v/>
      </c>
      <c r="N51" s="104" t="str">
        <f>'Underlag till diagram'!AH48</f>
        <v/>
      </c>
    </row>
    <row r="52" spans="1:14" ht="30" customHeight="1" x14ac:dyDescent="0.35">
      <c r="A52" s="66"/>
      <c r="B52" s="71"/>
      <c r="C52" s="100"/>
      <c r="D52" s="100"/>
      <c r="E52" s="100"/>
      <c r="F52" s="100"/>
      <c r="G52" s="100"/>
      <c r="H52" s="71"/>
      <c r="I52" s="71"/>
      <c r="J52" s="236" t="str">
        <f>'Underlag till diagram'!AE49</f>
        <v/>
      </c>
      <c r="K52" s="236"/>
      <c r="L52" s="236"/>
      <c r="M52" s="103" t="str">
        <f>'Underlag till diagram'!AH49</f>
        <v/>
      </c>
      <c r="N52" s="104" t="str">
        <f>'Underlag till diagram'!AH49</f>
        <v/>
      </c>
    </row>
    <row r="53" spans="1:14" ht="30" customHeight="1" x14ac:dyDescent="0.35">
      <c r="A53" s="66"/>
      <c r="B53" s="71"/>
      <c r="C53" s="100"/>
      <c r="D53" s="100"/>
      <c r="E53" s="100"/>
      <c r="F53" s="100"/>
      <c r="G53" s="100"/>
      <c r="H53" s="71"/>
      <c r="I53" s="71"/>
      <c r="J53" s="236" t="str">
        <f>'Underlag till diagram'!AE50</f>
        <v/>
      </c>
      <c r="K53" s="236"/>
      <c r="L53" s="236"/>
      <c r="M53" s="103" t="str">
        <f>'Underlag till diagram'!AH50</f>
        <v/>
      </c>
      <c r="N53" s="104" t="str">
        <f>'Underlag till diagram'!AH50</f>
        <v/>
      </c>
    </row>
    <row r="54" spans="1:14" ht="30" customHeight="1" x14ac:dyDescent="0.35">
      <c r="A54" s="66"/>
      <c r="B54" s="71"/>
      <c r="C54" s="100"/>
      <c r="D54" s="100"/>
      <c r="E54" s="100"/>
      <c r="F54" s="100"/>
      <c r="G54" s="100"/>
      <c r="H54" s="71"/>
      <c r="I54" s="71"/>
      <c r="J54" s="236" t="str">
        <f>'Underlag till diagram'!AE51</f>
        <v/>
      </c>
      <c r="K54" s="236"/>
      <c r="L54" s="236"/>
      <c r="M54" s="103" t="str">
        <f>'Underlag till diagram'!AH51</f>
        <v/>
      </c>
      <c r="N54" s="104" t="str">
        <f>'Underlag till diagram'!AH51</f>
        <v/>
      </c>
    </row>
    <row r="55" spans="1:14" ht="30" customHeight="1" x14ac:dyDescent="0.35">
      <c r="A55" s="66"/>
      <c r="B55" s="71"/>
      <c r="C55" s="100"/>
      <c r="D55" s="100"/>
      <c r="E55" s="100"/>
      <c r="F55" s="100"/>
      <c r="G55" s="100"/>
      <c r="H55" s="71"/>
      <c r="I55" s="71"/>
      <c r="J55" s="236" t="str">
        <f>'Underlag till diagram'!AE52</f>
        <v/>
      </c>
      <c r="K55" s="236"/>
      <c r="L55" s="236"/>
      <c r="M55" s="103" t="str">
        <f>'Underlag till diagram'!AH52</f>
        <v/>
      </c>
      <c r="N55" s="104" t="str">
        <f>'Underlag till diagram'!AH52</f>
        <v/>
      </c>
    </row>
    <row r="56" spans="1:14" ht="30" customHeight="1" x14ac:dyDescent="0.35">
      <c r="A56" s="66"/>
      <c r="B56" s="71"/>
      <c r="C56" s="100"/>
      <c r="D56" s="100"/>
      <c r="E56" s="100"/>
      <c r="F56" s="100"/>
      <c r="G56" s="100"/>
      <c r="H56" s="71"/>
      <c r="I56" s="71"/>
      <c r="J56" s="236" t="str">
        <f>'Underlag till diagram'!AE53</f>
        <v/>
      </c>
      <c r="K56" s="236"/>
      <c r="L56" s="236"/>
      <c r="M56" s="103" t="str">
        <f>'Underlag till diagram'!AH53</f>
        <v/>
      </c>
      <c r="N56" s="104" t="str">
        <f>'Underlag till diagram'!AH53</f>
        <v/>
      </c>
    </row>
    <row r="57" spans="1:14" ht="30" customHeight="1" x14ac:dyDescent="0.35">
      <c r="A57" s="66"/>
      <c r="B57" s="71"/>
      <c r="C57" s="100"/>
      <c r="D57" s="100"/>
      <c r="E57" s="100"/>
      <c r="F57" s="100"/>
      <c r="G57" s="100"/>
      <c r="H57" s="71"/>
      <c r="I57" s="71"/>
      <c r="J57" s="236" t="str">
        <f>'Underlag till diagram'!AE54</f>
        <v/>
      </c>
      <c r="K57" s="236"/>
      <c r="L57" s="236"/>
      <c r="M57" s="103" t="str">
        <f>'Underlag till diagram'!AH54</f>
        <v/>
      </c>
      <c r="N57" s="104" t="str">
        <f>'Underlag till diagram'!AH54</f>
        <v/>
      </c>
    </row>
    <row r="58" spans="1:14" ht="30" customHeight="1" x14ac:dyDescent="0.35">
      <c r="A58" s="66"/>
      <c r="B58" s="71"/>
      <c r="C58" s="100"/>
      <c r="D58" s="100"/>
      <c r="E58" s="100"/>
      <c r="F58" s="100"/>
      <c r="G58" s="100"/>
      <c r="H58" s="71"/>
      <c r="I58" s="71"/>
      <c r="J58" s="236" t="str">
        <f>'Underlag till diagram'!AE55</f>
        <v/>
      </c>
      <c r="K58" s="236"/>
      <c r="L58" s="236"/>
      <c r="M58" s="103" t="str">
        <f>'Underlag till diagram'!AH55</f>
        <v/>
      </c>
      <c r="N58" s="104" t="str">
        <f>'Underlag till diagram'!AH55</f>
        <v/>
      </c>
    </row>
    <row r="59" spans="1:14" ht="30" customHeight="1" x14ac:dyDescent="0.35">
      <c r="A59" s="66"/>
      <c r="B59" s="71"/>
      <c r="C59" s="100"/>
      <c r="D59" s="100"/>
      <c r="E59" s="100"/>
      <c r="F59" s="100"/>
      <c r="G59" s="100"/>
      <c r="H59" s="71"/>
      <c r="I59" s="71"/>
      <c r="J59" s="236" t="str">
        <f>'Underlag till diagram'!AE56</f>
        <v/>
      </c>
      <c r="K59" s="236"/>
      <c r="L59" s="236"/>
      <c r="M59" s="103" t="str">
        <f>'Underlag till diagram'!AH56</f>
        <v/>
      </c>
      <c r="N59" s="104" t="str">
        <f>'Underlag till diagram'!AH56</f>
        <v/>
      </c>
    </row>
    <row r="60" spans="1:14" ht="30" customHeight="1" x14ac:dyDescent="0.35">
      <c r="A60" s="66"/>
      <c r="B60" s="71"/>
      <c r="C60" s="100"/>
      <c r="D60" s="100"/>
      <c r="E60" s="100"/>
      <c r="F60" s="100"/>
      <c r="G60" s="100"/>
      <c r="H60" s="71"/>
      <c r="I60" s="71"/>
      <c r="J60" s="236" t="str">
        <f>'Underlag till diagram'!AE57</f>
        <v/>
      </c>
      <c r="K60" s="236"/>
      <c r="L60" s="236"/>
      <c r="M60" s="103" t="str">
        <f>'Underlag till diagram'!AH57</f>
        <v/>
      </c>
      <c r="N60" s="104" t="str">
        <f>'Underlag till diagram'!AH57</f>
        <v/>
      </c>
    </row>
    <row r="61" spans="1:14" ht="30" customHeight="1" x14ac:dyDescent="0.35">
      <c r="A61" s="66"/>
      <c r="B61" s="71"/>
      <c r="C61" s="100"/>
      <c r="D61" s="100"/>
      <c r="E61" s="100"/>
      <c r="F61" s="100"/>
      <c r="G61" s="100"/>
      <c r="H61" s="71"/>
      <c r="I61" s="71"/>
      <c r="J61" s="236" t="str">
        <f>'Underlag till diagram'!AE58</f>
        <v/>
      </c>
      <c r="K61" s="236"/>
      <c r="L61" s="236"/>
      <c r="M61" s="103" t="str">
        <f>'Underlag till diagram'!AH58</f>
        <v/>
      </c>
      <c r="N61" s="104" t="str">
        <f>'Underlag till diagram'!AH58</f>
        <v/>
      </c>
    </row>
    <row r="62" spans="1:14" ht="30" customHeight="1" x14ac:dyDescent="0.35">
      <c r="A62" s="66"/>
      <c r="B62" s="71"/>
      <c r="C62" s="100"/>
      <c r="D62" s="100"/>
      <c r="E62" s="100"/>
      <c r="F62" s="100"/>
      <c r="G62" s="100"/>
      <c r="H62" s="71"/>
      <c r="I62" s="71"/>
      <c r="J62" s="236" t="str">
        <f>'Underlag till diagram'!AE59</f>
        <v/>
      </c>
      <c r="K62" s="236"/>
      <c r="L62" s="236"/>
      <c r="M62" s="103" t="str">
        <f>'Underlag till diagram'!AH59</f>
        <v/>
      </c>
      <c r="N62" s="104" t="str">
        <f>'Underlag till diagram'!AH59</f>
        <v/>
      </c>
    </row>
    <row r="63" spans="1:14" ht="30" customHeight="1" x14ac:dyDescent="0.35">
      <c r="A63" s="66"/>
      <c r="B63" s="71"/>
      <c r="C63" s="100"/>
      <c r="D63" s="100"/>
      <c r="E63" s="100"/>
      <c r="F63" s="100"/>
      <c r="G63" s="100"/>
      <c r="H63" s="71"/>
      <c r="I63" s="71"/>
      <c r="J63" s="236" t="str">
        <f>'Underlag till diagram'!AE60</f>
        <v/>
      </c>
      <c r="K63" s="236"/>
      <c r="L63" s="236"/>
      <c r="M63" s="103" t="str">
        <f>'Underlag till diagram'!AH60</f>
        <v/>
      </c>
      <c r="N63" s="104" t="str">
        <f>'Underlag till diagram'!AH60</f>
        <v/>
      </c>
    </row>
    <row r="64" spans="1:14" ht="30" customHeight="1" x14ac:dyDescent="0.35">
      <c r="A64" s="66"/>
      <c r="B64" s="71"/>
      <c r="C64" s="100"/>
      <c r="D64" s="100"/>
      <c r="E64" s="100"/>
      <c r="F64" s="100"/>
      <c r="G64" s="100"/>
      <c r="H64" s="71"/>
      <c r="I64" s="71"/>
      <c r="J64" s="236" t="str">
        <f>'Underlag till diagram'!AE61</f>
        <v/>
      </c>
      <c r="K64" s="236"/>
      <c r="L64" s="236"/>
      <c r="M64" s="103" t="str">
        <f>'Underlag till diagram'!AH61</f>
        <v/>
      </c>
      <c r="N64" s="104" t="str">
        <f>'Underlag till diagram'!AH61</f>
        <v/>
      </c>
    </row>
    <row r="65" spans="1:17" ht="30" customHeight="1" x14ac:dyDescent="0.35">
      <c r="A65" s="66"/>
      <c r="B65" s="71"/>
      <c r="C65" s="100"/>
      <c r="D65" s="100"/>
      <c r="E65" s="100"/>
      <c r="F65" s="100"/>
      <c r="G65" s="100"/>
      <c r="H65" s="71"/>
      <c r="I65" s="71"/>
      <c r="J65" s="236" t="str">
        <f>'Underlag till diagram'!AE62</f>
        <v/>
      </c>
      <c r="K65" s="236"/>
      <c r="L65" s="236"/>
      <c r="M65" s="103" t="str">
        <f>'Underlag till diagram'!AH62</f>
        <v/>
      </c>
      <c r="N65" s="104" t="str">
        <f>'Underlag till diagram'!AH62</f>
        <v/>
      </c>
      <c r="Q65" s="105"/>
    </row>
    <row r="66" spans="1:17" ht="30" customHeight="1" x14ac:dyDescent="0.35">
      <c r="A66" s="66"/>
      <c r="B66" s="71"/>
      <c r="C66" s="100"/>
      <c r="D66" s="100"/>
      <c r="E66" s="100"/>
      <c r="F66" s="100"/>
      <c r="G66" s="100"/>
      <c r="H66" s="71"/>
      <c r="I66" s="71"/>
      <c r="J66" s="236" t="str">
        <f>'Underlag till diagram'!AE63</f>
        <v/>
      </c>
      <c r="K66" s="236"/>
      <c r="L66" s="236"/>
      <c r="M66" s="103" t="str">
        <f>'Underlag till diagram'!AH63</f>
        <v/>
      </c>
      <c r="N66" s="104" t="str">
        <f>'Underlag till diagram'!AH63</f>
        <v/>
      </c>
    </row>
    <row r="67" spans="1:17" ht="30" customHeight="1" x14ac:dyDescent="0.35">
      <c r="A67" s="66"/>
      <c r="B67" s="71"/>
      <c r="C67" s="100"/>
      <c r="D67" s="100"/>
      <c r="E67" s="100"/>
      <c r="F67" s="100"/>
      <c r="G67" s="100"/>
      <c r="H67" s="71"/>
      <c r="I67" s="71"/>
      <c r="J67" s="236" t="str">
        <f>'Underlag till diagram'!AE64</f>
        <v/>
      </c>
      <c r="K67" s="236"/>
      <c r="L67" s="236"/>
      <c r="M67" s="103" t="str">
        <f>'Underlag till diagram'!AH64</f>
        <v/>
      </c>
      <c r="N67" s="104" t="str">
        <f>'Underlag till diagram'!AH64</f>
        <v/>
      </c>
    </row>
    <row r="68" spans="1:17" ht="30" customHeight="1" x14ac:dyDescent="0.35">
      <c r="A68" s="66"/>
      <c r="B68" s="71"/>
      <c r="C68" s="100"/>
      <c r="D68" s="100"/>
      <c r="E68" s="100"/>
      <c r="F68" s="100"/>
      <c r="G68" s="100"/>
      <c r="H68" s="71"/>
      <c r="I68" s="71"/>
      <c r="J68" s="236" t="str">
        <f>'Underlag till diagram'!AE65</f>
        <v/>
      </c>
      <c r="K68" s="236"/>
      <c r="L68" s="236"/>
      <c r="M68" s="103" t="str">
        <f>'Underlag till diagram'!AH65</f>
        <v/>
      </c>
      <c r="N68" s="104" t="str">
        <f>'Underlag till diagram'!AH65</f>
        <v/>
      </c>
    </row>
    <row r="69" spans="1:17" ht="30" customHeight="1" x14ac:dyDescent="0.35">
      <c r="A69" s="66"/>
      <c r="B69" s="71"/>
      <c r="C69" s="100"/>
      <c r="D69" s="100"/>
      <c r="E69" s="100"/>
      <c r="F69" s="100"/>
      <c r="G69" s="100"/>
      <c r="H69" s="71"/>
      <c r="I69" s="71"/>
      <c r="J69" s="236" t="str">
        <f>'Underlag till diagram'!AE66</f>
        <v/>
      </c>
      <c r="K69" s="236"/>
      <c r="L69" s="236"/>
      <c r="M69" s="103" t="str">
        <f>'Underlag till diagram'!AH66</f>
        <v/>
      </c>
      <c r="N69" s="104" t="str">
        <f>'Underlag till diagram'!AH66</f>
        <v/>
      </c>
    </row>
    <row r="70" spans="1:17" ht="30" customHeight="1" x14ac:dyDescent="0.3">
      <c r="A70" s="66"/>
      <c r="B70" s="78"/>
      <c r="C70" s="100"/>
      <c r="D70" s="100"/>
      <c r="E70" s="100"/>
      <c r="F70" s="100"/>
      <c r="G70" s="100"/>
      <c r="H70" s="78"/>
      <c r="I70" s="78"/>
      <c r="J70" s="236" t="str">
        <f>'Underlag till diagram'!AE67</f>
        <v/>
      </c>
      <c r="K70" s="236"/>
      <c r="L70" s="236"/>
      <c r="M70" s="103" t="str">
        <f>'Underlag till diagram'!AH67</f>
        <v/>
      </c>
      <c r="N70" s="104" t="str">
        <f>'Underlag till diagram'!AH67</f>
        <v/>
      </c>
    </row>
    <row r="71" spans="1:17" ht="30" customHeight="1" x14ac:dyDescent="0.3">
      <c r="A71" s="66"/>
      <c r="B71" s="78"/>
      <c r="C71" s="100"/>
      <c r="D71" s="100"/>
      <c r="E71" s="100"/>
      <c r="F71" s="100"/>
      <c r="G71" s="100"/>
      <c r="H71" s="78"/>
      <c r="I71" s="78"/>
      <c r="J71" s="236" t="str">
        <f>'Underlag till diagram'!AE68</f>
        <v/>
      </c>
      <c r="K71" s="236"/>
      <c r="L71" s="236"/>
      <c r="M71" s="103" t="str">
        <f>'Underlag till diagram'!AH68</f>
        <v/>
      </c>
      <c r="N71" s="104" t="str">
        <f>'Underlag till diagram'!AH68</f>
        <v/>
      </c>
    </row>
    <row r="72" spans="1:17" ht="30" customHeight="1" x14ac:dyDescent="0.3">
      <c r="A72" s="66"/>
      <c r="B72" s="78"/>
      <c r="C72" s="100"/>
      <c r="D72" s="100"/>
      <c r="E72" s="100"/>
      <c r="F72" s="100"/>
      <c r="G72" s="100"/>
      <c r="H72" s="78"/>
      <c r="I72" s="78"/>
      <c r="J72" s="236" t="str">
        <f>'Underlag till diagram'!AE69</f>
        <v/>
      </c>
      <c r="K72" s="236"/>
      <c r="L72" s="236"/>
      <c r="M72" s="103" t="str">
        <f>'Underlag till diagram'!AH69</f>
        <v/>
      </c>
      <c r="N72" s="104" t="str">
        <f>'Underlag till diagram'!AH69</f>
        <v/>
      </c>
    </row>
    <row r="73" spans="1:17" ht="30" customHeight="1" x14ac:dyDescent="0.3">
      <c r="A73" s="66"/>
      <c r="B73" s="78"/>
      <c r="C73" s="100"/>
      <c r="D73" s="100"/>
      <c r="E73" s="100"/>
      <c r="F73" s="100"/>
      <c r="G73" s="100"/>
      <c r="H73" s="78"/>
      <c r="I73" s="78"/>
      <c r="J73" s="236" t="str">
        <f>'Underlag till diagram'!AE70</f>
        <v/>
      </c>
      <c r="K73" s="236"/>
      <c r="L73" s="236"/>
      <c r="M73" s="103" t="str">
        <f>'Underlag till diagram'!AH70</f>
        <v/>
      </c>
      <c r="N73" s="104" t="str">
        <f>'Underlag till diagram'!AH70</f>
        <v/>
      </c>
    </row>
    <row r="74" spans="1:17" ht="30" customHeight="1" x14ac:dyDescent="0.3">
      <c r="A74" s="66"/>
      <c r="B74" s="78"/>
      <c r="C74" s="100"/>
      <c r="D74" s="100"/>
      <c r="E74" s="100"/>
      <c r="F74" s="100"/>
      <c r="G74" s="100"/>
      <c r="H74" s="78"/>
      <c r="I74" s="78"/>
      <c r="J74" s="236" t="str">
        <f>'Underlag till diagram'!AE71</f>
        <v/>
      </c>
      <c r="K74" s="236"/>
      <c r="L74" s="236"/>
      <c r="M74" s="103" t="str">
        <f>'Underlag till diagram'!AH71</f>
        <v/>
      </c>
      <c r="N74" s="104" t="str">
        <f>'Underlag till diagram'!AH71</f>
        <v/>
      </c>
    </row>
    <row r="75" spans="1:17" ht="30" customHeight="1" x14ac:dyDescent="0.3">
      <c r="B75" s="78"/>
      <c r="C75" s="100"/>
      <c r="D75" s="100"/>
      <c r="E75" s="100"/>
      <c r="F75" s="100"/>
      <c r="G75" s="100"/>
      <c r="H75" s="78"/>
      <c r="I75" s="78"/>
      <c r="J75" s="236" t="str">
        <f>'Underlag till diagram'!AE73</f>
        <v/>
      </c>
      <c r="K75" s="236"/>
      <c r="L75" s="236"/>
      <c r="M75" s="103" t="str">
        <f>'Underlag till diagram'!AH73</f>
        <v/>
      </c>
      <c r="N75" s="104" t="str">
        <f>'Underlag till diagram'!AH73</f>
        <v/>
      </c>
    </row>
    <row r="76" spans="1:17" ht="30" customHeight="1" x14ac:dyDescent="0.3">
      <c r="B76" s="78"/>
      <c r="C76" s="106"/>
      <c r="D76" s="106"/>
      <c r="E76" s="100"/>
      <c r="F76" s="78"/>
      <c r="G76" s="78"/>
      <c r="H76" s="78"/>
      <c r="I76" s="78"/>
      <c r="J76" s="236" t="str">
        <f>'Underlag till diagram'!AE74</f>
        <v/>
      </c>
      <c r="K76" s="236"/>
      <c r="L76" s="236"/>
      <c r="M76" s="103" t="str">
        <f>'Underlag till diagram'!AH74</f>
        <v/>
      </c>
      <c r="N76" s="104" t="str">
        <f>'Underlag till diagram'!AH74</f>
        <v/>
      </c>
    </row>
    <row r="77" spans="1:17" ht="30" customHeight="1" x14ac:dyDescent="0.3">
      <c r="B77" s="78"/>
      <c r="C77" s="106"/>
      <c r="D77" s="106"/>
      <c r="E77" s="100"/>
      <c r="F77" s="78"/>
      <c r="G77" s="78"/>
      <c r="H77" s="78"/>
      <c r="I77" s="78"/>
      <c r="J77" s="236" t="str">
        <f>'Underlag till diagram'!AE75</f>
        <v/>
      </c>
      <c r="K77" s="236"/>
      <c r="L77" s="236"/>
      <c r="M77" s="103" t="str">
        <f>'Underlag till diagram'!AH75</f>
        <v/>
      </c>
      <c r="N77" s="104" t="str">
        <f>'Underlag till diagram'!AH75</f>
        <v/>
      </c>
    </row>
    <row r="78" spans="1:17" ht="30" customHeight="1" x14ac:dyDescent="0.3">
      <c r="B78" s="78"/>
      <c r="C78" s="106"/>
      <c r="D78" s="106"/>
      <c r="E78" s="100"/>
      <c r="F78" s="78"/>
      <c r="G78" s="78"/>
      <c r="H78" s="78"/>
      <c r="I78" s="78"/>
      <c r="J78" s="236" t="str">
        <f>'Underlag till diagram'!AE76</f>
        <v/>
      </c>
      <c r="K78" s="236"/>
      <c r="L78" s="236"/>
      <c r="M78" s="103" t="str">
        <f>'Underlag till diagram'!AH76</f>
        <v/>
      </c>
      <c r="N78" s="104" t="str">
        <f>'Underlag till diagram'!AH76</f>
        <v/>
      </c>
    </row>
    <row r="79" spans="1:17" x14ac:dyDescent="0.3">
      <c r="B79" s="78"/>
      <c r="C79" s="78"/>
      <c r="D79" s="78"/>
      <c r="E79" s="78"/>
      <c r="F79" s="78"/>
      <c r="G79" s="78"/>
      <c r="H79" s="78"/>
      <c r="I79" s="78"/>
      <c r="J79" s="78"/>
      <c r="K79" s="78"/>
      <c r="L79" s="78"/>
      <c r="M79" s="78"/>
      <c r="N79" s="100"/>
    </row>
    <row r="80" spans="1:17" ht="14.5" x14ac:dyDescent="0.35">
      <c r="B80" s="107" t="s">
        <v>1058</v>
      </c>
      <c r="C80" s="86" t="str">
        <f>IF('Underlag till diagram'!D2="ja","","x")</f>
        <v/>
      </c>
      <c r="D80" s="108"/>
    </row>
    <row r="81" spans="2:4" x14ac:dyDescent="0.3">
      <c r="B81" s="86" t="s">
        <v>1059</v>
      </c>
      <c r="C81" s="109" t="str">
        <f>IF('Underlag till diagram'!$Q$4="nej","x","")</f>
        <v>x</v>
      </c>
      <c r="D81" s="108"/>
    </row>
    <row r="82" spans="2:4" x14ac:dyDescent="0.3">
      <c r="B82" s="108"/>
      <c r="C82" s="86" t="str">
        <f>IF('Underlag till diagram'!$F$2="Ja","x","")</f>
        <v/>
      </c>
      <c r="D82" s="108"/>
    </row>
    <row r="83" spans="2:4" x14ac:dyDescent="0.3">
      <c r="B83" s="108"/>
      <c r="C83" s="108"/>
      <c r="D83" s="108"/>
    </row>
  </sheetData>
  <sheetProtection algorithmName="SHA-512" hashValue="vMIQ2RFBIC58XPd49L1glTgroZUw3GBf/qUa1Vuh5RZL0+zLRHqDjJiHQuOaFZtyKJROV8u8JglEiUZHQzZrfQ==" saltValue="VlbF8zz83a0LNohupqcbtw==" spinCount="100000" sheet="1" objects="1" scenarios="1"/>
  <protectedRanges>
    <protectedRange sqref="B7:E7 B4:E4" name="Område1"/>
  </protectedRanges>
  <mergeCells count="41">
    <mergeCell ref="J78:L78"/>
    <mergeCell ref="J67:L67"/>
    <mergeCell ref="J68:L68"/>
    <mergeCell ref="J69:L69"/>
    <mergeCell ref="J70:L70"/>
    <mergeCell ref="J71:L71"/>
    <mergeCell ref="J72:L72"/>
    <mergeCell ref="J73:L73"/>
    <mergeCell ref="J74:L74"/>
    <mergeCell ref="J75:L75"/>
    <mergeCell ref="J76:L76"/>
    <mergeCell ref="J77:L77"/>
    <mergeCell ref="J66:L66"/>
    <mergeCell ref="J55:L55"/>
    <mergeCell ref="J56:L56"/>
    <mergeCell ref="J57:L57"/>
    <mergeCell ref="J58:L58"/>
    <mergeCell ref="J59:L59"/>
    <mergeCell ref="J60:L60"/>
    <mergeCell ref="J61:L61"/>
    <mergeCell ref="J62:L62"/>
    <mergeCell ref="J63:L63"/>
    <mergeCell ref="J64:L64"/>
    <mergeCell ref="J65:L65"/>
    <mergeCell ref="J54:L54"/>
    <mergeCell ref="G23:J23"/>
    <mergeCell ref="C25:D25"/>
    <mergeCell ref="C28:D28"/>
    <mergeCell ref="G34:K34"/>
    <mergeCell ref="G40:L40"/>
    <mergeCell ref="G41:L41"/>
    <mergeCell ref="J49:L49"/>
    <mergeCell ref="J50:L50"/>
    <mergeCell ref="J51:L51"/>
    <mergeCell ref="J52:L52"/>
    <mergeCell ref="J53:L53"/>
    <mergeCell ref="C22:D22"/>
    <mergeCell ref="B4:E4"/>
    <mergeCell ref="B7:E7"/>
    <mergeCell ref="E17:F17"/>
    <mergeCell ref="E12:G12"/>
  </mergeCells>
  <conditionalFormatting sqref="B7:E7">
    <cfRule type="expression" dxfId="2" priority="1">
      <formula>$C$81="x"</formula>
    </cfRule>
  </conditionalFormatting>
  <conditionalFormatting sqref="J49:J78">
    <cfRule type="expression" dxfId="1" priority="3">
      <formula>$M49="ja"</formula>
    </cfRule>
  </conditionalFormatting>
  <conditionalFormatting sqref="N49:N78">
    <cfRule type="expression" dxfId="0" priority="4">
      <formula>$M49="ja"</formula>
    </cfRule>
  </conditionalFormatting>
  <dataValidations count="2">
    <dataValidation showInputMessage="1" showErrorMessage="1" errorTitle="Ogiltigt namn" error="Välj ett nät ur listan" sqref="L4" xr:uid="{F27D08F2-C172-46B3-9D78-079C19B380CB}"/>
    <dataValidation type="list" showInputMessage="1" showErrorMessage="1" sqref="WVJ983051:WVN983051 IX4:JB4 ST4:SX4 ACP4:ACT4 AML4:AMP4 AWH4:AWL4 BGD4:BGH4 BPZ4:BQD4 BZV4:BZZ4 CJR4:CJV4 CTN4:CTR4 DDJ4:DDN4 DNF4:DNJ4 DXB4:DXF4 EGX4:EHB4 EQT4:EQX4 FAP4:FAT4 FKL4:FKP4 FUH4:FUL4 GED4:GEH4 GNZ4:GOD4 GXV4:GXZ4 HHR4:HHV4 HRN4:HRR4 IBJ4:IBN4 ILF4:ILJ4 IVB4:IVF4 JEX4:JFB4 JOT4:JOX4 JYP4:JYT4 KIL4:KIP4 KSH4:KSL4 LCD4:LCH4 LLZ4:LMD4 LVV4:LVZ4 MFR4:MFV4 MPN4:MPR4 MZJ4:MZN4 NJF4:NJJ4 NTB4:NTF4 OCX4:ODB4 OMT4:OMX4 OWP4:OWT4 PGL4:PGP4 PQH4:PQL4 QAD4:QAH4 QJZ4:QKD4 QTV4:QTZ4 RDR4:RDV4 RNN4:RNR4 RXJ4:RXN4 SHF4:SHJ4 SRB4:SRF4 TAX4:TBB4 TKT4:TKX4 TUP4:TUT4 UEL4:UEP4 UOH4:UOL4 UYD4:UYH4 VHZ4:VID4 VRV4:VRZ4 WBR4:WBV4 WLN4:WLR4 WVJ4:WVN4 B65547:F65547 IX65547:JB65547 ST65547:SX65547 ACP65547:ACT65547 AML65547:AMP65547 AWH65547:AWL65547 BGD65547:BGH65547 BPZ65547:BQD65547 BZV65547:BZZ65547 CJR65547:CJV65547 CTN65547:CTR65547 DDJ65547:DDN65547 DNF65547:DNJ65547 DXB65547:DXF65547 EGX65547:EHB65547 EQT65547:EQX65547 FAP65547:FAT65547 FKL65547:FKP65547 FUH65547:FUL65547 GED65547:GEH65547 GNZ65547:GOD65547 GXV65547:GXZ65547 HHR65547:HHV65547 HRN65547:HRR65547 IBJ65547:IBN65547 ILF65547:ILJ65547 IVB65547:IVF65547 JEX65547:JFB65547 JOT65547:JOX65547 JYP65547:JYT65547 KIL65547:KIP65547 KSH65547:KSL65547 LCD65547:LCH65547 LLZ65547:LMD65547 LVV65547:LVZ65547 MFR65547:MFV65547 MPN65547:MPR65547 MZJ65547:MZN65547 NJF65547:NJJ65547 NTB65547:NTF65547 OCX65547:ODB65547 OMT65547:OMX65547 OWP65547:OWT65547 PGL65547:PGP65547 PQH65547:PQL65547 QAD65547:QAH65547 QJZ65547:QKD65547 QTV65547:QTZ65547 RDR65547:RDV65547 RNN65547:RNR65547 RXJ65547:RXN65547 SHF65547:SHJ65547 SRB65547:SRF65547 TAX65547:TBB65547 TKT65547:TKX65547 TUP65547:TUT65547 UEL65547:UEP65547 UOH65547:UOL65547 UYD65547:UYH65547 VHZ65547:VID65547 VRV65547:VRZ65547 WBR65547:WBV65547 WLN65547:WLR65547 WVJ65547:WVN65547 B131083:F131083 IX131083:JB131083 ST131083:SX131083 ACP131083:ACT131083 AML131083:AMP131083 AWH131083:AWL131083 BGD131083:BGH131083 BPZ131083:BQD131083 BZV131083:BZZ131083 CJR131083:CJV131083 CTN131083:CTR131083 DDJ131083:DDN131083 DNF131083:DNJ131083 DXB131083:DXF131083 EGX131083:EHB131083 EQT131083:EQX131083 FAP131083:FAT131083 FKL131083:FKP131083 FUH131083:FUL131083 GED131083:GEH131083 GNZ131083:GOD131083 GXV131083:GXZ131083 HHR131083:HHV131083 HRN131083:HRR131083 IBJ131083:IBN131083 ILF131083:ILJ131083 IVB131083:IVF131083 JEX131083:JFB131083 JOT131083:JOX131083 JYP131083:JYT131083 KIL131083:KIP131083 KSH131083:KSL131083 LCD131083:LCH131083 LLZ131083:LMD131083 LVV131083:LVZ131083 MFR131083:MFV131083 MPN131083:MPR131083 MZJ131083:MZN131083 NJF131083:NJJ131083 NTB131083:NTF131083 OCX131083:ODB131083 OMT131083:OMX131083 OWP131083:OWT131083 PGL131083:PGP131083 PQH131083:PQL131083 QAD131083:QAH131083 QJZ131083:QKD131083 QTV131083:QTZ131083 RDR131083:RDV131083 RNN131083:RNR131083 RXJ131083:RXN131083 SHF131083:SHJ131083 SRB131083:SRF131083 TAX131083:TBB131083 TKT131083:TKX131083 TUP131083:TUT131083 UEL131083:UEP131083 UOH131083:UOL131083 UYD131083:UYH131083 VHZ131083:VID131083 VRV131083:VRZ131083 WBR131083:WBV131083 WLN131083:WLR131083 WVJ131083:WVN131083 B196619:F196619 IX196619:JB196619 ST196619:SX196619 ACP196619:ACT196619 AML196619:AMP196619 AWH196619:AWL196619 BGD196619:BGH196619 BPZ196619:BQD196619 BZV196619:BZZ196619 CJR196619:CJV196619 CTN196619:CTR196619 DDJ196619:DDN196619 DNF196619:DNJ196619 DXB196619:DXF196619 EGX196619:EHB196619 EQT196619:EQX196619 FAP196619:FAT196619 FKL196619:FKP196619 FUH196619:FUL196619 GED196619:GEH196619 GNZ196619:GOD196619 GXV196619:GXZ196619 HHR196619:HHV196619 HRN196619:HRR196619 IBJ196619:IBN196619 ILF196619:ILJ196619 IVB196619:IVF196619 JEX196619:JFB196619 JOT196619:JOX196619 JYP196619:JYT196619 KIL196619:KIP196619 KSH196619:KSL196619 LCD196619:LCH196619 LLZ196619:LMD196619 LVV196619:LVZ196619 MFR196619:MFV196619 MPN196619:MPR196619 MZJ196619:MZN196619 NJF196619:NJJ196619 NTB196619:NTF196619 OCX196619:ODB196619 OMT196619:OMX196619 OWP196619:OWT196619 PGL196619:PGP196619 PQH196619:PQL196619 QAD196619:QAH196619 QJZ196619:QKD196619 QTV196619:QTZ196619 RDR196619:RDV196619 RNN196619:RNR196619 RXJ196619:RXN196619 SHF196619:SHJ196619 SRB196619:SRF196619 TAX196619:TBB196619 TKT196619:TKX196619 TUP196619:TUT196619 UEL196619:UEP196619 UOH196619:UOL196619 UYD196619:UYH196619 VHZ196619:VID196619 VRV196619:VRZ196619 WBR196619:WBV196619 WLN196619:WLR196619 WVJ196619:WVN196619 B262155:F262155 IX262155:JB262155 ST262155:SX262155 ACP262155:ACT262155 AML262155:AMP262155 AWH262155:AWL262155 BGD262155:BGH262155 BPZ262155:BQD262155 BZV262155:BZZ262155 CJR262155:CJV262155 CTN262155:CTR262155 DDJ262155:DDN262155 DNF262155:DNJ262155 DXB262155:DXF262155 EGX262155:EHB262155 EQT262155:EQX262155 FAP262155:FAT262155 FKL262155:FKP262155 FUH262155:FUL262155 GED262155:GEH262155 GNZ262155:GOD262155 GXV262155:GXZ262155 HHR262155:HHV262155 HRN262155:HRR262155 IBJ262155:IBN262155 ILF262155:ILJ262155 IVB262155:IVF262155 JEX262155:JFB262155 JOT262155:JOX262155 JYP262155:JYT262155 KIL262155:KIP262155 KSH262155:KSL262155 LCD262155:LCH262155 LLZ262155:LMD262155 LVV262155:LVZ262155 MFR262155:MFV262155 MPN262155:MPR262155 MZJ262155:MZN262155 NJF262155:NJJ262155 NTB262155:NTF262155 OCX262155:ODB262155 OMT262155:OMX262155 OWP262155:OWT262155 PGL262155:PGP262155 PQH262155:PQL262155 QAD262155:QAH262155 QJZ262155:QKD262155 QTV262155:QTZ262155 RDR262155:RDV262155 RNN262155:RNR262155 RXJ262155:RXN262155 SHF262155:SHJ262155 SRB262155:SRF262155 TAX262155:TBB262155 TKT262155:TKX262155 TUP262155:TUT262155 UEL262155:UEP262155 UOH262155:UOL262155 UYD262155:UYH262155 VHZ262155:VID262155 VRV262155:VRZ262155 WBR262155:WBV262155 WLN262155:WLR262155 WVJ262155:WVN262155 B327691:F327691 IX327691:JB327691 ST327691:SX327691 ACP327691:ACT327691 AML327691:AMP327691 AWH327691:AWL327691 BGD327691:BGH327691 BPZ327691:BQD327691 BZV327691:BZZ327691 CJR327691:CJV327691 CTN327691:CTR327691 DDJ327691:DDN327691 DNF327691:DNJ327691 DXB327691:DXF327691 EGX327691:EHB327691 EQT327691:EQX327691 FAP327691:FAT327691 FKL327691:FKP327691 FUH327691:FUL327691 GED327691:GEH327691 GNZ327691:GOD327691 GXV327691:GXZ327691 HHR327691:HHV327691 HRN327691:HRR327691 IBJ327691:IBN327691 ILF327691:ILJ327691 IVB327691:IVF327691 JEX327691:JFB327691 JOT327691:JOX327691 JYP327691:JYT327691 KIL327691:KIP327691 KSH327691:KSL327691 LCD327691:LCH327691 LLZ327691:LMD327691 LVV327691:LVZ327691 MFR327691:MFV327691 MPN327691:MPR327691 MZJ327691:MZN327691 NJF327691:NJJ327691 NTB327691:NTF327691 OCX327691:ODB327691 OMT327691:OMX327691 OWP327691:OWT327691 PGL327691:PGP327691 PQH327691:PQL327691 QAD327691:QAH327691 QJZ327691:QKD327691 QTV327691:QTZ327691 RDR327691:RDV327691 RNN327691:RNR327691 RXJ327691:RXN327691 SHF327691:SHJ327691 SRB327691:SRF327691 TAX327691:TBB327691 TKT327691:TKX327691 TUP327691:TUT327691 UEL327691:UEP327691 UOH327691:UOL327691 UYD327691:UYH327691 VHZ327691:VID327691 VRV327691:VRZ327691 WBR327691:WBV327691 WLN327691:WLR327691 WVJ327691:WVN327691 B393227:F393227 IX393227:JB393227 ST393227:SX393227 ACP393227:ACT393227 AML393227:AMP393227 AWH393227:AWL393227 BGD393227:BGH393227 BPZ393227:BQD393227 BZV393227:BZZ393227 CJR393227:CJV393227 CTN393227:CTR393227 DDJ393227:DDN393227 DNF393227:DNJ393227 DXB393227:DXF393227 EGX393227:EHB393227 EQT393227:EQX393227 FAP393227:FAT393227 FKL393227:FKP393227 FUH393227:FUL393227 GED393227:GEH393227 GNZ393227:GOD393227 GXV393227:GXZ393227 HHR393227:HHV393227 HRN393227:HRR393227 IBJ393227:IBN393227 ILF393227:ILJ393227 IVB393227:IVF393227 JEX393227:JFB393227 JOT393227:JOX393227 JYP393227:JYT393227 KIL393227:KIP393227 KSH393227:KSL393227 LCD393227:LCH393227 LLZ393227:LMD393227 LVV393227:LVZ393227 MFR393227:MFV393227 MPN393227:MPR393227 MZJ393227:MZN393227 NJF393227:NJJ393227 NTB393227:NTF393227 OCX393227:ODB393227 OMT393227:OMX393227 OWP393227:OWT393227 PGL393227:PGP393227 PQH393227:PQL393227 QAD393227:QAH393227 QJZ393227:QKD393227 QTV393227:QTZ393227 RDR393227:RDV393227 RNN393227:RNR393227 RXJ393227:RXN393227 SHF393227:SHJ393227 SRB393227:SRF393227 TAX393227:TBB393227 TKT393227:TKX393227 TUP393227:TUT393227 UEL393227:UEP393227 UOH393227:UOL393227 UYD393227:UYH393227 VHZ393227:VID393227 VRV393227:VRZ393227 WBR393227:WBV393227 WLN393227:WLR393227 WVJ393227:WVN393227 B458763:F458763 IX458763:JB458763 ST458763:SX458763 ACP458763:ACT458763 AML458763:AMP458763 AWH458763:AWL458763 BGD458763:BGH458763 BPZ458763:BQD458763 BZV458763:BZZ458763 CJR458763:CJV458763 CTN458763:CTR458763 DDJ458763:DDN458763 DNF458763:DNJ458763 DXB458763:DXF458763 EGX458763:EHB458763 EQT458763:EQX458763 FAP458763:FAT458763 FKL458763:FKP458763 FUH458763:FUL458763 GED458763:GEH458763 GNZ458763:GOD458763 GXV458763:GXZ458763 HHR458763:HHV458763 HRN458763:HRR458763 IBJ458763:IBN458763 ILF458763:ILJ458763 IVB458763:IVF458763 JEX458763:JFB458763 JOT458763:JOX458763 JYP458763:JYT458763 KIL458763:KIP458763 KSH458763:KSL458763 LCD458763:LCH458763 LLZ458763:LMD458763 LVV458763:LVZ458763 MFR458763:MFV458763 MPN458763:MPR458763 MZJ458763:MZN458763 NJF458763:NJJ458763 NTB458763:NTF458763 OCX458763:ODB458763 OMT458763:OMX458763 OWP458763:OWT458763 PGL458763:PGP458763 PQH458763:PQL458763 QAD458763:QAH458763 QJZ458763:QKD458763 QTV458763:QTZ458763 RDR458763:RDV458763 RNN458763:RNR458763 RXJ458763:RXN458763 SHF458763:SHJ458763 SRB458763:SRF458763 TAX458763:TBB458763 TKT458763:TKX458763 TUP458763:TUT458763 UEL458763:UEP458763 UOH458763:UOL458763 UYD458763:UYH458763 VHZ458763:VID458763 VRV458763:VRZ458763 WBR458763:WBV458763 WLN458763:WLR458763 WVJ458763:WVN458763 B524299:F524299 IX524299:JB524299 ST524299:SX524299 ACP524299:ACT524299 AML524299:AMP524299 AWH524299:AWL524299 BGD524299:BGH524299 BPZ524299:BQD524299 BZV524299:BZZ524299 CJR524299:CJV524299 CTN524299:CTR524299 DDJ524299:DDN524299 DNF524299:DNJ524299 DXB524299:DXF524299 EGX524299:EHB524299 EQT524299:EQX524299 FAP524299:FAT524299 FKL524299:FKP524299 FUH524299:FUL524299 GED524299:GEH524299 GNZ524299:GOD524299 GXV524299:GXZ524299 HHR524299:HHV524299 HRN524299:HRR524299 IBJ524299:IBN524299 ILF524299:ILJ524299 IVB524299:IVF524299 JEX524299:JFB524299 JOT524299:JOX524299 JYP524299:JYT524299 KIL524299:KIP524299 KSH524299:KSL524299 LCD524299:LCH524299 LLZ524299:LMD524299 LVV524299:LVZ524299 MFR524299:MFV524299 MPN524299:MPR524299 MZJ524299:MZN524299 NJF524299:NJJ524299 NTB524299:NTF524299 OCX524299:ODB524299 OMT524299:OMX524299 OWP524299:OWT524299 PGL524299:PGP524299 PQH524299:PQL524299 QAD524299:QAH524299 QJZ524299:QKD524299 QTV524299:QTZ524299 RDR524299:RDV524299 RNN524299:RNR524299 RXJ524299:RXN524299 SHF524299:SHJ524299 SRB524299:SRF524299 TAX524299:TBB524299 TKT524299:TKX524299 TUP524299:TUT524299 UEL524299:UEP524299 UOH524299:UOL524299 UYD524299:UYH524299 VHZ524299:VID524299 VRV524299:VRZ524299 WBR524299:WBV524299 WLN524299:WLR524299 WVJ524299:WVN524299 B589835:F589835 IX589835:JB589835 ST589835:SX589835 ACP589835:ACT589835 AML589835:AMP589835 AWH589835:AWL589835 BGD589835:BGH589835 BPZ589835:BQD589835 BZV589835:BZZ589835 CJR589835:CJV589835 CTN589835:CTR589835 DDJ589835:DDN589835 DNF589835:DNJ589835 DXB589835:DXF589835 EGX589835:EHB589835 EQT589835:EQX589835 FAP589835:FAT589835 FKL589835:FKP589835 FUH589835:FUL589835 GED589835:GEH589835 GNZ589835:GOD589835 GXV589835:GXZ589835 HHR589835:HHV589835 HRN589835:HRR589835 IBJ589835:IBN589835 ILF589835:ILJ589835 IVB589835:IVF589835 JEX589835:JFB589835 JOT589835:JOX589835 JYP589835:JYT589835 KIL589835:KIP589835 KSH589835:KSL589835 LCD589835:LCH589835 LLZ589835:LMD589835 LVV589835:LVZ589835 MFR589835:MFV589835 MPN589835:MPR589835 MZJ589835:MZN589835 NJF589835:NJJ589835 NTB589835:NTF589835 OCX589835:ODB589835 OMT589835:OMX589835 OWP589835:OWT589835 PGL589835:PGP589835 PQH589835:PQL589835 QAD589835:QAH589835 QJZ589835:QKD589835 QTV589835:QTZ589835 RDR589835:RDV589835 RNN589835:RNR589835 RXJ589835:RXN589835 SHF589835:SHJ589835 SRB589835:SRF589835 TAX589835:TBB589835 TKT589835:TKX589835 TUP589835:TUT589835 UEL589835:UEP589835 UOH589835:UOL589835 UYD589835:UYH589835 VHZ589835:VID589835 VRV589835:VRZ589835 WBR589835:WBV589835 WLN589835:WLR589835 WVJ589835:WVN589835 B655371:F655371 IX655371:JB655371 ST655371:SX655371 ACP655371:ACT655371 AML655371:AMP655371 AWH655371:AWL655371 BGD655371:BGH655371 BPZ655371:BQD655371 BZV655371:BZZ655371 CJR655371:CJV655371 CTN655371:CTR655371 DDJ655371:DDN655371 DNF655371:DNJ655371 DXB655371:DXF655371 EGX655371:EHB655371 EQT655371:EQX655371 FAP655371:FAT655371 FKL655371:FKP655371 FUH655371:FUL655371 GED655371:GEH655371 GNZ655371:GOD655371 GXV655371:GXZ655371 HHR655371:HHV655371 HRN655371:HRR655371 IBJ655371:IBN655371 ILF655371:ILJ655371 IVB655371:IVF655371 JEX655371:JFB655371 JOT655371:JOX655371 JYP655371:JYT655371 KIL655371:KIP655371 KSH655371:KSL655371 LCD655371:LCH655371 LLZ655371:LMD655371 LVV655371:LVZ655371 MFR655371:MFV655371 MPN655371:MPR655371 MZJ655371:MZN655371 NJF655371:NJJ655371 NTB655371:NTF655371 OCX655371:ODB655371 OMT655371:OMX655371 OWP655371:OWT655371 PGL655371:PGP655371 PQH655371:PQL655371 QAD655371:QAH655371 QJZ655371:QKD655371 QTV655371:QTZ655371 RDR655371:RDV655371 RNN655371:RNR655371 RXJ655371:RXN655371 SHF655371:SHJ655371 SRB655371:SRF655371 TAX655371:TBB655371 TKT655371:TKX655371 TUP655371:TUT655371 UEL655371:UEP655371 UOH655371:UOL655371 UYD655371:UYH655371 VHZ655371:VID655371 VRV655371:VRZ655371 WBR655371:WBV655371 WLN655371:WLR655371 WVJ655371:WVN655371 B720907:F720907 IX720907:JB720907 ST720907:SX720907 ACP720907:ACT720907 AML720907:AMP720907 AWH720907:AWL720907 BGD720907:BGH720907 BPZ720907:BQD720907 BZV720907:BZZ720907 CJR720907:CJV720907 CTN720907:CTR720907 DDJ720907:DDN720907 DNF720907:DNJ720907 DXB720907:DXF720907 EGX720907:EHB720907 EQT720907:EQX720907 FAP720907:FAT720907 FKL720907:FKP720907 FUH720907:FUL720907 GED720907:GEH720907 GNZ720907:GOD720907 GXV720907:GXZ720907 HHR720907:HHV720907 HRN720907:HRR720907 IBJ720907:IBN720907 ILF720907:ILJ720907 IVB720907:IVF720907 JEX720907:JFB720907 JOT720907:JOX720907 JYP720907:JYT720907 KIL720907:KIP720907 KSH720907:KSL720907 LCD720907:LCH720907 LLZ720907:LMD720907 LVV720907:LVZ720907 MFR720907:MFV720907 MPN720907:MPR720907 MZJ720907:MZN720907 NJF720907:NJJ720907 NTB720907:NTF720907 OCX720907:ODB720907 OMT720907:OMX720907 OWP720907:OWT720907 PGL720907:PGP720907 PQH720907:PQL720907 QAD720907:QAH720907 QJZ720907:QKD720907 QTV720907:QTZ720907 RDR720907:RDV720907 RNN720907:RNR720907 RXJ720907:RXN720907 SHF720907:SHJ720907 SRB720907:SRF720907 TAX720907:TBB720907 TKT720907:TKX720907 TUP720907:TUT720907 UEL720907:UEP720907 UOH720907:UOL720907 UYD720907:UYH720907 VHZ720907:VID720907 VRV720907:VRZ720907 WBR720907:WBV720907 WLN720907:WLR720907 WVJ720907:WVN720907 B786443:F786443 IX786443:JB786443 ST786443:SX786443 ACP786443:ACT786443 AML786443:AMP786443 AWH786443:AWL786443 BGD786443:BGH786443 BPZ786443:BQD786443 BZV786443:BZZ786443 CJR786443:CJV786443 CTN786443:CTR786443 DDJ786443:DDN786443 DNF786443:DNJ786443 DXB786443:DXF786443 EGX786443:EHB786443 EQT786443:EQX786443 FAP786443:FAT786443 FKL786443:FKP786443 FUH786443:FUL786443 GED786443:GEH786443 GNZ786443:GOD786443 GXV786443:GXZ786443 HHR786443:HHV786443 HRN786443:HRR786443 IBJ786443:IBN786443 ILF786443:ILJ786443 IVB786443:IVF786443 JEX786443:JFB786443 JOT786443:JOX786443 JYP786443:JYT786443 KIL786443:KIP786443 KSH786443:KSL786443 LCD786443:LCH786443 LLZ786443:LMD786443 LVV786443:LVZ786443 MFR786443:MFV786443 MPN786443:MPR786443 MZJ786443:MZN786443 NJF786443:NJJ786443 NTB786443:NTF786443 OCX786443:ODB786443 OMT786443:OMX786443 OWP786443:OWT786443 PGL786443:PGP786443 PQH786443:PQL786443 QAD786443:QAH786443 QJZ786443:QKD786443 QTV786443:QTZ786443 RDR786443:RDV786443 RNN786443:RNR786443 RXJ786443:RXN786443 SHF786443:SHJ786443 SRB786443:SRF786443 TAX786443:TBB786443 TKT786443:TKX786443 TUP786443:TUT786443 UEL786443:UEP786443 UOH786443:UOL786443 UYD786443:UYH786443 VHZ786443:VID786443 VRV786443:VRZ786443 WBR786443:WBV786443 WLN786443:WLR786443 WVJ786443:WVN786443 B851979:F851979 IX851979:JB851979 ST851979:SX851979 ACP851979:ACT851979 AML851979:AMP851979 AWH851979:AWL851979 BGD851979:BGH851979 BPZ851979:BQD851979 BZV851979:BZZ851979 CJR851979:CJV851979 CTN851979:CTR851979 DDJ851979:DDN851979 DNF851979:DNJ851979 DXB851979:DXF851979 EGX851979:EHB851979 EQT851979:EQX851979 FAP851979:FAT851979 FKL851979:FKP851979 FUH851979:FUL851979 GED851979:GEH851979 GNZ851979:GOD851979 GXV851979:GXZ851979 HHR851979:HHV851979 HRN851979:HRR851979 IBJ851979:IBN851979 ILF851979:ILJ851979 IVB851979:IVF851979 JEX851979:JFB851979 JOT851979:JOX851979 JYP851979:JYT851979 KIL851979:KIP851979 KSH851979:KSL851979 LCD851979:LCH851979 LLZ851979:LMD851979 LVV851979:LVZ851979 MFR851979:MFV851979 MPN851979:MPR851979 MZJ851979:MZN851979 NJF851979:NJJ851979 NTB851979:NTF851979 OCX851979:ODB851979 OMT851979:OMX851979 OWP851979:OWT851979 PGL851979:PGP851979 PQH851979:PQL851979 QAD851979:QAH851979 QJZ851979:QKD851979 QTV851979:QTZ851979 RDR851979:RDV851979 RNN851979:RNR851979 RXJ851979:RXN851979 SHF851979:SHJ851979 SRB851979:SRF851979 TAX851979:TBB851979 TKT851979:TKX851979 TUP851979:TUT851979 UEL851979:UEP851979 UOH851979:UOL851979 UYD851979:UYH851979 VHZ851979:VID851979 VRV851979:VRZ851979 WBR851979:WBV851979 WLN851979:WLR851979 WVJ851979:WVN851979 B917515:F917515 IX917515:JB917515 ST917515:SX917515 ACP917515:ACT917515 AML917515:AMP917515 AWH917515:AWL917515 BGD917515:BGH917515 BPZ917515:BQD917515 BZV917515:BZZ917515 CJR917515:CJV917515 CTN917515:CTR917515 DDJ917515:DDN917515 DNF917515:DNJ917515 DXB917515:DXF917515 EGX917515:EHB917515 EQT917515:EQX917515 FAP917515:FAT917515 FKL917515:FKP917515 FUH917515:FUL917515 GED917515:GEH917515 GNZ917515:GOD917515 GXV917515:GXZ917515 HHR917515:HHV917515 HRN917515:HRR917515 IBJ917515:IBN917515 ILF917515:ILJ917515 IVB917515:IVF917515 JEX917515:JFB917515 JOT917515:JOX917515 JYP917515:JYT917515 KIL917515:KIP917515 KSH917515:KSL917515 LCD917515:LCH917515 LLZ917515:LMD917515 LVV917515:LVZ917515 MFR917515:MFV917515 MPN917515:MPR917515 MZJ917515:MZN917515 NJF917515:NJJ917515 NTB917515:NTF917515 OCX917515:ODB917515 OMT917515:OMX917515 OWP917515:OWT917515 PGL917515:PGP917515 PQH917515:PQL917515 QAD917515:QAH917515 QJZ917515:QKD917515 QTV917515:QTZ917515 RDR917515:RDV917515 RNN917515:RNR917515 RXJ917515:RXN917515 SHF917515:SHJ917515 SRB917515:SRF917515 TAX917515:TBB917515 TKT917515:TKX917515 TUP917515:TUT917515 UEL917515:UEP917515 UOH917515:UOL917515 UYD917515:UYH917515 VHZ917515:VID917515 VRV917515:VRZ917515 WBR917515:WBV917515 WLN917515:WLR917515 WVJ917515:WVN917515 B983051:F983051 IX983051:JB983051 ST983051:SX983051 ACP983051:ACT983051 AML983051:AMP983051 AWH983051:AWL983051 BGD983051:BGH983051 BPZ983051:BQD983051 BZV983051:BZZ983051 CJR983051:CJV983051 CTN983051:CTR983051 DDJ983051:DDN983051 DNF983051:DNJ983051 DXB983051:DXF983051 EGX983051:EHB983051 EQT983051:EQX983051 FAP983051:FAT983051 FKL983051:FKP983051 FUH983051:FUL983051 GED983051:GEH983051 GNZ983051:GOD983051 GXV983051:GXZ983051 HHR983051:HHV983051 HRN983051:HRR983051 IBJ983051:IBN983051 ILF983051:ILJ983051 IVB983051:IVF983051 JEX983051:JFB983051 JOT983051:JOX983051 JYP983051:JYT983051 KIL983051:KIP983051 KSH983051:KSL983051 LCD983051:LCH983051 LLZ983051:LMD983051 LVV983051:LVZ983051 MFR983051:MFV983051 MPN983051:MPR983051 MZJ983051:MZN983051 NJF983051:NJJ983051 NTB983051:NTF983051 OCX983051:ODB983051 OMT983051:OMX983051 OWP983051:OWT983051 PGL983051:PGP983051 PQH983051:PQL983051 QAD983051:QAH983051 QJZ983051:QKD983051 QTV983051:QTZ983051 RDR983051:RDV983051 RNN983051:RNR983051 RXJ983051:RXN983051 SHF983051:SHJ983051 SRB983051:SRF983051 TAX983051:TBB983051 TKT983051:TKX983051 TUP983051:TUT983051 UEL983051:UEP983051 UOH983051:UOL983051 UYD983051:UYH983051 VHZ983051:VID983051 VRV983051:VRZ983051 WBR983051:WBV983051 WLN983051:WLR983051" xr:uid="{C305701C-EC75-44E2-8C09-64E371CBD5A3}">
      <formula1>Lista_publicering</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A3ED052-C288-433B-8C7D-8A5FEA8E47CA}">
          <x14:formula1>
            <xm:f>'Miljövärden för publ företag'!$O$5:$O$136</xm:f>
          </x14:formula1>
          <xm:sqref>B4:E4</xm:sqref>
        </x14:dataValidation>
        <x14:dataValidation type="list" allowBlank="1" showInputMessage="1" showErrorMessage="1" xr:uid="{989B2B25-603A-43AB-8009-204C6D667A72}">
          <x14:formula1>
            <xm:f>'Miljövärden för publ företag'!$T$5:$T$139</xm:f>
          </x14:formula1>
          <xm:sqref>B7:E7</xm:sqref>
        </x14:dataValidation>
        <x14:dataValidation type="list" allowBlank="1" showInputMessage="1" showErrorMessage="1" xr:uid="{568FCDAA-F662-499A-9C14-6CE2101C6468}">
          <x14:formula1>
            <xm:f>'Underlag till diagram'!$AK$46:$AK$51</xm:f>
          </x14:formula1>
          <xm:sqref>G43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2A028-C146-420B-B295-6401CD0CCB83}">
  <sheetPr>
    <tabColor theme="5"/>
  </sheetPr>
  <dimension ref="A1:E36"/>
  <sheetViews>
    <sheetView showGridLines="0" topLeftCell="A23" workbookViewId="0">
      <selection activeCell="A41" sqref="A41"/>
    </sheetView>
  </sheetViews>
  <sheetFormatPr defaultRowHeight="12.5" x14ac:dyDescent="0.25"/>
  <cols>
    <col min="1" max="1" width="68.54296875" customWidth="1"/>
    <col min="2" max="2" width="21.453125" customWidth="1"/>
    <col min="3" max="3" width="22.453125" customWidth="1"/>
    <col min="4" max="4" width="20.54296875" customWidth="1"/>
    <col min="5" max="5" width="20.453125" customWidth="1"/>
  </cols>
  <sheetData>
    <row r="1" spans="1:5" ht="62.15" customHeight="1" x14ac:dyDescent="0.35">
      <c r="A1" s="184"/>
      <c r="B1" s="185" t="s">
        <v>1149</v>
      </c>
      <c r="C1" s="185" t="s">
        <v>1150</v>
      </c>
      <c r="D1" s="185" t="s">
        <v>1151</v>
      </c>
      <c r="E1" s="186" t="s">
        <v>1008</v>
      </c>
    </row>
    <row r="2" spans="1:5" ht="14.5" x14ac:dyDescent="0.35">
      <c r="A2" s="187" t="s">
        <v>1152</v>
      </c>
      <c r="B2" s="187">
        <v>1.1499999999999999</v>
      </c>
      <c r="C2" s="188">
        <v>370</v>
      </c>
      <c r="D2" s="188">
        <v>14</v>
      </c>
      <c r="E2" s="187">
        <v>1</v>
      </c>
    </row>
    <row r="3" spans="1:5" ht="14.5" x14ac:dyDescent="0.35">
      <c r="A3" s="189" t="s">
        <v>1153</v>
      </c>
      <c r="B3" s="189">
        <v>1.1100000000000001</v>
      </c>
      <c r="C3" s="190">
        <v>268</v>
      </c>
      <c r="D3" s="190">
        <v>22</v>
      </c>
      <c r="E3" s="189">
        <v>1</v>
      </c>
    </row>
    <row r="4" spans="1:5" ht="14.5" x14ac:dyDescent="0.35">
      <c r="A4" s="189" t="s">
        <v>1154</v>
      </c>
      <c r="B4" s="189">
        <v>1.1100000000000001</v>
      </c>
      <c r="C4" s="190">
        <v>275</v>
      </c>
      <c r="D4" s="190">
        <v>22</v>
      </c>
      <c r="E4" s="189">
        <v>1</v>
      </c>
    </row>
    <row r="5" spans="1:5" ht="14.5" x14ac:dyDescent="0.35">
      <c r="A5" s="189" t="s">
        <v>719</v>
      </c>
      <c r="B5" s="189">
        <v>1.1100000000000001</v>
      </c>
      <c r="C5" s="190">
        <v>275</v>
      </c>
      <c r="D5" s="190">
        <v>22</v>
      </c>
      <c r="E5" s="189">
        <v>1</v>
      </c>
    </row>
    <row r="6" spans="1:5" ht="14.5" x14ac:dyDescent="0.35">
      <c r="A6" s="189" t="s">
        <v>717</v>
      </c>
      <c r="B6" s="189">
        <v>1.0900000000000001</v>
      </c>
      <c r="C6" s="190">
        <v>200</v>
      </c>
      <c r="D6" s="190">
        <v>45</v>
      </c>
      <c r="E6" s="189">
        <v>1</v>
      </c>
    </row>
    <row r="7" spans="1:5" ht="14.5" x14ac:dyDescent="0.35">
      <c r="A7" s="189" t="s">
        <v>947</v>
      </c>
      <c r="B7" s="189">
        <v>1.1100000000000001</v>
      </c>
      <c r="C7" s="190">
        <v>275</v>
      </c>
      <c r="D7" s="190">
        <v>22</v>
      </c>
      <c r="E7" s="189">
        <v>1</v>
      </c>
    </row>
    <row r="8" spans="1:5" ht="14.5" x14ac:dyDescent="0.35">
      <c r="A8" s="189" t="s">
        <v>971</v>
      </c>
      <c r="B8" s="189">
        <v>0</v>
      </c>
      <c r="C8" s="190">
        <v>0</v>
      </c>
      <c r="D8" s="190">
        <v>0</v>
      </c>
      <c r="E8" s="189">
        <v>0</v>
      </c>
    </row>
    <row r="9" spans="1:5" ht="14.5" x14ac:dyDescent="0.35">
      <c r="A9" s="189" t="s">
        <v>716</v>
      </c>
      <c r="B9" s="189">
        <v>0.04</v>
      </c>
      <c r="C9" s="189">
        <v>157.6</v>
      </c>
      <c r="D9" s="190">
        <v>3</v>
      </c>
      <c r="E9" s="189">
        <v>0</v>
      </c>
    </row>
    <row r="10" spans="1:5" ht="14.5" x14ac:dyDescent="0.35">
      <c r="A10" s="189" t="s">
        <v>722</v>
      </c>
      <c r="B10" s="189">
        <v>0.15</v>
      </c>
      <c r="C10" s="189">
        <v>0.2</v>
      </c>
      <c r="D10" s="190">
        <v>12</v>
      </c>
      <c r="E10" s="189">
        <v>0</v>
      </c>
    </row>
    <row r="11" spans="1:5" ht="14.5" x14ac:dyDescent="0.35">
      <c r="A11" s="189" t="s">
        <v>725</v>
      </c>
      <c r="B11" s="189">
        <v>0</v>
      </c>
      <c r="C11" s="189">
        <v>0</v>
      </c>
      <c r="D11" s="190">
        <v>0</v>
      </c>
      <c r="E11" s="189">
        <v>0</v>
      </c>
    </row>
    <row r="12" spans="1:5" ht="14.5" x14ac:dyDescent="0.35">
      <c r="A12" s="189" t="s">
        <v>721</v>
      </c>
      <c r="B12" s="189">
        <v>1.05</v>
      </c>
      <c r="C12" s="189">
        <v>4</v>
      </c>
      <c r="D12" s="190">
        <v>34</v>
      </c>
      <c r="E12" s="189">
        <v>0</v>
      </c>
    </row>
    <row r="13" spans="1:5" ht="14.5" x14ac:dyDescent="0.35">
      <c r="A13" s="189" t="s">
        <v>718</v>
      </c>
      <c r="B13" s="189">
        <v>0.03</v>
      </c>
      <c r="C13" s="189">
        <v>4</v>
      </c>
      <c r="D13" s="190">
        <v>7</v>
      </c>
      <c r="E13" s="189">
        <v>0</v>
      </c>
    </row>
    <row r="14" spans="1:5" s="201" customFormat="1" ht="14.5" x14ac:dyDescent="0.35">
      <c r="A14" s="199" t="s">
        <v>1163</v>
      </c>
      <c r="B14" s="199">
        <v>0.05</v>
      </c>
      <c r="C14" s="199">
        <v>0</v>
      </c>
      <c r="D14" s="200">
        <v>3</v>
      </c>
      <c r="E14" s="199">
        <v>0</v>
      </c>
    </row>
    <row r="15" spans="1:5" s="201" customFormat="1" ht="14.5" x14ac:dyDescent="0.35">
      <c r="A15" s="199" t="s">
        <v>1166</v>
      </c>
      <c r="B15" s="199">
        <v>0.05</v>
      </c>
      <c r="C15" s="199">
        <v>8.1999999999999993</v>
      </c>
      <c r="D15" s="200">
        <v>3</v>
      </c>
      <c r="E15" s="199">
        <v>0.02</v>
      </c>
    </row>
    <row r="16" spans="1:5" s="201" customFormat="1" ht="14.5" x14ac:dyDescent="0.35">
      <c r="A16" s="199" t="s">
        <v>1167</v>
      </c>
      <c r="B16" s="199">
        <v>0.05</v>
      </c>
      <c r="C16" s="199">
        <v>8.1999999999999993</v>
      </c>
      <c r="D16" s="200">
        <v>3</v>
      </c>
      <c r="E16" s="199">
        <v>0.02</v>
      </c>
    </row>
    <row r="17" spans="1:5" ht="14.5" x14ac:dyDescent="0.35">
      <c r="A17" s="189" t="s">
        <v>1164</v>
      </c>
      <c r="B17" s="189">
        <v>0.05</v>
      </c>
      <c r="C17" s="189">
        <v>70.599999999999994</v>
      </c>
      <c r="D17" s="190">
        <v>3</v>
      </c>
      <c r="E17" s="189">
        <v>0.19</v>
      </c>
    </row>
    <row r="18" spans="1:5" ht="14.5" x14ac:dyDescent="0.35">
      <c r="A18" s="189" t="s">
        <v>1165</v>
      </c>
      <c r="B18" s="189">
        <v>0.05</v>
      </c>
      <c r="C18" s="189">
        <v>0</v>
      </c>
      <c r="D18" s="190">
        <v>3</v>
      </c>
      <c r="E18" s="189">
        <v>0</v>
      </c>
    </row>
    <row r="19" spans="1:5" ht="14.5" x14ac:dyDescent="0.35">
      <c r="A19" s="199" t="s">
        <v>1168</v>
      </c>
      <c r="B19" s="189">
        <v>0.05</v>
      </c>
      <c r="C19" s="189">
        <v>33.1</v>
      </c>
      <c r="D19" s="190">
        <v>3</v>
      </c>
      <c r="E19" s="189">
        <v>0.09</v>
      </c>
    </row>
    <row r="20" spans="1:5" ht="14.5" x14ac:dyDescent="0.35">
      <c r="A20" s="189" t="s">
        <v>996</v>
      </c>
      <c r="B20" s="189">
        <v>0.11</v>
      </c>
      <c r="C20" s="189">
        <v>4</v>
      </c>
      <c r="D20" s="190">
        <v>14</v>
      </c>
      <c r="E20" s="189">
        <v>0</v>
      </c>
    </row>
    <row r="21" spans="1:5" ht="14.5" x14ac:dyDescent="0.35">
      <c r="A21" s="189" t="s">
        <v>723</v>
      </c>
      <c r="B21" s="189">
        <v>0.04</v>
      </c>
      <c r="C21" s="189">
        <v>1</v>
      </c>
      <c r="D21" s="190">
        <v>4</v>
      </c>
      <c r="E21" s="189">
        <v>0</v>
      </c>
    </row>
    <row r="22" spans="1:5" ht="14.5" x14ac:dyDescent="0.35">
      <c r="A22" s="189" t="s">
        <v>727</v>
      </c>
      <c r="B22" s="189">
        <v>0.04</v>
      </c>
      <c r="C22" s="189">
        <v>1</v>
      </c>
      <c r="D22" s="190">
        <v>4</v>
      </c>
      <c r="E22" s="189">
        <v>0</v>
      </c>
    </row>
    <row r="23" spans="1:5" ht="14.5" x14ac:dyDescent="0.35">
      <c r="A23" s="191" t="s">
        <v>1155</v>
      </c>
      <c r="B23" s="189">
        <v>0.46</v>
      </c>
      <c r="C23" s="189">
        <v>1</v>
      </c>
      <c r="D23" s="192">
        <v>113</v>
      </c>
      <c r="E23" s="191">
        <v>0</v>
      </c>
    </row>
    <row r="24" spans="1:5" ht="14.5" x14ac:dyDescent="0.35">
      <c r="A24" s="193" t="s">
        <v>1156</v>
      </c>
      <c r="B24" s="189">
        <v>0.14000000000000001</v>
      </c>
      <c r="C24" s="189">
        <v>1</v>
      </c>
      <c r="D24" s="190">
        <v>42</v>
      </c>
      <c r="E24" s="189">
        <v>0</v>
      </c>
    </row>
    <row r="25" spans="1:5" ht="14.5" x14ac:dyDescent="0.35">
      <c r="A25" s="193" t="s">
        <v>1157</v>
      </c>
      <c r="B25" s="189">
        <v>1.54</v>
      </c>
      <c r="C25" s="189">
        <v>1</v>
      </c>
      <c r="D25" s="190">
        <v>219</v>
      </c>
      <c r="E25" s="189">
        <v>0</v>
      </c>
    </row>
    <row r="26" spans="1:5" ht="14.5" x14ac:dyDescent="0.35">
      <c r="A26" s="193" t="s">
        <v>1158</v>
      </c>
      <c r="B26" s="194">
        <v>0.2</v>
      </c>
      <c r="C26" s="189">
        <v>1</v>
      </c>
      <c r="D26" s="190">
        <v>19</v>
      </c>
      <c r="E26" s="189">
        <v>0</v>
      </c>
    </row>
    <row r="27" spans="1:5" ht="14.5" x14ac:dyDescent="0.35">
      <c r="A27" s="193" t="s">
        <v>932</v>
      </c>
      <c r="B27" s="194">
        <v>1.27</v>
      </c>
      <c r="C27" s="189">
        <v>11</v>
      </c>
      <c r="D27" s="190">
        <v>86</v>
      </c>
      <c r="E27" s="189">
        <v>0</v>
      </c>
    </row>
    <row r="28" spans="1:5" ht="14.5" x14ac:dyDescent="0.35">
      <c r="A28" s="193" t="s">
        <v>921</v>
      </c>
      <c r="B28" s="194">
        <v>0.16</v>
      </c>
      <c r="C28" s="189">
        <v>0</v>
      </c>
      <c r="D28" s="190">
        <v>22</v>
      </c>
      <c r="E28" s="189">
        <v>0</v>
      </c>
    </row>
    <row r="29" spans="1:5" ht="14.5" x14ac:dyDescent="0.35">
      <c r="A29" s="189" t="s">
        <v>1159</v>
      </c>
      <c r="B29" s="189">
        <v>1.05</v>
      </c>
      <c r="C29" s="189">
        <v>1</v>
      </c>
      <c r="D29" s="190">
        <v>34</v>
      </c>
      <c r="E29" s="189">
        <v>0</v>
      </c>
    </row>
    <row r="30" spans="1:5" ht="14.5" x14ac:dyDescent="0.35">
      <c r="A30" s="189" t="s">
        <v>937</v>
      </c>
      <c r="B30" s="189">
        <v>1.02</v>
      </c>
      <c r="C30" s="189">
        <v>385.1</v>
      </c>
      <c r="D30" s="190">
        <v>39</v>
      </c>
      <c r="E30" s="189">
        <v>0</v>
      </c>
    </row>
    <row r="31" spans="1:5" ht="14.5" x14ac:dyDescent="0.35">
      <c r="A31" s="189" t="s">
        <v>1160</v>
      </c>
      <c r="B31" s="189">
        <v>0</v>
      </c>
      <c r="C31" s="189">
        <v>0</v>
      </c>
      <c r="D31" s="190">
        <v>0</v>
      </c>
      <c r="E31" s="189">
        <v>0</v>
      </c>
    </row>
    <row r="32" spans="1:5" ht="14.5" x14ac:dyDescent="0.35">
      <c r="A32" s="189" t="s">
        <v>1161</v>
      </c>
      <c r="B32" s="191">
        <v>2.1</v>
      </c>
      <c r="C32" s="189">
        <v>524.1</v>
      </c>
      <c r="D32" s="192"/>
      <c r="E32" s="195">
        <v>0.79</v>
      </c>
    </row>
    <row r="33" spans="1:5" ht="14.5" x14ac:dyDescent="0.35">
      <c r="A33" s="196" t="s">
        <v>1162</v>
      </c>
      <c r="B33" s="196">
        <v>1.1100000000000001</v>
      </c>
      <c r="C33" s="196">
        <v>275</v>
      </c>
      <c r="D33" s="197">
        <v>22</v>
      </c>
      <c r="E33" s="196">
        <v>0</v>
      </c>
    </row>
    <row r="35" spans="1:5" ht="14.5" x14ac:dyDescent="0.35">
      <c r="A35" s="198" t="s">
        <v>1170</v>
      </c>
    </row>
    <row r="36" spans="1:5" x14ac:dyDescent="0.25">
      <c r="A36" s="202" t="s">
        <v>1169</v>
      </c>
    </row>
  </sheetData>
  <sheetProtection algorithmName="SHA-512" hashValue="/2N8EkZnLFkuAkUYAgUwZhTA0lRCNye5XB7a9x+cs7N1bOL8JX/qq3arm4TdnN9HCSJFwSBlMSTpEiJqbHs5Ig==" saltValue="/3tjnXXHuumBsjD7aIIQag==" spinCount="100000" sheet="1" objects="1" scenarios="1"/>
  <hyperlinks>
    <hyperlink ref="A36" r:id="rId1" xr:uid="{81B0AE21-77A6-4975-92A3-1A156C3E402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371EF-F6BA-484B-8CEA-8C4BD8BE7958}">
  <sheetPr>
    <tabColor theme="6" tint="0.59999389629810485"/>
  </sheetPr>
  <dimension ref="A1:AR99"/>
  <sheetViews>
    <sheetView zoomScale="62" zoomScaleNormal="85" workbookViewId="0">
      <selection activeCell="AF15" sqref="AF15"/>
    </sheetView>
  </sheetViews>
  <sheetFormatPr defaultColWidth="9.1796875" defaultRowHeight="14.5" x14ac:dyDescent="0.35"/>
  <cols>
    <col min="1" max="1" width="25.1796875" style="124" bestFit="1" customWidth="1"/>
    <col min="2" max="2" width="12.54296875" style="124" customWidth="1"/>
    <col min="3" max="3" width="11" style="124" bestFit="1" customWidth="1"/>
    <col min="4" max="4" width="9.54296875" style="124" customWidth="1"/>
    <col min="5" max="5" width="37.7265625" style="124" customWidth="1"/>
    <col min="6" max="6" width="9.1796875" style="124"/>
    <col min="7" max="7" width="11" style="124" bestFit="1" customWidth="1"/>
    <col min="8" max="8" width="9.1796875" style="124"/>
    <col min="9" max="15" width="15" style="124" customWidth="1"/>
    <col min="16" max="16" width="21.7265625" style="124" customWidth="1"/>
    <col min="17" max="17" width="9.81640625" style="124" bestFit="1" customWidth="1"/>
    <col min="18" max="22" width="9.1796875" style="124"/>
    <col min="23" max="23" width="11" style="124" bestFit="1" customWidth="1"/>
    <col min="24" max="24" width="11" style="124" customWidth="1"/>
    <col min="25" max="26" width="9.1796875" style="124"/>
    <col min="27" max="27" width="11" style="124" bestFit="1" customWidth="1"/>
    <col min="28" max="28" width="9.1796875" style="124"/>
    <col min="29" max="29" width="11" style="124" bestFit="1" customWidth="1"/>
    <col min="30" max="30" width="9.1796875" style="124"/>
    <col min="31" max="31" width="21" style="124" customWidth="1"/>
    <col min="32" max="32" width="16.54296875" style="124" customWidth="1"/>
    <col min="33" max="33" width="14.1796875" style="124" customWidth="1"/>
    <col min="34" max="34" width="8.81640625" style="124" customWidth="1"/>
    <col min="35" max="43" width="9.1796875" style="124"/>
    <col min="44" max="44" width="13.453125" style="124" bestFit="1" customWidth="1"/>
    <col min="45" max="16384" width="9.1796875" style="124"/>
  </cols>
  <sheetData>
    <row r="1" spans="1:44" s="113" customFormat="1" x14ac:dyDescent="0.3">
      <c r="A1" s="112" t="s">
        <v>1</v>
      </c>
      <c r="D1" s="114" t="s">
        <v>1060</v>
      </c>
      <c r="E1" s="114"/>
      <c r="F1" s="113" t="s">
        <v>1061</v>
      </c>
    </row>
    <row r="2" spans="1:44" s="113" customFormat="1" x14ac:dyDescent="0.35">
      <c r="A2" s="115" t="str">
        <f>'Redovisning för kunder'!B7</f>
        <v>Arvika</v>
      </c>
      <c r="B2" s="116"/>
      <c r="D2" s="117" t="str">
        <f>IF(VLOOKUP($A$2,'Miljövärden urval för publ'!$B$2:$BY$600,MATCH("Visa se länk istället för miljövärden i publiceringsfilen: (sätt kryss manuellt)",'Miljövärden urval för publ'!$B$2:$BY$2,0),FALSE)="x","Nej","Ja")</f>
        <v>Ja</v>
      </c>
      <c r="F2" s="113" t="str">
        <f>IF(VLOOKUP($A$2,Underlagsinformation!$B$1:$BW$600,MATCH("Hemsida dit vi hänvisar för mer information",Underlagsinformation!$B1:$F1,0),FALSE)="","Nej","Ja")</f>
        <v>Nej</v>
      </c>
      <c r="I2" s="118" t="s">
        <v>1062</v>
      </c>
      <c r="J2" s="118"/>
      <c r="K2" s="118"/>
      <c r="L2" s="118"/>
      <c r="M2" s="118"/>
      <c r="N2" s="118"/>
      <c r="O2" s="118"/>
      <c r="P2" s="118"/>
      <c r="Q2" s="118" t="str" cm="1">
        <f t="array" ref="Q2:T2">'Redovisning för kunder'!B4:E4</f>
        <v/>
      </c>
      <c r="R2" s="113">
        <v>0</v>
      </c>
      <c r="S2" s="113">
        <v>0</v>
      </c>
      <c r="T2" s="113">
        <v>0</v>
      </c>
    </row>
    <row r="3" spans="1:44" s="113" customFormat="1" x14ac:dyDescent="0.35">
      <c r="I3" s="118" t="s">
        <v>1063</v>
      </c>
      <c r="J3" s="118"/>
      <c r="K3" s="118"/>
      <c r="L3" s="118"/>
      <c r="M3" s="118"/>
      <c r="N3" s="118"/>
      <c r="O3" s="118"/>
      <c r="P3" s="118"/>
      <c r="Q3" s="118" t="str">
        <f>INDEX('Miljövärden för publ företag'!$B$4:$C$600,MATCH(A2,'Miljövärden för publ företag'!$C$4:$C$600,0),1)</f>
        <v>Arvika Fjärrvärme AB</v>
      </c>
      <c r="R3" s="119"/>
    </row>
    <row r="4" spans="1:44" s="113" customFormat="1" x14ac:dyDescent="0.35">
      <c r="I4" s="118" t="s">
        <v>1064</v>
      </c>
      <c r="J4" s="118"/>
      <c r="K4" s="118"/>
      <c r="L4" s="118"/>
      <c r="M4" s="118"/>
      <c r="N4" s="118"/>
      <c r="O4" s="118"/>
      <c r="P4" s="118"/>
      <c r="Q4" s="118" t="str">
        <f>IF(A2="Välj nät:","ja",IFERROR(IF(Q2=Q3,"ja","nej"),"nej"))</f>
        <v>nej</v>
      </c>
    </row>
    <row r="5" spans="1:44" s="113" customFormat="1" ht="17.5" x14ac:dyDescent="0.35">
      <c r="A5" s="120" t="s">
        <v>1065</v>
      </c>
      <c r="I5" s="118"/>
      <c r="J5" s="118"/>
      <c r="K5" s="118"/>
      <c r="L5" s="118"/>
      <c r="M5" s="118"/>
      <c r="N5" s="118"/>
      <c r="O5" s="118"/>
      <c r="P5" s="118"/>
      <c r="Q5" s="118"/>
    </row>
    <row r="7" spans="1:44" ht="113.5" customHeight="1" x14ac:dyDescent="0.35">
      <c r="A7" s="121" t="s">
        <v>936</v>
      </c>
      <c r="B7" s="121" t="s">
        <v>720</v>
      </c>
      <c r="C7" s="121" t="s">
        <v>923</v>
      </c>
      <c r="D7" s="121" t="s">
        <v>719</v>
      </c>
      <c r="E7" s="121" t="s">
        <v>717</v>
      </c>
      <c r="F7" s="121" t="s">
        <v>947</v>
      </c>
      <c r="G7" s="121" t="s">
        <v>716</v>
      </c>
      <c r="H7" s="122" t="s">
        <v>722</v>
      </c>
      <c r="I7" s="122" t="s">
        <v>725</v>
      </c>
      <c r="J7" s="122" t="s">
        <v>928</v>
      </c>
      <c r="K7" s="122" t="s">
        <v>929</v>
      </c>
      <c r="L7" s="122" t="s">
        <v>930</v>
      </c>
      <c r="M7" s="122" t="s">
        <v>931</v>
      </c>
      <c r="N7" s="122" t="s">
        <v>942</v>
      </c>
      <c r="O7" s="122" t="s">
        <v>943</v>
      </c>
      <c r="P7" s="121"/>
      <c r="Q7" s="121" t="s">
        <v>920</v>
      </c>
      <c r="R7" s="121" t="s">
        <v>924</v>
      </c>
      <c r="S7" s="121" t="s">
        <v>934</v>
      </c>
      <c r="T7" s="121" t="s">
        <v>935</v>
      </c>
      <c r="U7" s="121" t="s">
        <v>949</v>
      </c>
      <c r="V7" s="121" t="s">
        <v>940</v>
      </c>
      <c r="W7" s="121" t="s">
        <v>939</v>
      </c>
      <c r="X7" s="121"/>
      <c r="Y7" s="121" t="s">
        <v>941</v>
      </c>
      <c r="Z7" s="121" t="s">
        <v>948</v>
      </c>
      <c r="AA7" s="121" t="s">
        <v>727</v>
      </c>
      <c r="AB7" s="121" t="s">
        <v>723</v>
      </c>
      <c r="AC7" s="121" t="s">
        <v>946</v>
      </c>
      <c r="AD7" s="121" t="s">
        <v>937</v>
      </c>
      <c r="AE7" s="121" t="s">
        <v>922</v>
      </c>
      <c r="AF7" s="121" t="s">
        <v>944</v>
      </c>
      <c r="AG7" s="121" t="s">
        <v>945</v>
      </c>
      <c r="AH7" s="121" t="s">
        <v>933</v>
      </c>
      <c r="AI7" s="121" t="s">
        <v>726</v>
      </c>
      <c r="AJ7" s="121" t="s">
        <v>919</v>
      </c>
      <c r="AK7" s="121" t="s">
        <v>938</v>
      </c>
      <c r="AL7" s="123" t="s">
        <v>973</v>
      </c>
      <c r="AN7" s="125" t="s">
        <v>1066</v>
      </c>
      <c r="AO7" s="125" t="s">
        <v>1067</v>
      </c>
      <c r="AP7" s="125" t="s">
        <v>950</v>
      </c>
      <c r="AQ7" s="125"/>
      <c r="AR7" s="125" t="s">
        <v>1068</v>
      </c>
    </row>
    <row r="8" spans="1:44" s="113" customFormat="1" ht="14" x14ac:dyDescent="0.3">
      <c r="A8" s="126" t="str">
        <f>IF($Q$4="nej","",VLOOKUP($A$2,Totalt!$B$1:$CG$531,MATCH(A$7,Totalt!$B$1:$CG$1,0),FALSE))</f>
        <v/>
      </c>
      <c r="B8" s="126" t="str">
        <f>IF($Q$4="nej","",VLOOKUP($A$2,Totalt!$B$1:$CG$531,MATCH(B$7,Totalt!$B$1:$CG$1,0),FALSE))</f>
        <v/>
      </c>
      <c r="C8" s="126" t="str">
        <f>IF($Q$4="nej","",VLOOKUP($A$2,Totalt!$B$1:$CG$531,MATCH(C$7,Totalt!$B$1:$CG$1,0),FALSE))</f>
        <v/>
      </c>
      <c r="D8" s="126" t="str">
        <f>IF($Q$4="nej","",VLOOKUP($A$2,Totalt!$B$1:$CG$531,MATCH(D$7,Totalt!$B$1:$CG$1,0),FALSE))</f>
        <v/>
      </c>
      <c r="E8" s="126" t="str">
        <f>IF($Q$4="nej","",VLOOKUP($A$2,Totalt!$B$1:$CG$531,MATCH(E$7,Totalt!$B$1:$CG$1,0),FALSE))</f>
        <v/>
      </c>
      <c r="F8" s="126" t="str">
        <f>IF($Q$4="nej","",VLOOKUP($A$2,Totalt!$B$1:$CG$531,MATCH(F$7,Totalt!$B$1:$CG$1,0),FALSE))</f>
        <v/>
      </c>
      <c r="G8" s="126" t="str">
        <f>IF($Q$4="nej","",VLOOKUP($A$2,Totalt!$B$1:$CG$531,MATCH(G$7,Totalt!$B$1:$CG$1,0),FALSE))</f>
        <v/>
      </c>
      <c r="H8" s="126" t="str">
        <f>IF($Q$4="nej","",VLOOKUP($A$2,Totalt!$B$1:$CG$531,MATCH(H$7,Totalt!$B$1:$CG$1,0),FALSE)+VLOOKUP($A$2,Totalt!$B$1:$CG$531,MATCH("Biogas",Totalt!$B$1:$CG$1,0),FALSE))</f>
        <v/>
      </c>
      <c r="I8" s="126" t="str">
        <f>IF($Q$4="nej","",VLOOKUP($A$2,Totalt!$B$1:$CG$531,MATCH(I$7,Totalt!$B$1:$CG$1,0),FALSE))</f>
        <v/>
      </c>
      <c r="J8" s="126" t="str">
        <f>IF($Q$4="nej","",VLOOKUP($A$2,Totalt!$B$1:$CG$531,MATCH(J$7,Totalt!$B$1:$CG$1,0),FALSE))</f>
        <v/>
      </c>
      <c r="K8" s="126" t="str">
        <f>IF($Q$4="nej","",VLOOKUP($A$2,Totalt!$B$1:$CG$531,MATCH(K$7,Totalt!$B$1:$CG$1,0),FALSE))</f>
        <v/>
      </c>
      <c r="L8" s="126" t="str">
        <f>IF($Q$4="nej","",VLOOKUP($A$2,Totalt!$B$1:$CG$531,MATCH(L$7,Totalt!$B$1:$CG$1,0),FALSE))</f>
        <v/>
      </c>
      <c r="M8" s="126" t="str">
        <f>IF($Q$4="nej","",VLOOKUP($A$2,Totalt!$B$1:$CG$531,MATCH(M$7,Totalt!$B$1:$CG$1,0),FALSE))</f>
        <v/>
      </c>
      <c r="N8" s="126" t="str">
        <f>IF($Q$4="nej","",VLOOKUP($A$2,Totalt!$B$1:$CG$531,MATCH(N$7,Totalt!$B$1:$CG$1,0),FALSE))</f>
        <v/>
      </c>
      <c r="O8" s="126" t="str">
        <f>IF($Q$4="nej","",VLOOKUP($A$2,Totalt!$B$1:$CG$531,MATCH(O$7,Totalt!$B$1:$CG$1,0),FALSE))</f>
        <v/>
      </c>
      <c r="P8" s="126"/>
      <c r="Q8" s="126" t="str">
        <f>IF($Q$4="nej","",VLOOKUP($A$2,Totalt!$B$1:$CG$531,MATCH(Q$7,Totalt!$B$1:$CG$1,0),FALSE))</f>
        <v/>
      </c>
      <c r="R8" s="126" t="str">
        <f>IF($Q$4="nej","",VLOOKUP($A$2,Totalt!$B$1:$CG$531,MATCH(R$7,Totalt!$B$1:$CG$1,0),FALSE))</f>
        <v/>
      </c>
      <c r="S8" s="126" t="str">
        <f>IF($Q$4="nej","",VLOOKUP($A$2,Totalt!$B$1:$CG$531,MATCH(S$7,Totalt!$B$1:$CG$1,0),FALSE))</f>
        <v/>
      </c>
      <c r="T8" s="126" t="str">
        <f>IF($Q$4="nej","",VLOOKUP($A$2,Totalt!$B$1:$CG$531,MATCH(T$7,Totalt!$B$1:$CG$1,0),FALSE))</f>
        <v/>
      </c>
      <c r="U8" s="126" t="str">
        <f>IF($Q$4="nej","",VLOOKUP($A$2,Totalt!$B$1:$CG$531,MATCH(U$7,Totalt!$B$1:$CG$1,0),FALSE))</f>
        <v/>
      </c>
      <c r="V8" s="126" t="str">
        <f>IF($Q$4="nej","",VLOOKUP($A$2,Totalt!$B$1:$CG$531,MATCH(V$7,Totalt!$B$1:$CG$1,0),FALSE))</f>
        <v/>
      </c>
      <c r="W8" s="126" t="str">
        <f>IF($Q$4="nej","",VLOOKUP($A$2,Totalt!$B$1:$CG$531,MATCH(W$7,Totalt!$B$1:$CG$1,0),FALSE))</f>
        <v/>
      </c>
      <c r="X8" s="126"/>
      <c r="Y8" s="126" t="str">
        <f>IF($Q$4="nej","",VLOOKUP($A$2,Totalt!$B$1:$CG$531,MATCH(Y$7,Totalt!$B$1:$CG$1,0),FALSE))</f>
        <v/>
      </c>
      <c r="Z8" s="126" t="str">
        <f>IF($Q$4="nej","",VLOOKUP($A$2,Totalt!$B$1:$CG$531,MATCH(Z$7,Totalt!$B$1:$CG$1,0),FALSE))</f>
        <v/>
      </c>
      <c r="AA8" s="126" t="str">
        <f>IF($Q$4="nej","",VLOOKUP($A$2,Totalt!$B$1:$CG$531,MATCH(AA$7,Totalt!$B$1:$CG$1,0),FALSE))</f>
        <v/>
      </c>
      <c r="AB8" s="126" t="str">
        <f>IF($Q$4="nej","",VLOOKUP($A$2,Totalt!$B$1:$CG$531,MATCH(AB$7,Totalt!$B$1:$CG$1,0),FALSE)+VLOOKUP($A$2,Totalt!$B$1:$CG$531,MATCH("HVO Rapsolja",Totalt!$B$1:$CG$1,0),FALSE)+VLOOKUP($A$2,Totalt!$B$1:$CG$531,MATCH("HVO Slaktavfall",Totalt!$B$1:$CG$1,0),FALSE)+VLOOKUP($A$2,Totalt!$B$1:$CG$531,MATCH("HVO Tallolja",Totalt!$B$1:$CG$1,0),FALSE)+VLOOKUP($A$2,Totalt!$B$1:$CG$531,MATCH("HVO Used cooking oil",Totalt!$B$1:$CG$1,0),FALSE)+VLOOKUP($A$2,Totalt!$B$1:$CG$531,MATCH("RME",Totalt!$B$1:$CG$1,0),FALSE))</f>
        <v/>
      </c>
      <c r="AC8" s="126" t="str">
        <f>IF($Q$4="nej","",VLOOKUP($A$2,Totalt!$B$1:$CG$531,MATCH(AC$7,Totalt!$B$1:$CG$1,0),FALSE))</f>
        <v/>
      </c>
      <c r="AD8" s="126" t="str">
        <f>IF($Q$4="nej","",VLOOKUP($A$2,Totalt!$B$1:$CG$531,MATCH(AD$7,Totalt!$B$1:$CG$1,0),FALSE))</f>
        <v/>
      </c>
      <c r="AE8" s="126" t="str">
        <f>IF($Q$4="nej","",VLOOKUP($A$2,Totalt!$B$1:$CG$531,MATCH(AE$7,Totalt!$B$1:$CG$1,0),FALSE))</f>
        <v/>
      </c>
      <c r="AF8" s="126" t="str">
        <f>IF($Q$4="nej","",VLOOKUP($A$2,Totalt!$B$1:$CG$531,MATCH(AF$7,Totalt!$B$1:$CG$1,0),FALSE))</f>
        <v/>
      </c>
      <c r="AG8" s="126" t="str">
        <f>IF($Q$4="nej","",VLOOKUP($A$2,Totalt!$B$1:$CG$531,MATCH(AG$7,Totalt!$B$1:$CG$1,0),FALSE))</f>
        <v/>
      </c>
      <c r="AH8" s="126" t="str">
        <f>IF($Q$4="nej","",VLOOKUP($A$2,Totalt!$B$1:$CG$531,MATCH(AH$7,Totalt!$B$1:$CG$1,0),FALSE))</f>
        <v/>
      </c>
      <c r="AI8" s="126" t="str">
        <f>IF($Q$4="nej","",VLOOKUP($A$2,Totalt!$B$1:$CG$531,MATCH(AI$7,Totalt!$B$1:$CG$1,0),FALSE))</f>
        <v/>
      </c>
      <c r="AJ8" s="126" t="str">
        <f>IF($Q$4="nej","",VLOOKUP($A$2,Totalt!$B$1:$CG$531,MATCH(AJ$7,Totalt!$B$1:$CG$1,0),FALSE))</f>
        <v/>
      </c>
      <c r="AK8" s="126" t="str">
        <f>IF($Q$4="nej","",VLOOKUP($A$2,Totalt!$B$1:$CG$531,MATCH(AK$7,Totalt!$B$1:$CG$1,0),FALSE))</f>
        <v/>
      </c>
      <c r="AL8" s="126" t="str">
        <f>IF($Q$4="nej","",VLOOKUP($A$2,Totalt!$B$1:$CG$531,MATCH(AL$7,Totalt!$B$1:$CG$1,0),FALSE))</f>
        <v/>
      </c>
      <c r="AN8" s="113">
        <f>SUM(A8:AL8)</f>
        <v>0</v>
      </c>
      <c r="AO8" s="113">
        <f>VLOOKUP($A$2,Totalt!$B$1:$CG$472,MATCH("Totalt tillförd energi:",Totalt!$B$1:$CG$1,0),FALSE)</f>
        <v>138.71535</v>
      </c>
      <c r="AP8" s="113">
        <f>AN8-AO8</f>
        <v>-138.71535</v>
      </c>
      <c r="AR8" s="113" t="e">
        <f>AE8+AF8+AK8</f>
        <v>#VALUE!</v>
      </c>
    </row>
    <row r="9" spans="1:44" s="113" customFormat="1" ht="56.25" customHeight="1" x14ac:dyDescent="0.3">
      <c r="B9" s="127" t="s">
        <v>1069</v>
      </c>
      <c r="C9" s="127" t="s">
        <v>1069</v>
      </c>
      <c r="D9" s="127" t="s">
        <v>1069</v>
      </c>
      <c r="H9" s="127"/>
      <c r="I9" s="127"/>
      <c r="J9" s="127"/>
      <c r="K9" s="127"/>
      <c r="L9" s="127"/>
      <c r="M9" s="127"/>
      <c r="N9" s="127"/>
      <c r="O9" s="127"/>
      <c r="P9" s="127"/>
      <c r="Q9" s="127" t="s">
        <v>718</v>
      </c>
      <c r="R9" s="127" t="s">
        <v>718</v>
      </c>
      <c r="S9" s="127" t="s">
        <v>718</v>
      </c>
      <c r="T9" s="127" t="s">
        <v>718</v>
      </c>
      <c r="U9" s="127" t="s">
        <v>718</v>
      </c>
      <c r="V9" s="127" t="s">
        <v>996</v>
      </c>
      <c r="W9" s="127" t="s">
        <v>996</v>
      </c>
      <c r="X9" s="127"/>
      <c r="Y9" s="127" t="s">
        <v>996</v>
      </c>
      <c r="Z9" s="127" t="s">
        <v>996</v>
      </c>
      <c r="AA9" s="127" t="s">
        <v>1070</v>
      </c>
      <c r="AB9" s="127" t="s">
        <v>1070</v>
      </c>
      <c r="AC9" s="127" t="s">
        <v>721</v>
      </c>
      <c r="AD9" s="127"/>
      <c r="AE9" s="127" t="s">
        <v>995</v>
      </c>
      <c r="AF9" s="127" t="s">
        <v>995</v>
      </c>
      <c r="AG9" s="125"/>
      <c r="AH9" s="125"/>
      <c r="AI9" s="125"/>
      <c r="AJ9" s="127" t="s">
        <v>1071</v>
      </c>
      <c r="AK9" s="127" t="s">
        <v>995</v>
      </c>
      <c r="AL9" s="127" t="s">
        <v>1072</v>
      </c>
    </row>
    <row r="13" spans="1:44" ht="17.5" x14ac:dyDescent="0.35">
      <c r="A13" s="120" t="s">
        <v>1073</v>
      </c>
    </row>
    <row r="15" spans="1:44" x14ac:dyDescent="0.35">
      <c r="A15" s="128" t="s">
        <v>1074</v>
      </c>
      <c r="B15" s="129"/>
      <c r="C15" s="129"/>
      <c r="D15" s="129"/>
      <c r="E15" s="129"/>
      <c r="F15" s="129"/>
      <c r="G15" s="130"/>
      <c r="H15" s="113"/>
      <c r="I15" s="246" t="s">
        <v>1075</v>
      </c>
      <c r="J15" s="247"/>
      <c r="K15" s="247"/>
      <c r="L15" s="247"/>
      <c r="M15" s="247"/>
      <c r="N15" s="247"/>
      <c r="O15" s="247"/>
      <c r="P15" s="247"/>
      <c r="Q15" s="248"/>
    </row>
    <row r="16" spans="1:44" s="113" customFormat="1" ht="58" x14ac:dyDescent="0.35">
      <c r="A16" s="131" t="s">
        <v>953</v>
      </c>
      <c r="B16" s="132" t="s">
        <v>1076</v>
      </c>
      <c r="C16" s="132"/>
      <c r="D16" s="132"/>
      <c r="E16" s="133" t="s">
        <v>1077</v>
      </c>
      <c r="F16" s="134" t="s">
        <v>1078</v>
      </c>
      <c r="G16" s="135" t="s">
        <v>1079</v>
      </c>
      <c r="I16" s="136" t="s">
        <v>1080</v>
      </c>
      <c r="J16" s="180"/>
      <c r="K16" s="180"/>
      <c r="L16" s="180"/>
      <c r="M16" s="180"/>
      <c r="N16" s="180"/>
      <c r="O16" s="180"/>
      <c r="P16" s="137" t="s">
        <v>956</v>
      </c>
      <c r="Q16" s="138" t="s">
        <v>1081</v>
      </c>
      <c r="R16" s="125"/>
      <c r="S16" s="125"/>
      <c r="T16" s="125"/>
    </row>
    <row r="17" spans="1:32" x14ac:dyDescent="0.35">
      <c r="A17" s="124" t="str">
        <f>IF($Q$4="nej","",VLOOKUP($A$2,Miljö!$B$1:$BW$600,MATCH(A16,Miljö!$B$1:$BW$1,0),FALSE))</f>
        <v/>
      </c>
      <c r="B17" s="124" t="str">
        <f>IF($Q$4="nej","",IF(A17="ja",VLOOKUP($A$2,Miljö!$B$1:$BW$600,MATCH("Typ av ursprungsspecificerad el   (Om inget värde anges används Nordisk residualmix, se inforuta) ()",Miljö!$B$1:$BW$1,0),FALSE),"Nordisk residual"))</f>
        <v/>
      </c>
      <c r="E17" s="124" t="str">
        <f>IF($Q$4="nej","",VLOOKUP($A$2,Miljö!$B$1:$BW$600,MATCH("Fossilandel för ursprungspecificerad el ()",Miljö!$B$1:$BW$1,0),FALSE))</f>
        <v/>
      </c>
      <c r="F17" s="124" t="str">
        <f>IF($Q$4="nej","",1-E17-G17)</f>
        <v/>
      </c>
      <c r="G17" s="124" t="str">
        <f>IF($Q$4="nej","",VLOOKUP($A$2,Miljö!$B$1:$BW$600,MATCH("Kärnkraftsandel för ursprungsspecificerad el ()",Miljö!$B$1:$BW$1,0),FALSE))</f>
        <v/>
      </c>
      <c r="I17" s="124" t="str">
        <f>IF($Q$4="nej","",IF(AL8&gt;0,"Ja","Nej"))</f>
        <v/>
      </c>
      <c r="P17" s="124" t="str">
        <f>IF($Q$4="nej","",IF(I17="ja",VLOOKUP($A$2,Miljö!$B$1:$BW$600,MATCH(P16,Miljö!$B$1:$BW$1,0),FALSE),0))</f>
        <v/>
      </c>
      <c r="Q17" s="124" t="str">
        <f>IF($Q$4="nej","",IF(I17="ja",1-P17,0))</f>
        <v/>
      </c>
    </row>
    <row r="21" spans="1:32" ht="17.5" x14ac:dyDescent="0.35">
      <c r="A21" s="120" t="s">
        <v>1082</v>
      </c>
    </row>
    <row r="24" spans="1:32" s="113" customFormat="1" ht="14" x14ac:dyDescent="0.3">
      <c r="A24" s="249" t="s">
        <v>1083</v>
      </c>
      <c r="B24" s="250"/>
      <c r="C24" s="250"/>
      <c r="D24" s="250"/>
      <c r="E24" s="251"/>
      <c r="F24" s="249" t="s">
        <v>1084</v>
      </c>
      <c r="G24" s="250"/>
      <c r="H24" s="250"/>
      <c r="I24" s="250"/>
      <c r="J24" s="250"/>
      <c r="K24" s="250"/>
      <c r="L24" s="250"/>
      <c r="M24" s="250"/>
      <c r="N24" s="250"/>
      <c r="O24" s="250"/>
      <c r="P24" s="250"/>
      <c r="Q24" s="250"/>
      <c r="R24" s="251"/>
      <c r="S24" s="249" t="s">
        <v>1085</v>
      </c>
      <c r="T24" s="250"/>
      <c r="U24" s="250"/>
      <c r="V24" s="249" t="s">
        <v>1086</v>
      </c>
      <c r="W24" s="250"/>
      <c r="X24" s="250"/>
      <c r="Y24" s="250"/>
      <c r="Z24" s="250"/>
      <c r="AA24" s="250"/>
      <c r="AB24" s="250"/>
      <c r="AC24" s="251"/>
      <c r="AE24" s="249" t="s">
        <v>988</v>
      </c>
      <c r="AF24" s="251"/>
    </row>
    <row r="25" spans="1:32" s="113" customFormat="1" ht="101.5" x14ac:dyDescent="0.35">
      <c r="A25" s="139" t="s">
        <v>996</v>
      </c>
      <c r="B25" s="140" t="s">
        <v>718</v>
      </c>
      <c r="C25" s="140" t="s">
        <v>721</v>
      </c>
      <c r="D25" s="140" t="s">
        <v>1070</v>
      </c>
      <c r="E25" s="141" t="s">
        <v>1087</v>
      </c>
      <c r="F25" s="142" t="s">
        <v>726</v>
      </c>
      <c r="G25" s="142" t="s">
        <v>716</v>
      </c>
      <c r="H25" s="140" t="s">
        <v>722</v>
      </c>
      <c r="I25" s="142" t="s">
        <v>725</v>
      </c>
      <c r="J25" s="181"/>
      <c r="K25" s="181"/>
      <c r="L25" s="181"/>
      <c r="M25" s="181"/>
      <c r="N25" s="181"/>
      <c r="O25" s="181"/>
      <c r="P25" s="142" t="s">
        <v>1225</v>
      </c>
      <c r="Q25" s="142" t="s">
        <v>1088</v>
      </c>
      <c r="R25" s="142" t="s">
        <v>933</v>
      </c>
      <c r="S25" s="143" t="s">
        <v>1089</v>
      </c>
      <c r="T25" s="140" t="s">
        <v>1090</v>
      </c>
      <c r="U25" s="144" t="s">
        <v>1091</v>
      </c>
      <c r="V25" s="145" t="s">
        <v>936</v>
      </c>
      <c r="W25" s="142" t="s">
        <v>1069</v>
      </c>
      <c r="X25" s="142" t="s">
        <v>1224</v>
      </c>
      <c r="Y25" s="142" t="s">
        <v>717</v>
      </c>
      <c r="Z25" s="142" t="s">
        <v>947</v>
      </c>
      <c r="AA25" s="142" t="s">
        <v>1092</v>
      </c>
      <c r="AB25" s="142" t="s">
        <v>1071</v>
      </c>
      <c r="AC25" s="144" t="s">
        <v>1093</v>
      </c>
      <c r="AE25" s="145" t="s">
        <v>1094</v>
      </c>
      <c r="AF25" s="146" t="s">
        <v>950</v>
      </c>
    </row>
    <row r="26" spans="1:32" s="147" customFormat="1" ht="14" x14ac:dyDescent="0.3">
      <c r="A26" s="147" t="e">
        <f>IF($D$2="Nej",0,V8+W8+Y8+Z8)</f>
        <v>#VALUE!</v>
      </c>
      <c r="B26" s="147" t="e">
        <f>IF($D$2="Nej",0,Q8+R8+S8+T8+U8)</f>
        <v>#VALUE!</v>
      </c>
      <c r="C26" s="147" t="str">
        <f>IF($D$2="Nej",0,AC8)</f>
        <v/>
      </c>
      <c r="D26" s="147" t="e">
        <f>IF($D$2="Nej",0,AB8+AA8)</f>
        <v>#VALUE!</v>
      </c>
      <c r="E26" s="147" t="e">
        <f>IF($D$2="Nej",0,F17*AR8)</f>
        <v>#VALUE!</v>
      </c>
      <c r="F26" s="147" t="str">
        <f>IF($D$2="Nej",0,AI8)</f>
        <v/>
      </c>
      <c r="G26" s="147" t="str">
        <f>IF($D$2="Nej",0,G8)</f>
        <v/>
      </c>
      <c r="H26" s="147" t="str">
        <f>IF($D$2="Nej",0,H8)</f>
        <v/>
      </c>
      <c r="I26" s="147" t="str">
        <f>IF($D$2="Nej",0,I8)</f>
        <v/>
      </c>
      <c r="P26" s="147" t="e">
        <f>IF($D$2="Nej",0,J8)+IF($D$2="Nej",0,K8)+IF($D$2="Nej",0,L8)+IF($D$2="Nej",0,M8)+IF($D$2="Nej",0,N8)+IF($D$2="Nej",0,O8)-X26</f>
        <v>#VALUE!</v>
      </c>
      <c r="Q26" s="147" t="str">
        <f>IF($D$2="Nej",0,AG8)</f>
        <v/>
      </c>
      <c r="R26" s="147" t="str">
        <f>IF($D$2="Nej",0,AH8)</f>
        <v/>
      </c>
      <c r="S26" s="147" t="str">
        <f>IF($D$2="Nej",0,AD8)</f>
        <v/>
      </c>
      <c r="T26" s="147" t="e">
        <f>IF($D$2="Nej",0,AR8*G17)</f>
        <v>#VALUE!</v>
      </c>
      <c r="U26" s="147" t="e">
        <f>IF($D$2="Nej",0,AL8*Q17)</f>
        <v>#VALUE!</v>
      </c>
      <c r="V26" s="147" t="str">
        <f>IF($D$2="Nej",0,A8)</f>
        <v/>
      </c>
      <c r="W26" s="147" t="e">
        <f>IF($D$2="Nej",0,B8+C8+D8)</f>
        <v>#VALUE!</v>
      </c>
      <c r="X26" s="147" t="e">
        <f>IF($D$2="Nej",0,K8*0.19)+IF($D$2="Nej",0,L8*0.09)+IF($D$2="Nej",0,M8*0.02)+IF($D$2="Nej",0,N8*0.02)</f>
        <v>#VALUE!</v>
      </c>
      <c r="Y26" s="147" t="str">
        <f>IF($D$2="Nej",0,E8)</f>
        <v/>
      </c>
      <c r="Z26" s="147" t="str">
        <f>IF($D$2="Nej",0,F8)</f>
        <v/>
      </c>
      <c r="AA26" s="147" t="e">
        <f>IF($D$2="Nej",0,AR8*E17)</f>
        <v>#VALUE!</v>
      </c>
      <c r="AB26" s="147" t="str">
        <f>IF($D$2="Nej",0,AJ8)</f>
        <v/>
      </c>
      <c r="AC26" s="147" t="e">
        <f>IF($D$2="Nej",0,AL8*P17)</f>
        <v>#VALUE!</v>
      </c>
      <c r="AE26" s="147" t="e">
        <f>SUM(A26:AC26)</f>
        <v>#VALUE!</v>
      </c>
      <c r="AF26" s="148" t="e">
        <f>AE26-AN8</f>
        <v>#VALUE!</v>
      </c>
    </row>
    <row r="27" spans="1:32" s="147" customFormat="1" ht="14" x14ac:dyDescent="0.3">
      <c r="A27" s="147" t="e">
        <f t="shared" ref="A27:I27" si="0">A26/$AE$26</f>
        <v>#VALUE!</v>
      </c>
      <c r="B27" s="147" t="e">
        <f t="shared" si="0"/>
        <v>#VALUE!</v>
      </c>
      <c r="C27" s="147" t="e">
        <f t="shared" si="0"/>
        <v>#VALUE!</v>
      </c>
      <c r="D27" s="147" t="e">
        <f t="shared" si="0"/>
        <v>#VALUE!</v>
      </c>
      <c r="E27" s="147" t="e">
        <f t="shared" si="0"/>
        <v>#VALUE!</v>
      </c>
      <c r="F27" s="147" t="e">
        <f t="shared" si="0"/>
        <v>#VALUE!</v>
      </c>
      <c r="G27" s="147" t="e">
        <f t="shared" si="0"/>
        <v>#VALUE!</v>
      </c>
      <c r="H27" s="147" t="e">
        <f t="shared" si="0"/>
        <v>#VALUE!</v>
      </c>
      <c r="I27" s="147" t="e">
        <f t="shared" si="0"/>
        <v>#VALUE!</v>
      </c>
      <c r="P27" s="147" t="e">
        <f t="shared" ref="P27:AC27" si="1">P26/$AE$26</f>
        <v>#VALUE!</v>
      </c>
      <c r="Q27" s="147" t="e">
        <f t="shared" si="1"/>
        <v>#VALUE!</v>
      </c>
      <c r="R27" s="147" t="e">
        <f t="shared" si="1"/>
        <v>#VALUE!</v>
      </c>
      <c r="S27" s="147" t="e">
        <f t="shared" si="1"/>
        <v>#VALUE!</v>
      </c>
      <c r="T27" s="147" t="e">
        <f t="shared" si="1"/>
        <v>#VALUE!</v>
      </c>
      <c r="U27" s="147" t="e">
        <f t="shared" si="1"/>
        <v>#VALUE!</v>
      </c>
      <c r="V27" s="147" t="e">
        <f t="shared" si="1"/>
        <v>#VALUE!</v>
      </c>
      <c r="W27" s="147" t="e">
        <f t="shared" si="1"/>
        <v>#VALUE!</v>
      </c>
      <c r="X27" s="147" t="e">
        <f t="shared" si="1"/>
        <v>#VALUE!</v>
      </c>
      <c r="Y27" s="147" t="e">
        <f t="shared" si="1"/>
        <v>#VALUE!</v>
      </c>
      <c r="Z27" s="147" t="e">
        <f t="shared" si="1"/>
        <v>#VALUE!</v>
      </c>
      <c r="AA27" s="147" t="e">
        <f t="shared" si="1"/>
        <v>#VALUE!</v>
      </c>
      <c r="AB27" s="147" t="e">
        <f t="shared" si="1"/>
        <v>#VALUE!</v>
      </c>
      <c r="AC27" s="147" t="e">
        <f t="shared" si="1"/>
        <v>#VALUE!</v>
      </c>
    </row>
    <row r="28" spans="1:32" x14ac:dyDescent="0.35">
      <c r="AF28" s="147"/>
    </row>
    <row r="29" spans="1:32" s="147" customFormat="1" ht="14" x14ac:dyDescent="0.3">
      <c r="A29" s="113" t="s">
        <v>1095</v>
      </c>
      <c r="B29" s="147" t="e">
        <f>SUM(A26:E26)</f>
        <v>#VALUE!</v>
      </c>
      <c r="F29" s="113" t="s">
        <v>1096</v>
      </c>
      <c r="G29" s="147" t="e">
        <f>SUM(F26:R26)</f>
        <v>#VALUE!</v>
      </c>
      <c r="S29" s="113" t="s">
        <v>1097</v>
      </c>
      <c r="U29" s="147" t="e">
        <f>SUM(S26:U26)</f>
        <v>#VALUE!</v>
      </c>
      <c r="V29" s="113" t="s">
        <v>1098</v>
      </c>
      <c r="W29" s="147" t="e">
        <f>SUM(V26:AC26)</f>
        <v>#VALUE!</v>
      </c>
      <c r="AE29" s="113" t="e">
        <f>B29+G29+U29+W29</f>
        <v>#VALUE!</v>
      </c>
      <c r="AF29" s="148" t="e">
        <f>AE26-AE29</f>
        <v>#VALUE!</v>
      </c>
    </row>
    <row r="30" spans="1:32" s="147" customFormat="1" ht="14" x14ac:dyDescent="0.3">
      <c r="A30" s="113" t="s">
        <v>1099</v>
      </c>
      <c r="B30" s="147" t="e">
        <f>B29/$AE$26</f>
        <v>#VALUE!</v>
      </c>
      <c r="F30" s="113" t="s">
        <v>1100</v>
      </c>
      <c r="G30" s="147" t="e">
        <f>G29/$AE$26</f>
        <v>#VALUE!</v>
      </c>
      <c r="S30" s="113" t="s">
        <v>1101</v>
      </c>
      <c r="U30" s="147" t="e">
        <f>U29/$AE$26</f>
        <v>#VALUE!</v>
      </c>
      <c r="V30" s="113" t="s">
        <v>977</v>
      </c>
      <c r="W30" s="147" t="e">
        <f>W29/$AE$26</f>
        <v>#VALUE!</v>
      </c>
      <c r="AE30" s="147" t="e">
        <f>B30+G30+U30+W30</f>
        <v>#VALUE!</v>
      </c>
      <c r="AF30" s="148" t="e">
        <f>100%-AE30</f>
        <v>#VALUE!</v>
      </c>
    </row>
    <row r="32" spans="1:32" ht="17.5" x14ac:dyDescent="0.35">
      <c r="A32" s="120" t="s">
        <v>1102</v>
      </c>
    </row>
    <row r="33" spans="1:37" s="113" customFormat="1" ht="17.5" x14ac:dyDescent="0.35">
      <c r="A33" s="120"/>
      <c r="B33" s="113" t="s">
        <v>1103</v>
      </c>
      <c r="D33" s="113" t="s">
        <v>1104</v>
      </c>
      <c r="G33" s="149" t="s">
        <v>1105</v>
      </c>
    </row>
    <row r="34" spans="1:37" x14ac:dyDescent="0.35">
      <c r="A34" s="113" t="s">
        <v>1084</v>
      </c>
      <c r="B34" s="124" t="e">
        <f>G29</f>
        <v>#VALUE!</v>
      </c>
      <c r="C34" s="124" t="e">
        <f>G30</f>
        <v>#VALUE!</v>
      </c>
      <c r="D34" s="124" t="str">
        <f>IFERROR(ROUND(C34,IF('Redovisning för kunder'!$G$43="",3,'Redovisning för kunder'!$G$43+2))*100,"")</f>
        <v/>
      </c>
      <c r="G34" s="124" t="str">
        <f>A34&amp; " "&amp;D34&amp;"%"</f>
        <v>Återvunnen energi %</v>
      </c>
    </row>
    <row r="35" spans="1:37" x14ac:dyDescent="0.35">
      <c r="A35" s="113" t="s">
        <v>1106</v>
      </c>
      <c r="B35" s="124" t="e">
        <f>B29</f>
        <v>#VALUE!</v>
      </c>
      <c r="C35" s="124" t="e">
        <f>B30</f>
        <v>#VALUE!</v>
      </c>
      <c r="D35" s="124" t="str">
        <f>IFERROR(ROUND(C35,IF('Redovisning för kunder'!$G$43="",3,'Redovisning för kunder'!$G$43+2))*100,"")</f>
        <v/>
      </c>
      <c r="G35" s="124" t="str">
        <f>A35&amp; " "&amp;D35&amp;"%"</f>
        <v>Förnybart %</v>
      </c>
    </row>
    <row r="36" spans="1:37" x14ac:dyDescent="0.35">
      <c r="A36" s="113" t="s">
        <v>1107</v>
      </c>
      <c r="B36" s="124" t="e">
        <f>U29</f>
        <v>#VALUE!</v>
      </c>
      <c r="C36" s="124" t="e">
        <f>U30</f>
        <v>#VALUE!</v>
      </c>
      <c r="D36" s="124" t="str">
        <f>IFERROR(ROUND(C36,IF('Redovisning för kunder'!$G$43="",3,'Redovisning för kunder'!$G$43+2))*100,"")</f>
        <v/>
      </c>
      <c r="G36" s="124" t="str">
        <f>A36&amp; " "&amp;D36&amp;"%"</f>
        <v>Övrigt %</v>
      </c>
    </row>
    <row r="37" spans="1:37" x14ac:dyDescent="0.35">
      <c r="A37" s="113" t="s">
        <v>1086</v>
      </c>
      <c r="B37" s="124" t="e">
        <f>W29</f>
        <v>#VALUE!</v>
      </c>
      <c r="C37" s="124" t="e">
        <f>W30</f>
        <v>#VALUE!</v>
      </c>
      <c r="D37" s="124" t="str">
        <f>IFERROR(ROUND(C37,IF('Redovisning för kunder'!$G$43="",3,'Redovisning för kunder'!$G$43+2))*100,"")</f>
        <v/>
      </c>
      <c r="G37" s="124" t="str">
        <f>A37&amp; " "&amp;D37&amp;"%"</f>
        <v>Fossilt %</v>
      </c>
    </row>
    <row r="41" spans="1:37" ht="17.5" x14ac:dyDescent="0.35">
      <c r="A41" s="120" t="s">
        <v>1108</v>
      </c>
    </row>
    <row r="42" spans="1:37" ht="17.5" x14ac:dyDescent="0.35">
      <c r="A42" s="120"/>
    </row>
    <row r="43" spans="1:37" s="113" customFormat="1" ht="14" x14ac:dyDescent="0.3">
      <c r="A43" s="149" t="s">
        <v>1109</v>
      </c>
      <c r="F43" s="150" t="s">
        <v>1110</v>
      </c>
      <c r="G43" s="151"/>
      <c r="H43" s="151"/>
      <c r="I43" s="151"/>
      <c r="J43" s="151"/>
      <c r="K43" s="151"/>
      <c r="L43" s="151"/>
      <c r="M43" s="151"/>
      <c r="N43" s="151"/>
      <c r="O43" s="151"/>
      <c r="P43" s="151"/>
      <c r="Q43" s="151"/>
      <c r="R43" s="151"/>
      <c r="S43" s="150" t="s">
        <v>1111</v>
      </c>
      <c r="T43" s="151"/>
      <c r="U43" s="151"/>
      <c r="V43" s="151"/>
      <c r="W43" s="151"/>
      <c r="X43" s="151"/>
      <c r="Z43" s="150" t="s">
        <v>1112</v>
      </c>
      <c r="AE43" s="149" t="s">
        <v>1113</v>
      </c>
    </row>
    <row r="44" spans="1:37" s="113" customFormat="1" ht="54.75" customHeight="1" x14ac:dyDescent="0.35">
      <c r="A44" s="242" t="s">
        <v>1114</v>
      </c>
      <c r="B44" s="242"/>
      <c r="F44" s="150"/>
      <c r="G44" s="151"/>
      <c r="H44" s="151"/>
      <c r="I44" s="152" t="s">
        <v>1115</v>
      </c>
      <c r="J44" s="152"/>
      <c r="K44" s="152"/>
      <c r="L44" s="152"/>
      <c r="M44" s="152"/>
      <c r="N44" s="152"/>
      <c r="O44" s="152"/>
      <c r="P44" s="151"/>
      <c r="Q44" s="151"/>
      <c r="R44" s="151"/>
      <c r="S44" s="150"/>
      <c r="T44" s="151"/>
      <c r="U44" s="151"/>
      <c r="V44" s="151"/>
      <c r="W44" s="151"/>
      <c r="X44" s="151"/>
      <c r="Z44" s="151" t="s">
        <v>1116</v>
      </c>
      <c r="AA44" s="151"/>
      <c r="AB44" s="151" t="s">
        <v>1117</v>
      </c>
      <c r="AE44" s="243" t="s">
        <v>1118</v>
      </c>
      <c r="AF44" s="244"/>
      <c r="AG44" s="244"/>
      <c r="AH44" s="245"/>
    </row>
    <row r="45" spans="1:37" ht="42.5" x14ac:dyDescent="0.35">
      <c r="A45" s="153"/>
      <c r="B45" s="154" t="s">
        <v>1119</v>
      </c>
      <c r="C45" s="155"/>
      <c r="E45" s="113"/>
      <c r="F45" s="151"/>
      <c r="G45" s="151"/>
      <c r="H45" s="151"/>
      <c r="I45" s="152">
        <v>0</v>
      </c>
      <c r="J45" s="152"/>
      <c r="K45" s="152"/>
      <c r="L45" s="152"/>
      <c r="M45" s="152"/>
      <c r="N45" s="152"/>
      <c r="O45" s="152"/>
      <c r="P45" s="151"/>
      <c r="Q45" s="151"/>
      <c r="R45" s="152">
        <v>0</v>
      </c>
      <c r="S45" s="151" t="str">
        <f>IFERROR(INDEX($F$46:$I$53,MATCH($R45,$I$46:$I$53,0),1),"")</f>
        <v/>
      </c>
      <c r="T45" s="151"/>
      <c r="U45" s="151"/>
      <c r="V45" s="151"/>
      <c r="W45" s="151"/>
      <c r="X45" s="151"/>
      <c r="Y45" s="113"/>
      <c r="Z45" s="151"/>
      <c r="AA45" s="151"/>
      <c r="AB45" s="151"/>
      <c r="AC45" s="113"/>
      <c r="AD45" s="113"/>
      <c r="AE45" s="156"/>
      <c r="AF45" s="157" t="s">
        <v>1120</v>
      </c>
      <c r="AG45" s="157" t="s">
        <v>1121</v>
      </c>
      <c r="AH45" s="158"/>
      <c r="AK45" s="124" t="s">
        <v>1122</v>
      </c>
    </row>
    <row r="46" spans="1:37" x14ac:dyDescent="0.35">
      <c r="A46" s="159" t="s">
        <v>1001</v>
      </c>
      <c r="B46" s="160" t="e">
        <f>G30</f>
        <v>#VALUE!</v>
      </c>
      <c r="C46" s="161" t="s">
        <v>1012</v>
      </c>
      <c r="E46" s="113"/>
      <c r="F46" s="162" t="str">
        <f>A46</f>
        <v>Återvunnen energi:</v>
      </c>
      <c r="G46" s="151"/>
      <c r="H46" s="151"/>
      <c r="I46" s="152">
        <f t="shared" ref="I46:I77" si="2">IF(F46&lt;&gt;"",I45+1,I45)</f>
        <v>1</v>
      </c>
      <c r="J46" s="152"/>
      <c r="K46" s="152"/>
      <c r="L46" s="152"/>
      <c r="M46" s="152"/>
      <c r="N46" s="152"/>
      <c r="O46" s="152"/>
      <c r="P46" s="151"/>
      <c r="Q46" s="151"/>
      <c r="R46" s="152">
        <v>1</v>
      </c>
      <c r="S46" s="151" t="str">
        <f t="shared" ref="S46" si="3">IFERROR(INDEX($F$46:$I$77,MATCH($R46,$I$46:$I$77,0),1),"")</f>
        <v>Återvunnen energi:</v>
      </c>
      <c r="T46" s="151"/>
      <c r="U46" s="151"/>
      <c r="V46" s="151"/>
      <c r="W46" s="151"/>
      <c r="X46" s="151"/>
      <c r="Y46" s="113"/>
      <c r="Z46" s="151" t="str">
        <f>IF(S46="","",S46)</f>
        <v>Återvunnen energi:</v>
      </c>
      <c r="AA46" s="151"/>
      <c r="AB46" s="151" t="str">
        <f>IF(ISERROR(VLOOKUP(Z46,$A$46:$B$75,2,FALSE)),"",IF(VLOOKUP(Z46,$A$46:$B$75,2,FALSE)="","",VLOOKUP(Z46,$A$46:$B$75,2,FALSE)))</f>
        <v/>
      </c>
      <c r="AC46" s="113"/>
      <c r="AD46" s="113"/>
      <c r="AE46" s="163" t="str">
        <f>Z46</f>
        <v>Återvunnen energi:</v>
      </c>
      <c r="AF46" s="164" t="str">
        <f>IF(ISERROR(VLOOKUP(AE46,$A$46:$C$75,3,FALSE)),"",IF(VLOOKUP(AE46,$A$46:$C$75,3,FALSE)="Summa","ja",""))</f>
        <v>ja</v>
      </c>
      <c r="AG46" s="164" t="str">
        <f>IF(TYPE(AB46)=1,(IF('Redovisning för kunder'!$G$43="",3,'Redovisning för kunder'!$G$43+2)),"")</f>
        <v/>
      </c>
      <c r="AH46" s="165" t="str">
        <f>IFERROR(ROUND(AB46,AG46)*100&amp;"%","")</f>
        <v/>
      </c>
      <c r="AK46" s="124">
        <v>0</v>
      </c>
    </row>
    <row r="47" spans="1:37" x14ac:dyDescent="0.35">
      <c r="A47" s="166" t="s">
        <v>971</v>
      </c>
      <c r="B47" s="160" t="e">
        <f>F27</f>
        <v>#VALUE!</v>
      </c>
      <c r="C47" s="161"/>
      <c r="E47" s="113"/>
      <c r="F47" s="151" t="e">
        <f>IF(B47=0,"",A47)</f>
        <v>#VALUE!</v>
      </c>
      <c r="G47" s="151"/>
      <c r="H47" s="151"/>
      <c r="I47" s="152" t="e">
        <f>IF(F47&lt;&gt;"",I46+1,I46)</f>
        <v>#VALUE!</v>
      </c>
      <c r="J47" s="152"/>
      <c r="K47" s="152"/>
      <c r="L47" s="152"/>
      <c r="M47" s="152"/>
      <c r="N47" s="152"/>
      <c r="O47" s="152"/>
      <c r="P47" s="151"/>
      <c r="Q47" s="151"/>
      <c r="R47" s="152">
        <v>2</v>
      </c>
      <c r="S47" s="151" t="str">
        <f>IFERROR(INDEX($F$46:$I$77,MATCH($R47,$I$46:$I$77,0),1),"")</f>
        <v/>
      </c>
      <c r="T47" s="151"/>
      <c r="U47" s="151"/>
      <c r="V47" s="151"/>
      <c r="W47" s="151"/>
      <c r="X47" s="151"/>
      <c r="Y47" s="113"/>
      <c r="Z47" s="151" t="str">
        <f t="shared" ref="Z47:Z77" si="4">IF(S47="","",S47)</f>
        <v/>
      </c>
      <c r="AA47" s="151"/>
      <c r="AB47" s="151" t="str">
        <f t="shared" ref="AB47:AB77" si="5">IF(ISERROR(VLOOKUP(Z47,$A$46:$B$75,2,FALSE)),"",IF(VLOOKUP(Z47,$A$46:$B$75,2,FALSE)="","",VLOOKUP(Z47,$A$46:$B$75,2,FALSE)))</f>
        <v/>
      </c>
      <c r="AC47" s="113"/>
      <c r="AD47" s="113"/>
      <c r="AE47" s="163" t="str">
        <f t="shared" ref="AE47:AE77" si="6">Z47</f>
        <v/>
      </c>
      <c r="AF47" s="164" t="str">
        <f>IF(ISERROR(VLOOKUP(AE47,$A$46:$C$75,3,FALSE)),"",IF(VLOOKUP(AE47,$A$46:$C$75,3,FALSE)="Summa","ja",""))</f>
        <v/>
      </c>
      <c r="AG47" s="164" t="str">
        <f>IF(TYPE(AB47)=1,(IF('Redovisning för kunder'!$G$43="",3,'Redovisning för kunder'!$G$43+2)),"")</f>
        <v/>
      </c>
      <c r="AH47" s="165" t="str">
        <f t="shared" ref="AH47:AH77" si="7">IFERROR(ROUND(AB47,AG47)*100&amp;"%","")</f>
        <v/>
      </c>
      <c r="AK47" s="124">
        <v>1</v>
      </c>
    </row>
    <row r="48" spans="1:37" x14ac:dyDescent="0.35">
      <c r="A48" s="166" t="s">
        <v>933</v>
      </c>
      <c r="B48" s="160" t="e">
        <f>R27</f>
        <v>#VALUE!</v>
      </c>
      <c r="C48" s="161"/>
      <c r="E48" s="113"/>
      <c r="F48" s="151" t="e">
        <f t="shared" ref="F48:F53" si="8">IF(B48=0,"",A48)</f>
        <v>#VALUE!</v>
      </c>
      <c r="G48" s="151"/>
      <c r="H48" s="151"/>
      <c r="I48" s="152" t="e">
        <f t="shared" si="2"/>
        <v>#VALUE!</v>
      </c>
      <c r="J48" s="152"/>
      <c r="K48" s="152"/>
      <c r="L48" s="152"/>
      <c r="M48" s="152"/>
      <c r="N48" s="152"/>
      <c r="O48" s="152"/>
      <c r="P48" s="151"/>
      <c r="Q48" s="151"/>
      <c r="R48" s="152">
        <v>3</v>
      </c>
      <c r="S48" s="151" t="str">
        <f t="shared" ref="S48:S70" si="9">IFERROR(INDEX($F$46:$I$77,MATCH($R48,$I$46:$I$77,0),1),"")</f>
        <v/>
      </c>
      <c r="T48" s="151"/>
      <c r="U48" s="151"/>
      <c r="V48" s="151"/>
      <c r="W48" s="151"/>
      <c r="X48" s="151"/>
      <c r="Y48" s="113"/>
      <c r="Z48" s="151" t="str">
        <f>IF(S48="","",S48)</f>
        <v/>
      </c>
      <c r="AA48" s="151"/>
      <c r="AB48" s="151" t="str">
        <f t="shared" si="5"/>
        <v/>
      </c>
      <c r="AC48" s="113"/>
      <c r="AD48" s="113"/>
      <c r="AE48" s="163" t="str">
        <f t="shared" si="6"/>
        <v/>
      </c>
      <c r="AF48" s="164" t="str">
        <f>IF(ISERROR(VLOOKUP(AE48,$A$46:$C$75,3,FALSE)),"",IF(VLOOKUP(AE48,$A$46:$C$75,3,FALSE)="Summa","ja",""))</f>
        <v/>
      </c>
      <c r="AG48" s="164" t="str">
        <f>IF(TYPE(AB48)=1,(IF('Redovisning för kunder'!$G$43="",3,'Redovisning för kunder'!$G$43+2)),"")</f>
        <v/>
      </c>
      <c r="AH48" s="165" t="str">
        <f>IFERROR(ROUND(AB48,AG48)*100&amp;"%","")</f>
        <v/>
      </c>
      <c r="AK48" s="124">
        <v>2</v>
      </c>
    </row>
    <row r="49" spans="1:37" x14ac:dyDescent="0.35">
      <c r="A49" s="166" t="s">
        <v>1123</v>
      </c>
      <c r="B49" s="160" t="e">
        <f>Q27</f>
        <v>#VALUE!</v>
      </c>
      <c r="C49" s="161"/>
      <c r="E49" s="113"/>
      <c r="F49" s="151" t="e">
        <f t="shared" si="8"/>
        <v>#VALUE!</v>
      </c>
      <c r="G49" s="151"/>
      <c r="H49" s="151"/>
      <c r="I49" s="152" t="e">
        <f t="shared" si="2"/>
        <v>#VALUE!</v>
      </c>
      <c r="J49" s="152"/>
      <c r="K49" s="152"/>
      <c r="L49" s="152"/>
      <c r="M49" s="152"/>
      <c r="N49" s="152"/>
      <c r="O49" s="152"/>
      <c r="P49" s="151"/>
      <c r="Q49" s="151"/>
      <c r="R49" s="152">
        <v>4</v>
      </c>
      <c r="S49" s="151" t="str">
        <f t="shared" si="9"/>
        <v/>
      </c>
      <c r="T49" s="151"/>
      <c r="U49" s="151"/>
      <c r="V49" s="151"/>
      <c r="W49" s="151"/>
      <c r="X49" s="151"/>
      <c r="Y49" s="113"/>
      <c r="Z49" s="151" t="str">
        <f t="shared" si="4"/>
        <v/>
      </c>
      <c r="AA49" s="151"/>
      <c r="AB49" s="151" t="str">
        <f t="shared" si="5"/>
        <v/>
      </c>
      <c r="AC49" s="113"/>
      <c r="AD49" s="113"/>
      <c r="AE49" s="163" t="str">
        <f t="shared" si="6"/>
        <v/>
      </c>
      <c r="AF49" s="164" t="str">
        <f t="shared" ref="AF49:AF77" si="10">IF(ISERROR(VLOOKUP(AE49,$A$46:$C$75,3,FALSE)),"",IF(VLOOKUP(AE49,$A$46:$C$75,3,FALSE)="Summa","ja",""))</f>
        <v/>
      </c>
      <c r="AG49" s="164" t="str">
        <f>IF(TYPE(AB49)=1,(IF('Redovisning för kunder'!$G$43="",3,'Redovisning för kunder'!$G$43+2)),"")</f>
        <v/>
      </c>
      <c r="AH49" s="165" t="str">
        <f t="shared" si="7"/>
        <v/>
      </c>
      <c r="AK49" s="124">
        <v>3</v>
      </c>
    </row>
    <row r="50" spans="1:37" x14ac:dyDescent="0.35">
      <c r="A50" s="231" t="s">
        <v>1225</v>
      </c>
      <c r="B50" s="160" t="e">
        <f>P27</f>
        <v>#VALUE!</v>
      </c>
      <c r="C50" s="161"/>
      <c r="E50" s="113"/>
      <c r="F50" s="151" t="e">
        <f t="shared" si="8"/>
        <v>#VALUE!</v>
      </c>
      <c r="G50" s="151"/>
      <c r="H50" s="151"/>
      <c r="I50" s="152" t="e">
        <f t="shared" si="2"/>
        <v>#VALUE!</v>
      </c>
      <c r="J50" s="152"/>
      <c r="K50" s="152"/>
      <c r="L50" s="152"/>
      <c r="M50" s="152"/>
      <c r="N50" s="152"/>
      <c r="O50" s="152"/>
      <c r="P50" s="151"/>
      <c r="Q50" s="151"/>
      <c r="R50" s="152">
        <v>5</v>
      </c>
      <c r="S50" s="151" t="str">
        <f t="shared" si="9"/>
        <v/>
      </c>
      <c r="T50" s="151"/>
      <c r="U50" s="151"/>
      <c r="V50" s="151"/>
      <c r="W50" s="151"/>
      <c r="X50" s="151"/>
      <c r="Y50" s="113"/>
      <c r="Z50" s="151" t="str">
        <f t="shared" si="4"/>
        <v/>
      </c>
      <c r="AA50" s="151"/>
      <c r="AB50" s="151" t="str">
        <f t="shared" si="5"/>
        <v/>
      </c>
      <c r="AC50" s="113"/>
      <c r="AD50" s="113"/>
      <c r="AE50" s="163" t="str">
        <f t="shared" si="6"/>
        <v/>
      </c>
      <c r="AF50" s="164" t="str">
        <f t="shared" si="10"/>
        <v/>
      </c>
      <c r="AG50" s="164" t="str">
        <f>IF(TYPE(AB50)=1,(IF('Redovisning för kunder'!$G$43="",3,'Redovisning för kunder'!$G$43+2)),"")</f>
        <v/>
      </c>
      <c r="AH50" s="165" t="str">
        <f t="shared" si="7"/>
        <v/>
      </c>
      <c r="AK50" s="124">
        <v>4</v>
      </c>
    </row>
    <row r="51" spans="1:37" x14ac:dyDescent="0.35">
      <c r="A51" s="166" t="s">
        <v>716</v>
      </c>
      <c r="B51" s="160" t="e">
        <f>G27</f>
        <v>#VALUE!</v>
      </c>
      <c r="C51" s="161"/>
      <c r="E51" s="113"/>
      <c r="F51" s="151" t="e">
        <f t="shared" si="8"/>
        <v>#VALUE!</v>
      </c>
      <c r="G51" s="151"/>
      <c r="H51" s="151"/>
      <c r="I51" s="152" t="e">
        <f t="shared" si="2"/>
        <v>#VALUE!</v>
      </c>
      <c r="J51" s="152"/>
      <c r="K51" s="152"/>
      <c r="L51" s="152"/>
      <c r="M51" s="152"/>
      <c r="N51" s="152"/>
      <c r="O51" s="152"/>
      <c r="P51" s="151"/>
      <c r="Q51" s="151"/>
      <c r="R51" s="152">
        <v>6</v>
      </c>
      <c r="S51" s="151" t="str">
        <f t="shared" si="9"/>
        <v/>
      </c>
      <c r="T51" s="151"/>
      <c r="U51" s="151"/>
      <c r="V51" s="151"/>
      <c r="W51" s="151"/>
      <c r="X51" s="151"/>
      <c r="Y51" s="113"/>
      <c r="Z51" s="151" t="str">
        <f>IF(S51="","",S51)</f>
        <v/>
      </c>
      <c r="AA51" s="151"/>
      <c r="AB51" s="151" t="str">
        <f t="shared" si="5"/>
        <v/>
      </c>
      <c r="AC51" s="113"/>
      <c r="AD51" s="113"/>
      <c r="AE51" s="163" t="str">
        <f>Z51</f>
        <v/>
      </c>
      <c r="AF51" s="164" t="str">
        <f t="shared" si="10"/>
        <v/>
      </c>
      <c r="AG51" s="164" t="str">
        <f>IF(TYPE(AB51)=1,(IF('Redovisning för kunder'!$G$43="",3,'Redovisning för kunder'!$G$43+2)),"")</f>
        <v/>
      </c>
      <c r="AH51" s="165" t="str">
        <f t="shared" si="7"/>
        <v/>
      </c>
      <c r="AK51" s="124">
        <v>5</v>
      </c>
    </row>
    <row r="52" spans="1:37" x14ac:dyDescent="0.35">
      <c r="A52" s="166" t="s">
        <v>1124</v>
      </c>
      <c r="B52" s="160" t="e">
        <f>H27</f>
        <v>#VALUE!</v>
      </c>
      <c r="C52" s="161"/>
      <c r="E52" s="113"/>
      <c r="F52" s="151" t="e">
        <f t="shared" si="8"/>
        <v>#VALUE!</v>
      </c>
      <c r="G52" s="151"/>
      <c r="H52" s="151"/>
      <c r="I52" s="152" t="e">
        <f t="shared" si="2"/>
        <v>#VALUE!</v>
      </c>
      <c r="J52" s="152"/>
      <c r="K52" s="152"/>
      <c r="L52" s="152"/>
      <c r="M52" s="152"/>
      <c r="N52" s="152"/>
      <c r="O52" s="152"/>
      <c r="P52" s="151"/>
      <c r="Q52" s="151"/>
      <c r="R52" s="152">
        <v>7</v>
      </c>
      <c r="S52" s="151" t="str">
        <f>IFERROR(INDEX($F$46:$I$77,MATCH($R52,$I$46:$I$77,0),1),"")</f>
        <v/>
      </c>
      <c r="T52" s="151"/>
      <c r="U52" s="151"/>
      <c r="V52" s="151"/>
      <c r="W52" s="151"/>
      <c r="X52" s="151"/>
      <c r="Y52" s="113"/>
      <c r="Z52" s="151" t="str">
        <f t="shared" si="4"/>
        <v/>
      </c>
      <c r="AA52" s="151"/>
      <c r="AB52" s="151" t="str">
        <f>IF(ISERROR(VLOOKUP(Z52,$A$46:$B$75,2,FALSE)),"",IF(VLOOKUP(Z52,$A$46:$B$75,2,FALSE)="","",VLOOKUP(Z52,$A$46:$B$75,2,FALSE)))</f>
        <v/>
      </c>
      <c r="AC52" s="113"/>
      <c r="AD52" s="113"/>
      <c r="AE52" s="163" t="str">
        <f t="shared" si="6"/>
        <v/>
      </c>
      <c r="AF52" s="164" t="str">
        <f t="shared" si="10"/>
        <v/>
      </c>
      <c r="AG52" s="164" t="str">
        <f>IF(TYPE(AB52)=1,(IF('Redovisning för kunder'!$G$43="",3,'Redovisning för kunder'!$G$43+2)),"")</f>
        <v/>
      </c>
      <c r="AH52" s="165" t="str">
        <f>IFERROR(ROUND(AB52,AG52)*100&amp;"%","")</f>
        <v/>
      </c>
    </row>
    <row r="53" spans="1:37" x14ac:dyDescent="0.35">
      <c r="A53" s="166" t="s">
        <v>725</v>
      </c>
      <c r="B53" s="160" t="e">
        <f>I27</f>
        <v>#VALUE!</v>
      </c>
      <c r="C53" s="161"/>
      <c r="E53" s="152"/>
      <c r="F53" s="151" t="e">
        <f t="shared" si="8"/>
        <v>#VALUE!</v>
      </c>
      <c r="G53" s="151"/>
      <c r="H53" s="151"/>
      <c r="I53" s="152" t="e">
        <f t="shared" si="2"/>
        <v>#VALUE!</v>
      </c>
      <c r="J53" s="152"/>
      <c r="K53" s="152"/>
      <c r="L53" s="152"/>
      <c r="M53" s="152"/>
      <c r="N53" s="152"/>
      <c r="O53" s="152"/>
      <c r="P53" s="151"/>
      <c r="Q53" s="151"/>
      <c r="R53" s="152">
        <v>8</v>
      </c>
      <c r="S53" s="151" t="str">
        <f t="shared" si="9"/>
        <v/>
      </c>
      <c r="T53" s="151"/>
      <c r="U53" s="151"/>
      <c r="V53" s="151"/>
      <c r="W53" s="151"/>
      <c r="X53" s="151"/>
      <c r="Y53" s="113"/>
      <c r="Z53" s="151" t="str">
        <f t="shared" si="4"/>
        <v/>
      </c>
      <c r="AA53" s="151"/>
      <c r="AB53" s="151" t="str">
        <f t="shared" si="5"/>
        <v/>
      </c>
      <c r="AC53" s="113"/>
      <c r="AD53" s="113"/>
      <c r="AE53" s="163" t="str">
        <f t="shared" si="6"/>
        <v/>
      </c>
      <c r="AF53" s="164" t="str">
        <f t="shared" si="10"/>
        <v/>
      </c>
      <c r="AG53" s="164" t="str">
        <f>IF(TYPE(AB53)=1,(IF('Redovisning för kunder'!$G$43="",3,'Redovisning för kunder'!$G$43+2)),"")</f>
        <v/>
      </c>
      <c r="AH53" s="165" t="str">
        <f t="shared" si="7"/>
        <v/>
      </c>
    </row>
    <row r="54" spans="1:37" x14ac:dyDescent="0.35">
      <c r="A54" s="166"/>
      <c r="B54" s="167"/>
      <c r="C54" s="161"/>
      <c r="E54" s="152" t="s">
        <v>1125</v>
      </c>
      <c r="F54" s="162" t="s">
        <v>570</v>
      </c>
      <c r="G54" s="151"/>
      <c r="H54" s="151"/>
      <c r="I54" s="152" t="e">
        <f t="shared" si="2"/>
        <v>#VALUE!</v>
      </c>
      <c r="J54" s="152"/>
      <c r="K54" s="152"/>
      <c r="L54" s="152"/>
      <c r="M54" s="152"/>
      <c r="N54" s="152"/>
      <c r="O54" s="152"/>
      <c r="P54" s="151"/>
      <c r="Q54" s="151"/>
      <c r="R54" s="152">
        <v>9</v>
      </c>
      <c r="S54" s="151" t="str">
        <f t="shared" si="9"/>
        <v/>
      </c>
      <c r="T54" s="151"/>
      <c r="U54" s="151"/>
      <c r="V54" s="151"/>
      <c r="W54" s="151"/>
      <c r="X54" s="151"/>
      <c r="Y54" s="113"/>
      <c r="Z54" s="151" t="str">
        <f t="shared" si="4"/>
        <v/>
      </c>
      <c r="AA54" s="151"/>
      <c r="AB54" s="151" t="str">
        <f t="shared" si="5"/>
        <v/>
      </c>
      <c r="AC54" s="113"/>
      <c r="AD54" s="113"/>
      <c r="AE54" s="163" t="str">
        <f>Z54</f>
        <v/>
      </c>
      <c r="AF54" s="164" t="str">
        <f t="shared" si="10"/>
        <v/>
      </c>
      <c r="AG54" s="164" t="str">
        <f>IF(TYPE(AB54)=1,(IF('Redovisning för kunder'!$G$43="",3,'Redovisning för kunder'!$G$43+2)),"")</f>
        <v/>
      </c>
      <c r="AH54" s="165" t="str">
        <f t="shared" si="7"/>
        <v/>
      </c>
    </row>
    <row r="55" spans="1:37" x14ac:dyDescent="0.35">
      <c r="A55" s="159" t="s">
        <v>1000</v>
      </c>
      <c r="B55" s="160" t="e">
        <f>B30</f>
        <v>#VALUE!</v>
      </c>
      <c r="C55" s="161" t="s">
        <v>1012</v>
      </c>
      <c r="E55" s="151"/>
      <c r="F55" s="162" t="str">
        <f>A55</f>
        <v>Förnybart:</v>
      </c>
      <c r="G55" s="151"/>
      <c r="H55" s="151"/>
      <c r="I55" s="152" t="e">
        <f t="shared" si="2"/>
        <v>#VALUE!</v>
      </c>
      <c r="J55" s="152"/>
      <c r="K55" s="152"/>
      <c r="L55" s="152"/>
      <c r="M55" s="152"/>
      <c r="N55" s="152"/>
      <c r="O55" s="152"/>
      <c r="P55" s="151"/>
      <c r="Q55" s="151"/>
      <c r="R55" s="152">
        <v>10</v>
      </c>
      <c r="S55" s="151" t="str">
        <f t="shared" si="9"/>
        <v/>
      </c>
      <c r="T55" s="151"/>
      <c r="U55" s="151"/>
      <c r="V55" s="151"/>
      <c r="W55" s="151"/>
      <c r="X55" s="151"/>
      <c r="Y55" s="113"/>
      <c r="Z55" s="151" t="str">
        <f t="shared" si="4"/>
        <v/>
      </c>
      <c r="AA55" s="151"/>
      <c r="AB55" s="151" t="str">
        <f t="shared" si="5"/>
        <v/>
      </c>
      <c r="AC55" s="113"/>
      <c r="AD55" s="113"/>
      <c r="AE55" s="163" t="str">
        <f t="shared" si="6"/>
        <v/>
      </c>
      <c r="AF55" s="164" t="str">
        <f>IF(ISERROR(VLOOKUP(AE55,$A$46:$C$75,3,FALSE)),"",IF(VLOOKUP(AE55,$A$46:$C$75,3,FALSE)="Summa","ja",""))</f>
        <v/>
      </c>
      <c r="AG55" s="164" t="str">
        <f>IF(TYPE(AB55)=1,(IF('Redovisning för kunder'!$G$43="",3,'Redovisning för kunder'!$G$43+2)),"")</f>
        <v/>
      </c>
      <c r="AH55" s="165" t="str">
        <f t="shared" si="7"/>
        <v/>
      </c>
    </row>
    <row r="56" spans="1:37" x14ac:dyDescent="0.35">
      <c r="A56" s="166" t="s">
        <v>996</v>
      </c>
      <c r="B56" s="160" t="e">
        <f>A27</f>
        <v>#VALUE!</v>
      </c>
      <c r="C56" s="161"/>
      <c r="E56" s="151"/>
      <c r="F56" s="151" t="e">
        <f>IF(B56=0,"",A56)</f>
        <v>#VALUE!</v>
      </c>
      <c r="G56" s="151"/>
      <c r="H56" s="151"/>
      <c r="I56" s="152" t="e">
        <f t="shared" si="2"/>
        <v>#VALUE!</v>
      </c>
      <c r="J56" s="152"/>
      <c r="K56" s="152"/>
      <c r="L56" s="152"/>
      <c r="M56" s="152"/>
      <c r="N56" s="152"/>
      <c r="O56" s="152"/>
      <c r="P56" s="151"/>
      <c r="Q56" s="151"/>
      <c r="R56" s="152">
        <v>11</v>
      </c>
      <c r="S56" s="151" t="str">
        <f t="shared" si="9"/>
        <v/>
      </c>
      <c r="T56" s="151"/>
      <c r="U56" s="151"/>
      <c r="V56" s="151"/>
      <c r="W56" s="151"/>
      <c r="X56" s="151"/>
      <c r="Y56" s="113"/>
      <c r="Z56" s="151" t="str">
        <f>IF(S56="","",S56)</f>
        <v/>
      </c>
      <c r="AA56" s="151"/>
      <c r="AB56" s="151" t="str">
        <f t="shared" si="5"/>
        <v/>
      </c>
      <c r="AC56" s="113"/>
      <c r="AD56" s="113"/>
      <c r="AE56" s="163" t="str">
        <f t="shared" si="6"/>
        <v/>
      </c>
      <c r="AF56" s="164" t="str">
        <f>IF(ISERROR(VLOOKUP(AE56,$A$46:$C$75,3,FALSE)),"",IF(VLOOKUP(AE56,$A$46:$C$75,3,FALSE)="Summa","ja",""))</f>
        <v/>
      </c>
      <c r="AG56" s="164" t="str">
        <f>IF(TYPE(AB56)=1,(IF('Redovisning för kunder'!$G$43="",3,'Redovisning för kunder'!$G$43+2)),"")</f>
        <v/>
      </c>
      <c r="AH56" s="165" t="str">
        <f t="shared" si="7"/>
        <v/>
      </c>
    </row>
    <row r="57" spans="1:37" x14ac:dyDescent="0.35">
      <c r="A57" s="166" t="s">
        <v>1126</v>
      </c>
      <c r="B57" s="160" t="e">
        <f>B27</f>
        <v>#VALUE!</v>
      </c>
      <c r="C57" s="161"/>
      <c r="E57" s="151"/>
      <c r="F57" s="151" t="e">
        <f>IF(B57=0,"",A57)</f>
        <v>#VALUE!</v>
      </c>
      <c r="G57" s="151"/>
      <c r="H57" s="151"/>
      <c r="I57" s="152" t="e">
        <f t="shared" si="2"/>
        <v>#VALUE!</v>
      </c>
      <c r="J57" s="152"/>
      <c r="K57" s="152"/>
      <c r="L57" s="152"/>
      <c r="M57" s="152"/>
      <c r="N57" s="152"/>
      <c r="O57" s="152"/>
      <c r="P57" s="151"/>
      <c r="Q57" s="151"/>
      <c r="R57" s="152">
        <v>12</v>
      </c>
      <c r="S57" s="151" t="str">
        <f t="shared" si="9"/>
        <v/>
      </c>
      <c r="T57" s="151"/>
      <c r="U57" s="151"/>
      <c r="V57" s="151"/>
      <c r="W57" s="151"/>
      <c r="X57" s="151"/>
      <c r="Y57" s="113"/>
      <c r="Z57" s="151" t="str">
        <f t="shared" si="4"/>
        <v/>
      </c>
      <c r="AA57" s="151"/>
      <c r="AB57" s="151" t="str">
        <f t="shared" si="5"/>
        <v/>
      </c>
      <c r="AC57" s="113"/>
      <c r="AD57" s="113"/>
      <c r="AE57" s="163" t="str">
        <f t="shared" si="6"/>
        <v/>
      </c>
      <c r="AF57" s="164" t="str">
        <f t="shared" si="10"/>
        <v/>
      </c>
      <c r="AG57" s="164" t="str">
        <f>IF(TYPE(AB57)=1,(IF('Redovisning för kunder'!$G$43="",3,'Redovisning för kunder'!$G$43+2)),"")</f>
        <v/>
      </c>
      <c r="AH57" s="165" t="str">
        <f t="shared" si="7"/>
        <v/>
      </c>
    </row>
    <row r="58" spans="1:37" x14ac:dyDescent="0.35">
      <c r="A58" s="166" t="s">
        <v>1127</v>
      </c>
      <c r="B58" s="160" t="e">
        <f>C27</f>
        <v>#VALUE!</v>
      </c>
      <c r="C58" s="161"/>
      <c r="E58" s="151"/>
      <c r="F58" s="151" t="e">
        <f>IF(B58=0,"",A58)</f>
        <v>#VALUE!</v>
      </c>
      <c r="G58" s="151"/>
      <c r="H58" s="151"/>
      <c r="I58" s="152" t="e">
        <f t="shared" si="2"/>
        <v>#VALUE!</v>
      </c>
      <c r="J58" s="152"/>
      <c r="K58" s="152"/>
      <c r="L58" s="152"/>
      <c r="M58" s="152"/>
      <c r="N58" s="152"/>
      <c r="O58" s="152"/>
      <c r="P58" s="151"/>
      <c r="Q58" s="151"/>
      <c r="R58" s="152">
        <v>13</v>
      </c>
      <c r="S58" s="151" t="str">
        <f t="shared" si="9"/>
        <v/>
      </c>
      <c r="T58" s="151"/>
      <c r="U58" s="151"/>
      <c r="V58" s="151"/>
      <c r="W58" s="151"/>
      <c r="X58" s="151"/>
      <c r="Y58" s="113"/>
      <c r="Z58" s="151" t="str">
        <f t="shared" si="4"/>
        <v/>
      </c>
      <c r="AA58" s="151"/>
      <c r="AB58" s="151" t="str">
        <f>IF(ISERROR(VLOOKUP(Z58,$A$46:$B$75,2,FALSE)),"",IF(VLOOKUP(Z58,$A$46:$B$75,2,FALSE)="","",VLOOKUP(Z58,$A$46:$B$75,2,FALSE)))</f>
        <v/>
      </c>
      <c r="AC58" s="113"/>
      <c r="AD58" s="113"/>
      <c r="AE58" s="163" t="str">
        <f t="shared" si="6"/>
        <v/>
      </c>
      <c r="AF58" s="164" t="str">
        <f>IF(ISERROR(VLOOKUP(AE58,$A$46:$C$75,3,FALSE)),"",IF(VLOOKUP(AE58,$A$46:$C$75,3,FALSE)="Summa","ja",""))</f>
        <v/>
      </c>
      <c r="AG58" s="164" t="str">
        <f>IF(TYPE(AB58)=1,(IF('Redovisning för kunder'!$G$43="",3,'Redovisning för kunder'!$G$43+2)),"")</f>
        <v/>
      </c>
      <c r="AH58" s="165" t="str">
        <f t="shared" si="7"/>
        <v/>
      </c>
    </row>
    <row r="59" spans="1:37" x14ac:dyDescent="0.35">
      <c r="A59" s="166" t="s">
        <v>1070</v>
      </c>
      <c r="B59" s="160" t="e">
        <f>D27</f>
        <v>#VALUE!</v>
      </c>
      <c r="C59" s="161"/>
      <c r="E59" s="151"/>
      <c r="F59" s="151" t="e">
        <f>IF(B59=0,"",A59)</f>
        <v>#VALUE!</v>
      </c>
      <c r="G59" s="151"/>
      <c r="H59" s="151"/>
      <c r="I59" s="152" t="e">
        <f t="shared" si="2"/>
        <v>#VALUE!</v>
      </c>
      <c r="J59" s="152"/>
      <c r="K59" s="152"/>
      <c r="L59" s="152"/>
      <c r="M59" s="152"/>
      <c r="N59" s="152"/>
      <c r="O59" s="152"/>
      <c r="P59" s="151"/>
      <c r="Q59" s="151"/>
      <c r="R59" s="152">
        <v>14</v>
      </c>
      <c r="S59" s="151" t="str">
        <f t="shared" si="9"/>
        <v/>
      </c>
      <c r="T59" s="151"/>
      <c r="U59" s="151"/>
      <c r="V59" s="151"/>
      <c r="W59" s="151"/>
      <c r="X59" s="151"/>
      <c r="Y59" s="113"/>
      <c r="Z59" s="151" t="str">
        <f t="shared" si="4"/>
        <v/>
      </c>
      <c r="AA59" s="151"/>
      <c r="AB59" s="151" t="str">
        <f>IF(ISERROR(VLOOKUP(Z59,$A$46:$B$75,2,FALSE)),"",IF(VLOOKUP(Z59,$A$46:$B$75,2,FALSE)="","",VLOOKUP(Z59,$A$46:$B$75,2,FALSE)))</f>
        <v/>
      </c>
      <c r="AC59" s="113"/>
      <c r="AD59" s="113"/>
      <c r="AE59" s="163" t="str">
        <f t="shared" si="6"/>
        <v/>
      </c>
      <c r="AF59" s="164" t="str">
        <f t="shared" si="10"/>
        <v/>
      </c>
      <c r="AG59" s="164" t="str">
        <f>IF(TYPE(AB59)=1,(IF('Redovisning för kunder'!$G$43="",3,'Redovisning för kunder'!$G$43+2)),"")</f>
        <v/>
      </c>
      <c r="AH59" s="165" t="str">
        <f>IFERROR(ROUND(AB59,AG59)*100&amp;"%","")</f>
        <v/>
      </c>
    </row>
    <row r="60" spans="1:37" x14ac:dyDescent="0.35">
      <c r="A60" s="166" t="s">
        <v>1128</v>
      </c>
      <c r="B60" s="160" t="e">
        <f>E27</f>
        <v>#VALUE!</v>
      </c>
      <c r="C60" s="161"/>
      <c r="E60" s="151"/>
      <c r="F60" s="151" t="e">
        <f>IF(B60=0,"",A60)</f>
        <v>#VALUE!</v>
      </c>
      <c r="G60" s="151"/>
      <c r="H60" s="151"/>
      <c r="I60" s="152" t="e">
        <f>IF(F60&lt;&gt;"",I59+1,I59)</f>
        <v>#VALUE!</v>
      </c>
      <c r="J60" s="152"/>
      <c r="K60" s="152"/>
      <c r="L60" s="152"/>
      <c r="M60" s="152"/>
      <c r="N60" s="152"/>
      <c r="O60" s="152"/>
      <c r="P60" s="151"/>
      <c r="Q60" s="151"/>
      <c r="R60" s="152">
        <v>15</v>
      </c>
      <c r="S60" s="151" t="str">
        <f t="shared" si="9"/>
        <v/>
      </c>
      <c r="T60" s="151"/>
      <c r="U60" s="151"/>
      <c r="V60" s="151"/>
      <c r="W60" s="151"/>
      <c r="X60" s="151"/>
      <c r="Y60" s="113"/>
      <c r="Z60" s="151" t="str">
        <f t="shared" si="4"/>
        <v/>
      </c>
      <c r="AA60" s="151"/>
      <c r="AB60" s="151" t="str">
        <f t="shared" si="5"/>
        <v/>
      </c>
      <c r="AC60" s="113"/>
      <c r="AD60" s="113"/>
      <c r="AE60" s="163" t="str">
        <f t="shared" si="6"/>
        <v/>
      </c>
      <c r="AF60" s="164" t="str">
        <f t="shared" si="10"/>
        <v/>
      </c>
      <c r="AG60" s="164" t="str">
        <f>IF(TYPE(AB60)=1,(IF('Redovisning för kunder'!$G$43="",3,'Redovisning för kunder'!$G$43+2)),"")</f>
        <v/>
      </c>
      <c r="AH60" s="165" t="str">
        <f t="shared" si="7"/>
        <v/>
      </c>
    </row>
    <row r="61" spans="1:37" x14ac:dyDescent="0.35">
      <c r="A61" s="166"/>
      <c r="B61" s="167"/>
      <c r="C61" s="168"/>
      <c r="E61" s="152" t="s">
        <v>1129</v>
      </c>
      <c r="F61" s="151" t="s">
        <v>570</v>
      </c>
      <c r="G61" s="151"/>
      <c r="H61" s="151"/>
      <c r="I61" s="152" t="e">
        <f t="shared" si="2"/>
        <v>#VALUE!</v>
      </c>
      <c r="J61" s="152"/>
      <c r="K61" s="152"/>
      <c r="L61" s="152"/>
      <c r="M61" s="152"/>
      <c r="N61" s="152"/>
      <c r="O61" s="152"/>
      <c r="P61" s="151"/>
      <c r="Q61" s="151"/>
      <c r="R61" s="152">
        <v>16</v>
      </c>
      <c r="S61" s="151" t="str">
        <f t="shared" si="9"/>
        <v/>
      </c>
      <c r="T61" s="151"/>
      <c r="U61" s="151"/>
      <c r="V61" s="151"/>
      <c r="W61" s="151"/>
      <c r="X61" s="151"/>
      <c r="Y61" s="113"/>
      <c r="Z61" s="151" t="str">
        <f t="shared" si="4"/>
        <v/>
      </c>
      <c r="AA61" s="151"/>
      <c r="AB61" s="151" t="str">
        <f t="shared" si="5"/>
        <v/>
      </c>
      <c r="AC61" s="113"/>
      <c r="AD61" s="113"/>
      <c r="AE61" s="163" t="str">
        <f t="shared" si="6"/>
        <v/>
      </c>
      <c r="AF61" s="164" t="str">
        <f t="shared" si="10"/>
        <v/>
      </c>
      <c r="AG61" s="164" t="str">
        <f>IF(TYPE(AB61)=1,(IF('Redovisning för kunder'!$G$43="",3,'Redovisning för kunder'!$G$43+2)),"")</f>
        <v/>
      </c>
      <c r="AH61" s="165" t="str">
        <f>IFERROR(ROUND(AB61,AG61)*100&amp;"%","")</f>
        <v/>
      </c>
    </row>
    <row r="62" spans="1:37" x14ac:dyDescent="0.35">
      <c r="A62" s="159" t="s">
        <v>999</v>
      </c>
      <c r="B62" s="160" t="e">
        <f>U30</f>
        <v>#VALUE!</v>
      </c>
      <c r="C62" s="161" t="s">
        <v>1012</v>
      </c>
      <c r="E62" s="151"/>
      <c r="F62" s="162" t="str">
        <f>A62</f>
        <v>Övrigt:</v>
      </c>
      <c r="G62" s="151"/>
      <c r="H62" s="151"/>
      <c r="I62" s="152" t="e">
        <f t="shared" si="2"/>
        <v>#VALUE!</v>
      </c>
      <c r="J62" s="152"/>
      <c r="K62" s="152"/>
      <c r="L62" s="152"/>
      <c r="M62" s="152"/>
      <c r="N62" s="152"/>
      <c r="O62" s="152"/>
      <c r="P62" s="151"/>
      <c r="Q62" s="151"/>
      <c r="R62" s="152">
        <v>17</v>
      </c>
      <c r="S62" s="151" t="str">
        <f>IFERROR(INDEX($F$46:$I$77,MATCH($R62,$I$46:$I$77,0),1),"")</f>
        <v/>
      </c>
      <c r="T62" s="151"/>
      <c r="U62" s="151"/>
      <c r="V62" s="151"/>
      <c r="W62" s="151"/>
      <c r="X62" s="151"/>
      <c r="Y62" s="113"/>
      <c r="Z62" s="151" t="str">
        <f>IF(S62="","",S62)</f>
        <v/>
      </c>
      <c r="AA62" s="151"/>
      <c r="AB62" s="151" t="str">
        <f t="shared" si="5"/>
        <v/>
      </c>
      <c r="AC62" s="113"/>
      <c r="AD62" s="113"/>
      <c r="AE62" s="163" t="str">
        <f t="shared" si="6"/>
        <v/>
      </c>
      <c r="AF62" s="164" t="str">
        <f t="shared" si="10"/>
        <v/>
      </c>
      <c r="AG62" s="164" t="str">
        <f>IF(TYPE(AB62)=1,(IF('Redovisning för kunder'!$G$43="",3,'Redovisning för kunder'!$G$43+2)),"")</f>
        <v/>
      </c>
      <c r="AH62" s="165" t="str">
        <f>IFERROR(ROUND(AB62,AG62)*100&amp;"%","")</f>
        <v/>
      </c>
    </row>
    <row r="63" spans="1:37" x14ac:dyDescent="0.35">
      <c r="A63" s="166" t="s">
        <v>1130</v>
      </c>
      <c r="B63" s="160" t="e">
        <f>U27</f>
        <v>#VALUE!</v>
      </c>
      <c r="C63" s="161"/>
      <c r="E63" s="151"/>
      <c r="F63" s="151" t="e">
        <f>IF(B63=0,"",A63)</f>
        <v>#VALUE!</v>
      </c>
      <c r="G63" s="151"/>
      <c r="H63" s="151"/>
      <c r="I63" s="152" t="e">
        <f t="shared" si="2"/>
        <v>#VALUE!</v>
      </c>
      <c r="J63" s="152"/>
      <c r="K63" s="152"/>
      <c r="L63" s="152"/>
      <c r="M63" s="152"/>
      <c r="N63" s="152"/>
      <c r="O63" s="152"/>
      <c r="P63" s="151"/>
      <c r="Q63" s="151"/>
      <c r="R63" s="152">
        <v>18</v>
      </c>
      <c r="S63" s="151" t="str">
        <f t="shared" si="9"/>
        <v/>
      </c>
      <c r="T63" s="151"/>
      <c r="U63" s="151"/>
      <c r="V63" s="151"/>
      <c r="W63" s="151"/>
      <c r="X63" s="151"/>
      <c r="Y63" s="113"/>
      <c r="Z63" s="151" t="str">
        <f t="shared" si="4"/>
        <v/>
      </c>
      <c r="AA63" s="151"/>
      <c r="AB63" s="151" t="str">
        <f t="shared" si="5"/>
        <v/>
      </c>
      <c r="AC63" s="113"/>
      <c r="AD63" s="113"/>
      <c r="AE63" s="163" t="str">
        <f t="shared" si="6"/>
        <v/>
      </c>
      <c r="AF63" s="164" t="str">
        <f t="shared" si="10"/>
        <v/>
      </c>
      <c r="AG63" s="164" t="str">
        <f>IF(TYPE(AB63)=1,(IF('Redovisning för kunder'!$G$43="",3,'Redovisning för kunder'!$G$43+2)),"")</f>
        <v/>
      </c>
      <c r="AH63" s="165" t="str">
        <f t="shared" si="7"/>
        <v/>
      </c>
    </row>
    <row r="64" spans="1:37" x14ac:dyDescent="0.35">
      <c r="A64" s="166" t="s">
        <v>1131</v>
      </c>
      <c r="B64" s="160" t="e">
        <f>T27</f>
        <v>#VALUE!</v>
      </c>
      <c r="C64" s="161"/>
      <c r="E64" s="151"/>
      <c r="F64" s="151" t="e">
        <f>IF(B64=0,"",A64)</f>
        <v>#VALUE!</v>
      </c>
      <c r="G64" s="151"/>
      <c r="H64" s="151"/>
      <c r="I64" s="152" t="e">
        <f t="shared" si="2"/>
        <v>#VALUE!</v>
      </c>
      <c r="J64" s="152"/>
      <c r="K64" s="152"/>
      <c r="L64" s="152"/>
      <c r="M64" s="152"/>
      <c r="N64" s="152"/>
      <c r="O64" s="152"/>
      <c r="P64" s="151"/>
      <c r="Q64" s="151"/>
      <c r="R64" s="152">
        <v>19</v>
      </c>
      <c r="S64" s="151" t="str">
        <f t="shared" si="9"/>
        <v/>
      </c>
      <c r="T64" s="151"/>
      <c r="U64" s="151"/>
      <c r="V64" s="151"/>
      <c r="W64" s="151"/>
      <c r="X64" s="151"/>
      <c r="Y64" s="113"/>
      <c r="Z64" s="151" t="str">
        <f t="shared" si="4"/>
        <v/>
      </c>
      <c r="AA64" s="151"/>
      <c r="AB64" s="151" t="str">
        <f>IF(ISERROR(VLOOKUP(Z64,$A$46:$B$75,2,FALSE)),"",IF(VLOOKUP(Z64,$A$46:$B$75,2,FALSE)="","",VLOOKUP(Z64,$A$46:$B$75,2,FALSE)))</f>
        <v/>
      </c>
      <c r="AC64" s="113"/>
      <c r="AD64" s="113"/>
      <c r="AE64" s="163" t="str">
        <f t="shared" si="6"/>
        <v/>
      </c>
      <c r="AF64" s="164" t="str">
        <f t="shared" si="10"/>
        <v/>
      </c>
      <c r="AG64" s="164" t="str">
        <f>IF(TYPE(AB64)=1,(IF('Redovisning för kunder'!$G$43="",3,'Redovisning för kunder'!$G$43+2)),"")</f>
        <v/>
      </c>
      <c r="AH64" s="165" t="str">
        <f>IFERROR(ROUND(AB64,AG64)*100&amp;"%","")</f>
        <v/>
      </c>
    </row>
    <row r="65" spans="1:34" x14ac:dyDescent="0.35">
      <c r="A65" s="166" t="s">
        <v>1089</v>
      </c>
      <c r="B65" s="160" t="e">
        <f>S27</f>
        <v>#VALUE!</v>
      </c>
      <c r="C65" s="161"/>
      <c r="E65" s="151"/>
      <c r="F65" s="151" t="e">
        <f>IF(B65=0,"",A65)</f>
        <v>#VALUE!</v>
      </c>
      <c r="G65" s="151"/>
      <c r="H65" s="151"/>
      <c r="I65" s="152" t="e">
        <f t="shared" si="2"/>
        <v>#VALUE!</v>
      </c>
      <c r="J65" s="152"/>
      <c r="K65" s="152"/>
      <c r="L65" s="152"/>
      <c r="M65" s="152"/>
      <c r="N65" s="152"/>
      <c r="O65" s="152"/>
      <c r="P65" s="151"/>
      <c r="Q65" s="151"/>
      <c r="R65" s="152">
        <v>20</v>
      </c>
      <c r="S65" s="151" t="str">
        <f t="shared" si="9"/>
        <v/>
      </c>
      <c r="T65" s="151"/>
      <c r="U65" s="151"/>
      <c r="V65" s="151"/>
      <c r="W65" s="151"/>
      <c r="X65" s="151"/>
      <c r="Y65" s="113"/>
      <c r="Z65" s="151" t="str">
        <f t="shared" si="4"/>
        <v/>
      </c>
      <c r="AA65" s="151"/>
      <c r="AB65" s="151" t="str">
        <f t="shared" si="5"/>
        <v/>
      </c>
      <c r="AC65" s="113"/>
      <c r="AD65" s="113"/>
      <c r="AE65" s="163" t="str">
        <f t="shared" si="6"/>
        <v/>
      </c>
      <c r="AF65" s="164" t="str">
        <f t="shared" si="10"/>
        <v/>
      </c>
      <c r="AG65" s="164" t="str">
        <f>IF(TYPE(AB65)=1,(IF('Redovisning för kunder'!$G$43="",3,'Redovisning för kunder'!$G$43+2)),"")</f>
        <v/>
      </c>
      <c r="AH65" s="165" t="str">
        <f t="shared" si="7"/>
        <v/>
      </c>
    </row>
    <row r="66" spans="1:34" x14ac:dyDescent="0.35">
      <c r="A66" s="166"/>
      <c r="B66" s="167"/>
      <c r="C66" s="161"/>
      <c r="E66" s="152" t="s">
        <v>1132</v>
      </c>
      <c r="F66" s="151" t="s">
        <v>570</v>
      </c>
      <c r="G66" s="151"/>
      <c r="H66" s="151"/>
      <c r="I66" s="152" t="e">
        <f t="shared" si="2"/>
        <v>#VALUE!</v>
      </c>
      <c r="J66" s="152"/>
      <c r="K66" s="152"/>
      <c r="L66" s="152"/>
      <c r="M66" s="152"/>
      <c r="N66" s="152"/>
      <c r="O66" s="152"/>
      <c r="P66" s="151"/>
      <c r="Q66" s="151"/>
      <c r="R66" s="152">
        <v>21</v>
      </c>
      <c r="S66" s="151" t="str">
        <f>IFERROR(INDEX($F$46:$I$77,MATCH($R66,$I$46:$I$77,0),1),"")</f>
        <v/>
      </c>
      <c r="T66" s="151"/>
      <c r="U66" s="151"/>
      <c r="V66" s="151"/>
      <c r="W66" s="151"/>
      <c r="X66" s="151"/>
      <c r="Y66" s="113"/>
      <c r="Z66" s="151" t="str">
        <f t="shared" si="4"/>
        <v/>
      </c>
      <c r="AA66" s="151"/>
      <c r="AB66" s="151" t="str">
        <f t="shared" si="5"/>
        <v/>
      </c>
      <c r="AC66" s="113"/>
      <c r="AD66" s="113"/>
      <c r="AE66" s="163" t="str">
        <f>Z66</f>
        <v/>
      </c>
      <c r="AF66" s="164" t="str">
        <f t="shared" si="10"/>
        <v/>
      </c>
      <c r="AG66" s="164" t="str">
        <f>IF(TYPE(AB66)=1,(IF('Redovisning för kunder'!$G$43="",3,'Redovisning för kunder'!$G$43+2)),"")</f>
        <v/>
      </c>
      <c r="AH66" s="165" t="str">
        <f t="shared" si="7"/>
        <v/>
      </c>
    </row>
    <row r="67" spans="1:34" x14ac:dyDescent="0.35">
      <c r="A67" s="159" t="s">
        <v>998</v>
      </c>
      <c r="B67" s="160" t="e">
        <f>W30</f>
        <v>#VALUE!</v>
      </c>
      <c r="C67" s="161" t="s">
        <v>1012</v>
      </c>
      <c r="E67" s="151"/>
      <c r="F67" s="162" t="str">
        <f>A67</f>
        <v>Fossilt:</v>
      </c>
      <c r="G67" s="151"/>
      <c r="H67" s="151"/>
      <c r="I67" s="152" t="e">
        <f t="shared" si="2"/>
        <v>#VALUE!</v>
      </c>
      <c r="J67" s="152"/>
      <c r="K67" s="152"/>
      <c r="L67" s="152"/>
      <c r="M67" s="152"/>
      <c r="N67" s="152"/>
      <c r="O67" s="152"/>
      <c r="P67" s="151"/>
      <c r="Q67" s="151"/>
      <c r="R67" s="152">
        <v>22</v>
      </c>
      <c r="S67" s="151" t="str">
        <f t="shared" si="9"/>
        <v/>
      </c>
      <c r="T67" s="151"/>
      <c r="U67" s="151"/>
      <c r="V67" s="151"/>
      <c r="W67" s="151"/>
      <c r="X67" s="151"/>
      <c r="Y67" s="113"/>
      <c r="Z67" s="151" t="str">
        <f t="shared" si="4"/>
        <v/>
      </c>
      <c r="AA67" s="151"/>
      <c r="AB67" s="151" t="str">
        <f t="shared" si="5"/>
        <v/>
      </c>
      <c r="AC67" s="113"/>
      <c r="AD67" s="113"/>
      <c r="AE67" s="163" t="str">
        <f t="shared" si="6"/>
        <v/>
      </c>
      <c r="AF67" s="164" t="str">
        <f t="shared" si="10"/>
        <v/>
      </c>
      <c r="AG67" s="164" t="str">
        <f>IF(TYPE(AB67)=1,(IF('Redovisning för kunder'!$G$43="",3,'Redovisning för kunder'!$G$43+2)),"")</f>
        <v/>
      </c>
      <c r="AH67" s="165" t="str">
        <f t="shared" si="7"/>
        <v/>
      </c>
    </row>
    <row r="68" spans="1:34" x14ac:dyDescent="0.35">
      <c r="A68" s="166" t="s">
        <v>1069</v>
      </c>
      <c r="B68" s="160" t="e">
        <f>W27</f>
        <v>#VALUE!</v>
      </c>
      <c r="C68" s="161"/>
      <c r="E68" s="151"/>
      <c r="F68" s="151" t="e">
        <f t="shared" ref="F68:F71" si="11">IF(B68=0,"",A68)</f>
        <v>#VALUE!</v>
      </c>
      <c r="G68" s="151"/>
      <c r="H68" s="151"/>
      <c r="I68" s="152" t="e">
        <f t="shared" si="2"/>
        <v>#VALUE!</v>
      </c>
      <c r="J68" s="152"/>
      <c r="K68" s="152"/>
      <c r="L68" s="152"/>
      <c r="M68" s="152"/>
      <c r="N68" s="152"/>
      <c r="O68" s="152"/>
      <c r="P68" s="151"/>
      <c r="Q68" s="151"/>
      <c r="R68" s="152">
        <v>23</v>
      </c>
      <c r="S68" s="151" t="str">
        <f t="shared" si="9"/>
        <v/>
      </c>
      <c r="T68" s="151"/>
      <c r="U68" s="151"/>
      <c r="V68" s="151"/>
      <c r="W68" s="151"/>
      <c r="X68" s="151"/>
      <c r="Y68" s="113"/>
      <c r="Z68" s="151" t="str">
        <f t="shared" si="4"/>
        <v/>
      </c>
      <c r="AA68" s="151"/>
      <c r="AB68" s="151" t="str">
        <f t="shared" si="5"/>
        <v/>
      </c>
      <c r="AC68" s="113"/>
      <c r="AD68" s="113"/>
      <c r="AE68" s="163" t="str">
        <f t="shared" si="6"/>
        <v/>
      </c>
      <c r="AF68" s="164" t="str">
        <f t="shared" si="10"/>
        <v/>
      </c>
      <c r="AG68" s="164" t="str">
        <f>IF(TYPE(AB68)=1,(IF('Redovisning för kunder'!$G$43="",3,'Redovisning för kunder'!$G$43+2)),"")</f>
        <v/>
      </c>
      <c r="AH68" s="165" t="str">
        <f t="shared" si="7"/>
        <v/>
      </c>
    </row>
    <row r="69" spans="1:34" x14ac:dyDescent="0.35">
      <c r="A69" s="166" t="s">
        <v>717</v>
      </c>
      <c r="B69" s="160" t="e">
        <f>Y27</f>
        <v>#VALUE!</v>
      </c>
      <c r="C69" s="161"/>
      <c r="E69" s="113"/>
      <c r="F69" s="151" t="e">
        <f t="shared" si="11"/>
        <v>#VALUE!</v>
      </c>
      <c r="G69" s="151"/>
      <c r="H69" s="151"/>
      <c r="I69" s="152" t="e">
        <f t="shared" si="2"/>
        <v>#VALUE!</v>
      </c>
      <c r="J69" s="152"/>
      <c r="K69" s="152"/>
      <c r="L69" s="152"/>
      <c r="M69" s="152"/>
      <c r="N69" s="152"/>
      <c r="O69" s="152"/>
      <c r="P69" s="151"/>
      <c r="Q69" s="151"/>
      <c r="R69" s="152">
        <v>24</v>
      </c>
      <c r="S69" s="151" t="str">
        <f t="shared" si="9"/>
        <v/>
      </c>
      <c r="T69" s="151"/>
      <c r="U69" s="151"/>
      <c r="V69" s="151"/>
      <c r="W69" s="151"/>
      <c r="X69" s="151"/>
      <c r="Y69" s="113"/>
      <c r="Z69" s="151" t="str">
        <f t="shared" si="4"/>
        <v/>
      </c>
      <c r="AA69" s="151"/>
      <c r="AB69" s="151" t="str">
        <f t="shared" si="5"/>
        <v/>
      </c>
      <c r="AC69" s="113"/>
      <c r="AD69" s="113"/>
      <c r="AE69" s="163" t="str">
        <f t="shared" si="6"/>
        <v/>
      </c>
      <c r="AF69" s="164" t="str">
        <f t="shared" si="10"/>
        <v/>
      </c>
      <c r="AG69" s="164" t="str">
        <f>IF(TYPE(AB69)=1,(IF('Redovisning för kunder'!$G$43="",3,'Redovisning för kunder'!$G$43+2)),"")</f>
        <v/>
      </c>
      <c r="AH69" s="165" t="str">
        <f t="shared" si="7"/>
        <v/>
      </c>
    </row>
    <row r="70" spans="1:34" x14ac:dyDescent="0.35">
      <c r="A70" s="166" t="s">
        <v>936</v>
      </c>
      <c r="B70" s="160" t="e">
        <f>V27</f>
        <v>#VALUE!</v>
      </c>
      <c r="C70" s="161"/>
      <c r="E70" s="113"/>
      <c r="F70" s="151" t="e">
        <f t="shared" si="11"/>
        <v>#VALUE!</v>
      </c>
      <c r="G70" s="151"/>
      <c r="H70" s="151"/>
      <c r="I70" s="152" t="e">
        <f t="shared" si="2"/>
        <v>#VALUE!</v>
      </c>
      <c r="J70" s="152"/>
      <c r="K70" s="152"/>
      <c r="L70" s="152"/>
      <c r="M70" s="152"/>
      <c r="N70" s="152"/>
      <c r="O70" s="152"/>
      <c r="P70" s="151"/>
      <c r="Q70" s="151"/>
      <c r="R70" s="152">
        <v>25</v>
      </c>
      <c r="S70" s="151" t="str">
        <f t="shared" si="9"/>
        <v/>
      </c>
      <c r="T70" s="151"/>
      <c r="U70" s="151"/>
      <c r="V70" s="151"/>
      <c r="W70" s="151"/>
      <c r="X70" s="151"/>
      <c r="Y70" s="113"/>
      <c r="Z70" s="151" t="str">
        <f t="shared" si="4"/>
        <v/>
      </c>
      <c r="AA70" s="151"/>
      <c r="AB70" s="151" t="str">
        <f t="shared" si="5"/>
        <v/>
      </c>
      <c r="AC70" s="113"/>
      <c r="AD70" s="113"/>
      <c r="AE70" s="163" t="str">
        <f t="shared" si="6"/>
        <v/>
      </c>
      <c r="AF70" s="164" t="str">
        <f t="shared" si="10"/>
        <v/>
      </c>
      <c r="AG70" s="164" t="str">
        <f>IF(TYPE(AB70)=1,(IF('Redovisning för kunder'!$G$43="",3,'Redovisning för kunder'!$G$43+2)),"")</f>
        <v/>
      </c>
      <c r="AH70" s="165" t="str">
        <f t="shared" si="7"/>
        <v/>
      </c>
    </row>
    <row r="71" spans="1:34" x14ac:dyDescent="0.35">
      <c r="A71" s="166" t="s">
        <v>972</v>
      </c>
      <c r="B71" s="160" t="e">
        <f>Z27</f>
        <v>#VALUE!</v>
      </c>
      <c r="C71" s="161"/>
      <c r="E71" s="113"/>
      <c r="F71" s="151" t="e">
        <f t="shared" si="11"/>
        <v>#VALUE!</v>
      </c>
      <c r="G71" s="151"/>
      <c r="H71" s="151"/>
      <c r="I71" s="152" t="e">
        <f t="shared" si="2"/>
        <v>#VALUE!</v>
      </c>
      <c r="J71" s="152"/>
      <c r="K71" s="152"/>
      <c r="L71" s="152"/>
      <c r="M71" s="152"/>
      <c r="N71" s="152"/>
      <c r="O71" s="152"/>
      <c r="P71" s="151"/>
      <c r="Q71" s="151"/>
      <c r="R71" s="152">
        <v>26</v>
      </c>
      <c r="S71" s="151" t="str">
        <f>IFERROR(INDEX($F$46:$I$77,MATCH($R71,$I$46:$I$77,0),1),"")</f>
        <v/>
      </c>
      <c r="T71" s="151"/>
      <c r="U71" s="151"/>
      <c r="V71" s="151"/>
      <c r="W71" s="151"/>
      <c r="X71" s="151"/>
      <c r="Y71" s="113"/>
      <c r="Z71" s="151" t="str">
        <f t="shared" si="4"/>
        <v/>
      </c>
      <c r="AA71" s="151"/>
      <c r="AB71" s="151" t="str">
        <f t="shared" si="5"/>
        <v/>
      </c>
      <c r="AC71" s="113"/>
      <c r="AD71" s="113"/>
      <c r="AE71" s="163" t="str">
        <f t="shared" si="6"/>
        <v/>
      </c>
      <c r="AF71" s="164" t="str">
        <f t="shared" si="10"/>
        <v/>
      </c>
      <c r="AG71" s="164" t="str">
        <f>IF(TYPE(AB71)=1,(IF('Redovisning för kunder'!$G$43="",3,'Redovisning för kunder'!$G$43+2)),"")</f>
        <v/>
      </c>
      <c r="AH71" s="165" t="str">
        <f t="shared" si="7"/>
        <v/>
      </c>
    </row>
    <row r="72" spans="1:34" x14ac:dyDescent="0.35">
      <c r="A72" s="231" t="s">
        <v>1224</v>
      </c>
      <c r="B72" s="160" t="e">
        <f>X27</f>
        <v>#VALUE!</v>
      </c>
      <c r="C72" s="161"/>
      <c r="E72" s="113"/>
      <c r="F72" s="151" t="e">
        <f t="shared" ref="F72:F73" si="12">IF(B72=0,"",A72)</f>
        <v>#VALUE!</v>
      </c>
      <c r="G72" s="151"/>
      <c r="H72" s="151"/>
      <c r="I72" s="152" t="e">
        <f t="shared" ref="I72:I73" si="13">IF(F72&lt;&gt;"",I71+1,I71)</f>
        <v>#VALUE!</v>
      </c>
      <c r="J72" s="152"/>
      <c r="K72" s="152"/>
      <c r="L72" s="152"/>
      <c r="M72" s="152"/>
      <c r="N72" s="152"/>
      <c r="O72" s="152"/>
      <c r="P72" s="151"/>
      <c r="Q72" s="151"/>
      <c r="R72" s="152">
        <v>27</v>
      </c>
      <c r="S72" s="151"/>
      <c r="T72" s="151"/>
      <c r="U72" s="151"/>
      <c r="V72" s="151"/>
      <c r="W72" s="151"/>
      <c r="X72" s="151"/>
      <c r="Y72" s="113"/>
      <c r="Z72" s="151"/>
      <c r="AA72" s="151"/>
      <c r="AB72" s="151"/>
      <c r="AC72" s="113"/>
      <c r="AD72" s="113"/>
      <c r="AE72" s="163"/>
      <c r="AF72" s="164"/>
      <c r="AG72" s="164"/>
      <c r="AH72" s="165"/>
    </row>
    <row r="73" spans="1:34" x14ac:dyDescent="0.35">
      <c r="A73" s="166" t="s">
        <v>1133</v>
      </c>
      <c r="B73" s="160" t="e">
        <f>AA27</f>
        <v>#VALUE!</v>
      </c>
      <c r="C73" s="161"/>
      <c r="E73" s="113"/>
      <c r="F73" s="151" t="e">
        <f t="shared" si="12"/>
        <v>#VALUE!</v>
      </c>
      <c r="G73" s="151"/>
      <c r="H73" s="151"/>
      <c r="I73" s="152" t="e">
        <f t="shared" si="13"/>
        <v>#VALUE!</v>
      </c>
      <c r="J73" s="152"/>
      <c r="K73" s="152"/>
      <c r="L73" s="152"/>
      <c r="M73" s="152"/>
      <c r="N73" s="152"/>
      <c r="O73" s="152"/>
      <c r="P73" s="151"/>
      <c r="Q73" s="151"/>
      <c r="R73" s="152">
        <v>28</v>
      </c>
      <c r="S73" s="151" t="str">
        <f>IFERROR(INDEX($F$46:$I$77,MATCH($R72,$I$46:$I$77,0),1),"")</f>
        <v/>
      </c>
      <c r="T73" s="151"/>
      <c r="U73" s="151"/>
      <c r="V73" s="151"/>
      <c r="W73" s="151"/>
      <c r="X73" s="151"/>
      <c r="Y73" s="113"/>
      <c r="Z73" s="151" t="str">
        <f t="shared" si="4"/>
        <v/>
      </c>
      <c r="AA73" s="151"/>
      <c r="AB73" s="151" t="str">
        <f t="shared" si="5"/>
        <v/>
      </c>
      <c r="AC73" s="113"/>
      <c r="AD73" s="113"/>
      <c r="AE73" s="163" t="str">
        <f t="shared" si="6"/>
        <v/>
      </c>
      <c r="AF73" s="164" t="str">
        <f t="shared" si="10"/>
        <v/>
      </c>
      <c r="AG73" s="164" t="str">
        <f>IF(TYPE(AB73)=1,(IF('Redovisning för kunder'!$G$43="",3,'Redovisning för kunder'!$G$43+2)),"")</f>
        <v/>
      </c>
      <c r="AH73" s="165" t="str">
        <f t="shared" si="7"/>
        <v/>
      </c>
    </row>
    <row r="74" spans="1:34" x14ac:dyDescent="0.35">
      <c r="A74" s="166" t="s">
        <v>1134</v>
      </c>
      <c r="B74" s="160" t="e">
        <f>AB27</f>
        <v>#VALUE!</v>
      </c>
      <c r="C74" s="161"/>
      <c r="E74" s="113"/>
      <c r="F74" s="151" t="e">
        <f t="shared" ref="F74" si="14">IF(B74=0,"",A74)</f>
        <v>#VALUE!</v>
      </c>
      <c r="G74" s="151"/>
      <c r="H74" s="151"/>
      <c r="I74" s="152" t="e">
        <f t="shared" ref="I74" si="15">IF(F74&lt;&gt;"",I73+1,I73)</f>
        <v>#VALUE!</v>
      </c>
      <c r="J74" s="152"/>
      <c r="K74" s="152"/>
      <c r="L74" s="152"/>
      <c r="M74" s="152"/>
      <c r="N74" s="152"/>
      <c r="O74" s="152"/>
      <c r="P74" s="151"/>
      <c r="Q74" s="151"/>
      <c r="R74" s="152">
        <v>29</v>
      </c>
      <c r="S74" s="151" t="str">
        <f>IFERROR(INDEX($F$46:$I$77,MATCH($R73,$I$46:$I$77,0),1),"")</f>
        <v/>
      </c>
      <c r="T74" s="151"/>
      <c r="U74" s="151"/>
      <c r="V74" s="151"/>
      <c r="W74" s="151"/>
      <c r="X74" s="151"/>
      <c r="Y74" s="113"/>
      <c r="Z74" s="151" t="str">
        <f t="shared" si="4"/>
        <v/>
      </c>
      <c r="AA74" s="151"/>
      <c r="AB74" s="151" t="str">
        <f t="shared" si="5"/>
        <v/>
      </c>
      <c r="AC74" s="113"/>
      <c r="AD74" s="113"/>
      <c r="AE74" s="163" t="str">
        <f t="shared" si="6"/>
        <v/>
      </c>
      <c r="AF74" s="164" t="str">
        <f t="shared" si="10"/>
        <v/>
      </c>
      <c r="AG74" s="164" t="str">
        <f>IF(TYPE(AB74)=1,(IF('Redovisning för kunder'!$G$43="",3,'Redovisning för kunder'!$G$43+2)),"")</f>
        <v/>
      </c>
      <c r="AH74" s="165" t="str">
        <f t="shared" si="7"/>
        <v/>
      </c>
    </row>
    <row r="75" spans="1:34" x14ac:dyDescent="0.35">
      <c r="A75" s="166" t="s">
        <v>1135</v>
      </c>
      <c r="B75" s="160" t="e">
        <f>AC27</f>
        <v>#VALUE!</v>
      </c>
      <c r="C75" s="161"/>
      <c r="E75" s="113"/>
      <c r="F75" s="151" t="e">
        <f>IF(B75=0,"",A75)</f>
        <v>#VALUE!</v>
      </c>
      <c r="G75" s="151"/>
      <c r="H75" s="151"/>
      <c r="I75" s="152" t="e">
        <f>IF(F75&lt;&gt;"",I74+1,I74)</f>
        <v>#VALUE!</v>
      </c>
      <c r="J75" s="152"/>
      <c r="K75" s="152"/>
      <c r="L75" s="152"/>
      <c r="M75" s="152"/>
      <c r="N75" s="152"/>
      <c r="O75" s="152"/>
      <c r="P75" s="151"/>
      <c r="Q75" s="151"/>
      <c r="R75" s="152">
        <v>30</v>
      </c>
      <c r="S75" s="151" t="str">
        <f>IFERROR(INDEX($F$46:$I$77,MATCH($R74,$I$46:$I$77,0),1),"")</f>
        <v/>
      </c>
      <c r="T75" s="151"/>
      <c r="U75" s="151"/>
      <c r="V75" s="151"/>
      <c r="W75" s="151"/>
      <c r="X75" s="151"/>
      <c r="Y75" s="113"/>
      <c r="Z75" s="151" t="str">
        <f t="shared" si="4"/>
        <v/>
      </c>
      <c r="AA75" s="151"/>
      <c r="AB75" s="151" t="str">
        <f t="shared" si="5"/>
        <v/>
      </c>
      <c r="AC75" s="113"/>
      <c r="AD75" s="113"/>
      <c r="AE75" s="163" t="str">
        <f t="shared" si="6"/>
        <v/>
      </c>
      <c r="AF75" s="164" t="str">
        <f t="shared" si="10"/>
        <v/>
      </c>
      <c r="AG75" s="164" t="str">
        <f>IF(TYPE(AB75)=1,(IF('Redovisning för kunder'!$G$43="",3,'Redovisning för kunder'!$G$43+2)),"")</f>
        <v/>
      </c>
      <c r="AH75" s="165" t="str">
        <f t="shared" si="7"/>
        <v/>
      </c>
    </row>
    <row r="76" spans="1:34" x14ac:dyDescent="0.35">
      <c r="A76" s="166"/>
      <c r="B76" s="167"/>
      <c r="C76" s="161"/>
      <c r="E76" s="152" t="s">
        <v>1136</v>
      </c>
      <c r="F76" s="151" t="s">
        <v>570</v>
      </c>
      <c r="G76" s="151"/>
      <c r="H76" s="151"/>
      <c r="I76" s="152" t="e">
        <f>IF(F76&lt;&gt;"",I75+1,I75)</f>
        <v>#VALUE!</v>
      </c>
      <c r="J76" s="152"/>
      <c r="K76" s="152"/>
      <c r="L76" s="152"/>
      <c r="M76" s="152"/>
      <c r="N76" s="152"/>
      <c r="O76" s="152"/>
      <c r="P76" s="151"/>
      <c r="Q76" s="151"/>
      <c r="R76" s="152">
        <v>31</v>
      </c>
      <c r="S76" s="151" t="str">
        <f>IFERROR(INDEX($F$46:$I$77,MATCH($R75,$I$46:$I$77,0),1),"")</f>
        <v/>
      </c>
      <c r="T76" s="151"/>
      <c r="U76" s="151"/>
      <c r="V76" s="151"/>
      <c r="W76" s="151"/>
      <c r="X76" s="151"/>
      <c r="Y76" s="113"/>
      <c r="Z76" s="151" t="str">
        <f t="shared" si="4"/>
        <v/>
      </c>
      <c r="AA76" s="151"/>
      <c r="AB76" s="151" t="str">
        <f t="shared" si="5"/>
        <v/>
      </c>
      <c r="AC76" s="113"/>
      <c r="AD76" s="113"/>
      <c r="AE76" s="163" t="str">
        <f t="shared" si="6"/>
        <v/>
      </c>
      <c r="AF76" s="164" t="str">
        <f t="shared" si="10"/>
        <v/>
      </c>
      <c r="AG76" s="164" t="str">
        <f>IF(TYPE(AB76)=1,(IF('Redovisning för kunder'!$G$43="",3,'Redovisning för kunder'!$G$43+2)),"")</f>
        <v/>
      </c>
      <c r="AH76" s="165" t="str">
        <f t="shared" si="7"/>
        <v/>
      </c>
    </row>
    <row r="77" spans="1:34" ht="72.5" x14ac:dyDescent="0.35">
      <c r="A77" s="169" t="s">
        <v>1137</v>
      </c>
      <c r="B77" s="170"/>
      <c r="C77" s="171"/>
      <c r="E77" s="113"/>
      <c r="F77" s="152" t="e">
        <f>IF(B49=0,"",A77)</f>
        <v>#VALUE!</v>
      </c>
      <c r="G77" s="151"/>
      <c r="H77" s="151"/>
      <c r="I77" s="152" t="e">
        <f t="shared" si="2"/>
        <v>#VALUE!</v>
      </c>
      <c r="J77" s="152"/>
      <c r="K77" s="152"/>
      <c r="L77" s="152"/>
      <c r="M77" s="152"/>
      <c r="N77" s="152"/>
      <c r="O77" s="152"/>
      <c r="P77" s="151"/>
      <c r="Q77" s="151"/>
      <c r="R77" s="152">
        <v>32</v>
      </c>
      <c r="S77" s="152" t="str">
        <f>IFERROR(INDEX($F$46:$I$77,MATCH($R76,$I$46:$I$77,0),1),"")</f>
        <v/>
      </c>
      <c r="T77" s="151"/>
      <c r="U77" s="151"/>
      <c r="V77" s="151"/>
      <c r="W77" s="151"/>
      <c r="X77" s="151"/>
      <c r="Y77" s="113"/>
      <c r="Z77" s="151" t="str">
        <f t="shared" si="4"/>
        <v/>
      </c>
      <c r="AA77" s="151"/>
      <c r="AB77" s="151" t="str">
        <f t="shared" si="5"/>
        <v/>
      </c>
      <c r="AC77" s="113"/>
      <c r="AD77" s="113"/>
      <c r="AE77" s="172" t="str">
        <f t="shared" si="6"/>
        <v/>
      </c>
      <c r="AF77" s="173" t="str">
        <f t="shared" si="10"/>
        <v/>
      </c>
      <c r="AG77" s="164" t="str">
        <f>IF(TYPE(AB77)=1,(IF('Redovisning för kunder'!$G$43="",3,'Redovisning för kunder'!$G$43+2)),"")</f>
        <v/>
      </c>
      <c r="AH77" s="174" t="str">
        <f t="shared" si="7"/>
        <v/>
      </c>
    </row>
    <row r="78" spans="1:34" s="113" customFormat="1" ht="14" x14ac:dyDescent="0.3">
      <c r="A78" s="113" t="s">
        <v>1138</v>
      </c>
      <c r="B78" s="175" t="e">
        <f>SUM(B47:B53)+SUM(B56:B60)+SUM(B63:B65)+SUM(B68:B75)</f>
        <v>#VALUE!</v>
      </c>
    </row>
    <row r="82" spans="1:22" s="113" customFormat="1" ht="14" x14ac:dyDescent="0.3">
      <c r="A82" s="149" t="s">
        <v>1139</v>
      </c>
      <c r="E82" s="113" t="s">
        <v>1140</v>
      </c>
      <c r="H82" s="113" t="s">
        <v>1141</v>
      </c>
      <c r="P82" s="113" t="s">
        <v>1142</v>
      </c>
    </row>
    <row r="83" spans="1:22" s="113" customFormat="1" ht="53.15" customHeight="1" x14ac:dyDescent="0.35">
      <c r="E83" s="242" t="s">
        <v>1143</v>
      </c>
      <c r="F83" s="242"/>
    </row>
    <row r="90" spans="1:22" x14ac:dyDescent="0.35">
      <c r="A90" s="113" t="s">
        <v>1008</v>
      </c>
      <c r="B90" s="113">
        <f>VLOOKUP($A$2,'Miljövärden för publ företag'!$C$4:$H$600,MATCH("Total andel fossilt",'Miljövärden för publ företag'!$C$4:$H$4,0),FALSE)</f>
        <v>2.7105899999999999E-2</v>
      </c>
      <c r="C90" s="113"/>
      <c r="D90" s="113"/>
      <c r="E90" s="113">
        <f>IF(B90&lt;0.09,4,3)</f>
        <v>4</v>
      </c>
      <c r="F90" s="113"/>
      <c r="G90" s="113"/>
      <c r="H90" s="176">
        <f>ROUND(B90,E90)</f>
        <v>2.7099999999999999E-2</v>
      </c>
      <c r="I90" s="113"/>
      <c r="J90" s="113"/>
      <c r="K90" s="113"/>
      <c r="L90" s="113"/>
      <c r="M90" s="113"/>
      <c r="N90" s="113"/>
      <c r="O90" s="113"/>
      <c r="P90" s="177" t="str">
        <f>IF(A2="välj nät:","",IF(Q4="ja",IF(D2="ja",H90*100&amp;"%","Se länk"),""))</f>
        <v/>
      </c>
      <c r="Q90" s="113"/>
      <c r="R90" s="113"/>
      <c r="S90" s="113"/>
      <c r="T90" s="113"/>
      <c r="U90" s="113"/>
      <c r="V90" s="113"/>
    </row>
    <row r="91" spans="1:22" x14ac:dyDescent="0.35">
      <c r="A91" s="113"/>
      <c r="B91" s="113"/>
      <c r="C91" s="113"/>
      <c r="D91" s="113"/>
      <c r="E91" s="113"/>
      <c r="F91" s="113"/>
      <c r="G91" s="113"/>
      <c r="H91" s="113"/>
      <c r="I91" s="113"/>
      <c r="J91" s="113"/>
      <c r="K91" s="113"/>
      <c r="L91" s="113"/>
      <c r="M91" s="113"/>
      <c r="N91" s="113"/>
      <c r="O91" s="113"/>
      <c r="P91" s="113"/>
      <c r="Q91" s="113"/>
      <c r="R91" s="113"/>
      <c r="S91" s="113"/>
      <c r="T91" s="113"/>
      <c r="U91" s="113"/>
      <c r="V91" s="113"/>
    </row>
    <row r="92" spans="1:22" x14ac:dyDescent="0.35">
      <c r="A92" s="113" t="s">
        <v>1144</v>
      </c>
      <c r="B92" s="178" t="e">
        <f>B67</f>
        <v>#VALUE!</v>
      </c>
      <c r="C92" s="113"/>
      <c r="D92" s="113"/>
      <c r="E92" s="113">
        <f>E90</f>
        <v>4</v>
      </c>
      <c r="F92" s="118" t="s">
        <v>1145</v>
      </c>
      <c r="G92" s="113"/>
      <c r="H92" s="178" t="e">
        <f>ROUND(B92,E92)</f>
        <v>#VALUE!</v>
      </c>
      <c r="I92" s="113"/>
      <c r="J92" s="113"/>
      <c r="K92" s="113"/>
      <c r="L92" s="113"/>
      <c r="M92" s="113"/>
      <c r="N92" s="113"/>
      <c r="O92" s="113"/>
      <c r="P92" s="113" t="s">
        <v>1146</v>
      </c>
      <c r="Q92" s="113"/>
      <c r="R92" s="179" t="e">
        <f>IF(H92=H90,"ja","nej")</f>
        <v>#VALUE!</v>
      </c>
      <c r="S92" s="118" t="s">
        <v>1147</v>
      </c>
      <c r="T92" s="113"/>
      <c r="U92" s="113"/>
      <c r="V92" s="113"/>
    </row>
    <row r="94" spans="1:22" x14ac:dyDescent="0.35">
      <c r="A94" s="124" t="s">
        <v>957</v>
      </c>
      <c r="B94" s="124">
        <f>VLOOKUP('Redovisning för kunder'!B7,'Miljövärden för publ företag'!$C$4:$H$600,MATCH("Total primärenergi-faktor",'Miljövärden för publ företag'!$C$4:$H$4,0),FALSE)</f>
        <v>0.109664</v>
      </c>
      <c r="E94" s="124">
        <f>IF(B94&lt;0.09,3,IF(B94&gt;1,1,2))</f>
        <v>2</v>
      </c>
      <c r="H94" s="124">
        <f>ROUND(B94,E94)</f>
        <v>0.11</v>
      </c>
      <c r="P94" s="124" t="str">
        <f>IF(A2="välj nät:","",IF(Q4="ja",IF(D2="ja",H94,"Se länk"),""))</f>
        <v/>
      </c>
    </row>
    <row r="96" spans="1:22" x14ac:dyDescent="0.35">
      <c r="A96" s="124" t="s">
        <v>1037</v>
      </c>
      <c r="B96" s="124">
        <f>VLOOKUP('Redovisning för kunder'!B7,'Miljövärden för publ företag'!$C$4:$H$600,MATCH("Total CO2 förbränning [g/kWh]",'Miljövärden för publ företag'!$C$4:$H$4,0),FALSE)</f>
        <v>13.0251</v>
      </c>
      <c r="E96" s="124">
        <f>IF(B96&lt;0.09,3,IF(B96&gt;1,1,2))</f>
        <v>1</v>
      </c>
      <c r="H96" s="124">
        <f>ROUND(B96,E96)</f>
        <v>13</v>
      </c>
      <c r="P96" s="124" t="str">
        <f>IF(A2="välj nät:","",IF(Q4="ja",IF(D2="ja",H96&amp;" g CO2 ekv/kWh","Se länk"),""))</f>
        <v/>
      </c>
    </row>
    <row r="97" spans="1:16" x14ac:dyDescent="0.35">
      <c r="A97" s="124" t="s">
        <v>1176</v>
      </c>
      <c r="B97" s="124">
        <f>VLOOKUP('Redovisning för kunder'!B7,'Miljövärden för publ företag'!$C$4:$H$600,MATCH("Varav utsläpp från förbränning av avfall [g/kWh]",'Miljövärden för publ företag'!$C$4:$H$4,0),FALSE)</f>
        <v>0</v>
      </c>
      <c r="E97" s="124">
        <f>IF(B97&lt;0.09,3,IF(B97&gt;1,1,2))</f>
        <v>3</v>
      </c>
      <c r="H97" s="124">
        <f>ROUND(B97,E97)</f>
        <v>0</v>
      </c>
      <c r="P97" s="124" t="str">
        <f>IF(A2="välj nät:","",IF(Q4="ja",IF(D2="ja",H97&amp;" g CO2 ekv/kWh","Se länk"),""))</f>
        <v/>
      </c>
    </row>
    <row r="99" spans="1:16" x14ac:dyDescent="0.35">
      <c r="A99" s="124" t="s">
        <v>1148</v>
      </c>
      <c r="B99" s="124">
        <f>VLOOKUP('Redovisning för kunder'!B7,'Miljövärden för publ företag'!$C$4:$H$600,MATCH("Total CO2 transport och prod. av bränslen [g/kWh]",'Miljövärden för publ företag'!$C$4:$H$4,0),FALSE)</f>
        <v>8.5782299999999996</v>
      </c>
      <c r="E99" s="124">
        <f>IF(B99&lt;0.09,3,IF(B99&gt;1,1,2))</f>
        <v>1</v>
      </c>
      <c r="H99" s="124">
        <f t="shared" ref="H99" si="16">ROUND(B99,E99)</f>
        <v>8.6</v>
      </c>
      <c r="P99" s="124" t="str">
        <f>IF(A2="välj nät:","",IF(Q4="ja",IF(D2="ja",H99&amp;" g CO2 ekv/kWh","Se länk"),""))</f>
        <v/>
      </c>
    </row>
  </sheetData>
  <sheetProtection algorithmName="SHA-512" hashValue="jMfqHLY5pFvOY5SAmfMVaiNYJcslRGzVVaEx2bp99ppDhoWD5o6GdZbuIGYDzPZCSyIAmbnD8hr5jNUX3PiYTg==" saltValue="O/LkJFkYwb/By111VEurYA==" spinCount="100000" sheet="1" objects="1" scenarios="1"/>
  <mergeCells count="9">
    <mergeCell ref="A44:B44"/>
    <mergeCell ref="AE44:AH44"/>
    <mergeCell ref="E83:F83"/>
    <mergeCell ref="I15:Q15"/>
    <mergeCell ref="A24:E24"/>
    <mergeCell ref="F24:R24"/>
    <mergeCell ref="S24:U24"/>
    <mergeCell ref="V24:AC24"/>
    <mergeCell ref="AE24:AF2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A85B17551307B4383D2980D4EFA5515" ma:contentTypeVersion="12" ma:contentTypeDescription="Skapa ett nytt dokument." ma:contentTypeScope="" ma:versionID="57aaa53a121281638ac8bc132f802243">
  <xsd:schema xmlns:xsd="http://www.w3.org/2001/XMLSchema" xmlns:xs="http://www.w3.org/2001/XMLSchema" xmlns:p="http://schemas.microsoft.com/office/2006/metadata/properties" xmlns:ns2="173d6b2f-59a8-488e-935d-67e78bda59e5" xmlns:ns3="b97dc65e-fe16-4df7-925c-ff3316bf7bf3" targetNamespace="http://schemas.microsoft.com/office/2006/metadata/properties" ma:root="true" ma:fieldsID="141727366efbfc4d0736cea1f099176a" ns2:_="" ns3:_="">
    <xsd:import namespace="173d6b2f-59a8-488e-935d-67e78bda59e5"/>
    <xsd:import namespace="b97dc65e-fe16-4df7-925c-ff3316bf7bf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3d6b2f-59a8-488e-935d-67e78bda59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7dc65e-fe16-4df7-925c-ff3316bf7bf3" elementFormDefault="qualified">
    <xsd:import namespace="http://schemas.microsoft.com/office/2006/documentManagement/types"/>
    <xsd:import namespace="http://schemas.microsoft.com/office/infopath/2007/PartnerControls"/>
    <xsd:element name="SharedWithUsers" ma:index="12"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TemplafyFormConfiguration><![CDATA[{"formFields":[],"formDataEntries":[]}]]></TemplafyFormConfiguration>
</file>

<file path=customXml/item5.xml><?xml version="1.0" encoding="utf-8"?>
<TemplafyTemplateConfiguration><![CDATA[{"transformationConfigurations":[{"colorTheme":"{{DataSources.ColorThemes[\"Sweco\"].ColorTheme}}","disableUpdates":false,"type":"colorTheme"}],"templateName":"Blank","templateDescription":"","enableDocumentContentUpdater":false,"version":"2.0"}]]></TemplafyTemplateConfiguration>
</file>

<file path=customXml/itemProps1.xml><?xml version="1.0" encoding="utf-8"?>
<ds:datastoreItem xmlns:ds="http://schemas.openxmlformats.org/officeDocument/2006/customXml" ds:itemID="{B094B8C0-0888-4622-A87D-10D4D23C20D6}">
  <ds:schemaRefs>
    <ds:schemaRef ds:uri="http://schemas.microsoft.com/sharepoint/v3/contenttype/forms"/>
  </ds:schemaRefs>
</ds:datastoreItem>
</file>

<file path=customXml/itemProps2.xml><?xml version="1.0" encoding="utf-8"?>
<ds:datastoreItem xmlns:ds="http://schemas.openxmlformats.org/officeDocument/2006/customXml" ds:itemID="{754B3D83-15E4-4B5F-8568-57884EBAF8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3d6b2f-59a8-488e-935d-67e78bda59e5"/>
    <ds:schemaRef ds:uri="b97dc65e-fe16-4df7-925c-ff3316bf7b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BD3FF0-C90B-4BBB-AF14-2B7944CED71E}">
  <ds:schemaRefs>
    <ds:schemaRef ds:uri="http://schemas.microsoft.com/office/2006/metadata/properties"/>
    <ds:schemaRef ds:uri="http://schemas.microsoft.com/office/infopath/2007/PartnerControls"/>
    <ds:schemaRef ds:uri="fe0e463f-46c1-4b5a-aeae-2e65b5901510"/>
  </ds:schemaRefs>
</ds:datastoreItem>
</file>

<file path=customXml/itemProps4.xml><?xml version="1.0" encoding="utf-8"?>
<ds:datastoreItem xmlns:ds="http://schemas.openxmlformats.org/officeDocument/2006/customXml" ds:itemID="{69C2894E-68C9-476D-803E-814AC6EBDDB7}">
  <ds:schemaRefs/>
</ds:datastoreItem>
</file>

<file path=customXml/itemProps5.xml><?xml version="1.0" encoding="utf-8"?>
<ds:datastoreItem xmlns:ds="http://schemas.openxmlformats.org/officeDocument/2006/customXml" ds:itemID="{DDDE50B2-2507-4A17-8842-A7EE7509094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8</vt:i4>
      </vt:variant>
    </vt:vector>
  </HeadingPairs>
  <TitlesOfParts>
    <vt:vector size="8" baseType="lpstr">
      <vt:lpstr>Miljö</vt:lpstr>
      <vt:lpstr>Totalt</vt:lpstr>
      <vt:lpstr>Miljövärden urval för publ</vt:lpstr>
      <vt:lpstr>Miljövärden för publ företag</vt:lpstr>
      <vt:lpstr>Underlagsinformation</vt:lpstr>
      <vt:lpstr>Redovisning för kunder</vt:lpstr>
      <vt:lpstr>Emissionsfaktorer</vt:lpstr>
      <vt:lpstr>Underlag till diagram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2024-11-22T08:54:16Z</dcterms:created>
  <dcterms:modified xsi:type="dcterms:W3CDTF">2025-06-04T15:53:25Z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weco_Language">
    <vt:lpwstr>SV</vt:lpwstr>
  </property>
  <property fmtid="{D5CDD505-2E9C-101B-9397-08002B2CF9AE}" pid="3" name="Sweco_CompanyNo">
    <vt:lpwstr>101</vt:lpwstr>
  </property>
  <property fmtid="{D5CDD505-2E9C-101B-9397-08002B2CF9AE}" pid="4" name="ContentTypeId">
    <vt:lpwstr>0x01010049C2E59078A8C04BAF056C4289135297</vt:lpwstr>
  </property>
  <property fmtid="{D5CDD505-2E9C-101B-9397-08002B2CF9AE}" pid="5" name="MSIP_Label_43f08ec5-d6d9-4227-8387-ccbfcb3632c4_Enabled">
    <vt:lpwstr>true</vt:lpwstr>
  </property>
  <property fmtid="{D5CDD505-2E9C-101B-9397-08002B2CF9AE}" pid="6" name="MSIP_Label_43f08ec5-d6d9-4227-8387-ccbfcb3632c4_ActionId">
    <vt:lpwstr>6f48d779-09bb-446c-b0b6-7912ac56a1d3</vt:lpwstr>
  </property>
  <property fmtid="{D5CDD505-2E9C-101B-9397-08002B2CF9AE}" pid="7" name="MSIP_Label_43f08ec5-d6d9-4227-8387-ccbfcb3632c4_Name">
    <vt:lpwstr>Sweco Restricted</vt:lpwstr>
  </property>
  <property fmtid="{D5CDD505-2E9C-101B-9397-08002B2CF9AE}" pid="8" name="MSIP_Label_43f08ec5-d6d9-4227-8387-ccbfcb3632c4_ContentBits">
    <vt:lpwstr>0</vt:lpwstr>
  </property>
  <property fmtid="{D5CDD505-2E9C-101B-9397-08002B2CF9AE}" pid="9" name="MSIP_Label_43f08ec5-d6d9-4227-8387-ccbfcb3632c4_SetDate">
    <vt:lpwstr>2021-09-10T20:13:53Z</vt:lpwstr>
  </property>
  <property fmtid="{D5CDD505-2E9C-101B-9397-08002B2CF9AE}" pid="10" name="MSIP_Label_43f08ec5-d6d9-4227-8387-ccbfcb3632c4_SiteId">
    <vt:lpwstr>b7872ef0-9a00-4c18-8a4a-c7d25c778a9e</vt:lpwstr>
  </property>
  <property fmtid="{D5CDD505-2E9C-101B-9397-08002B2CF9AE}" pid="11" name="MSIP_Label_43f08ec5-d6d9-4227-8387-ccbfcb3632c4_Method">
    <vt:lpwstr>Standard</vt:lpwstr>
  </property>
  <property fmtid="{D5CDD505-2E9C-101B-9397-08002B2CF9AE}" pid="12" name="MSIP_Label_459ef8e5-3aaa-41a0-b30c-a77b6f506147_Enabled">
    <vt:lpwstr>true</vt:lpwstr>
  </property>
  <property fmtid="{D5CDD505-2E9C-101B-9397-08002B2CF9AE}" pid="13" name="MSIP_Label_459ef8e5-3aaa-41a0-b30c-a77b6f506147_SetDate">
    <vt:lpwstr>2024-01-18T13:55:15Z</vt:lpwstr>
  </property>
  <property fmtid="{D5CDD505-2E9C-101B-9397-08002B2CF9AE}" pid="14" name="MSIP_Label_459ef8e5-3aaa-41a0-b30c-a77b6f506147_Method">
    <vt:lpwstr>Standard</vt:lpwstr>
  </property>
  <property fmtid="{D5CDD505-2E9C-101B-9397-08002B2CF9AE}" pid="15" name="MSIP_Label_459ef8e5-3aaa-41a0-b30c-a77b6f506147_Name">
    <vt:lpwstr>Internal</vt:lpwstr>
  </property>
  <property fmtid="{D5CDD505-2E9C-101B-9397-08002B2CF9AE}" pid="16" name="MSIP_Label_459ef8e5-3aaa-41a0-b30c-a77b6f506147_SiteId">
    <vt:lpwstr>9343c96b-27bb-4092-add6-977870612481</vt:lpwstr>
  </property>
  <property fmtid="{D5CDD505-2E9C-101B-9397-08002B2CF9AE}" pid="17" name="MSIP_Label_459ef8e5-3aaa-41a0-b30c-a77b6f506147_ActionId">
    <vt:lpwstr>32c4f577-6183-4b47-912c-9229140068d7</vt:lpwstr>
  </property>
  <property fmtid="{D5CDD505-2E9C-101B-9397-08002B2CF9AE}" pid="18" name="MSIP_Label_459ef8e5-3aaa-41a0-b30c-a77b6f506147_ContentBits">
    <vt:lpwstr>0</vt:lpwstr>
  </property>
  <property fmtid="{D5CDD505-2E9C-101B-9397-08002B2CF9AE}" pid="19" name="TemplafyTenantId">
    <vt:lpwstr>sweco</vt:lpwstr>
  </property>
  <property fmtid="{D5CDD505-2E9C-101B-9397-08002B2CF9AE}" pid="20" name="TemplafyTemplateId">
    <vt:lpwstr>1046739150626357545</vt:lpwstr>
  </property>
  <property fmtid="{D5CDD505-2E9C-101B-9397-08002B2CF9AE}" pid="21" name="TemplafyUserProfileId">
    <vt:lpwstr>638113632118945818</vt:lpwstr>
  </property>
  <property fmtid="{D5CDD505-2E9C-101B-9397-08002B2CF9AE}" pid="22" name="TemplafyLanguageCode">
    <vt:lpwstr>sv-SE</vt:lpwstr>
  </property>
  <property fmtid="{D5CDD505-2E9C-101B-9397-08002B2CF9AE}" pid="23" name="TemplafyFromBlank">
    <vt:bool>true</vt:bool>
  </property>
</Properties>
</file>